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ransactions" sheetId="2" r:id="rId5"/>
    <sheet state="visible" name="Summary" sheetId="3" r:id="rId6"/>
    <sheet state="visible" name="Portfolio" sheetId="4" r:id="rId7"/>
    <sheet state="visible" name="Budg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Profit on active asset</t>
      </text>
    </comment>
    <comment authorId="0" ref="K3">
      <text>
        <t xml:space="preserve">Total wealth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This historic profit/loss value, updating current price won't affect the calculation unless we sell the asset</t>
      </text>
    </comment>
    <comment authorId="0" ref="L1">
      <text>
        <t xml:space="preserve">Active Investment Capital</t>
      </text>
    </comment>
    <comment authorId="0" ref="K2">
      <text>
        <t xml:space="preserve">This has to be manually inputted, because it's impossible to calculate automatically from History Buy and Sell, because this 2 data mixed with profit, so it's hard to tell the current active Price.</t>
      </text>
    </comment>
    <comment authorId="0" ref="N2">
      <text>
        <t xml:space="preserve">Total history buy transaction</t>
      </text>
    </comment>
    <comment authorId="0" ref="O2">
      <text>
        <t xml:space="preserve">Total sell history transaction</t>
      </text>
    </comment>
    <comment authorId="0" ref="L34">
      <text>
        <t xml:space="preserve">=IMPORTRANGE("1jciTQA-SCN2I96rzI7_oAEsB4RgpKCjIGhpAMBGnggg", "Assets!F1")</t>
      </text>
    </comment>
    <comment authorId="0" ref="M34">
      <text>
        <t xml:space="preserve">=IMPORTRANGE("1jciTQA-SCN2I96rzI7_oAEsB4RgpKCjIGhpAMBGnggg", "Assets!N1")</t>
      </text>
    </comment>
  </commentList>
</comments>
</file>

<file path=xl/sharedStrings.xml><?xml version="1.0" encoding="utf-8"?>
<sst xmlns="http://schemas.openxmlformats.org/spreadsheetml/2006/main" count="1059" uniqueCount="166">
  <si>
    <t>No</t>
  </si>
  <si>
    <t>(Asset-Product) Code</t>
  </si>
  <si>
    <t>Date</t>
  </si>
  <si>
    <t>Month</t>
  </si>
  <si>
    <t>Year</t>
  </si>
  <si>
    <t>Status</t>
  </si>
  <si>
    <t>Total</t>
  </si>
  <si>
    <t>Unit</t>
  </si>
  <si>
    <t>Notes</t>
  </si>
  <si>
    <t>EMONEY-GOPAY-MAS</t>
  </si>
  <si>
    <t>BUY</t>
  </si>
  <si>
    <t>-</t>
  </si>
  <si>
    <t>BAREKSA-S-SUCOR</t>
  </si>
  <si>
    <t>BIBIT-EMERGENCY</t>
  </si>
  <si>
    <t>BAREKSA-S-SUCORSHARIA</t>
  </si>
  <si>
    <t>PLUANG-S-APPLE</t>
  </si>
  <si>
    <t>Sample Data</t>
  </si>
  <si>
    <t>BNI-MCARD-ISTRI</t>
  </si>
  <si>
    <t>October</t>
  </si>
  <si>
    <t>JEN-FSE-MAS</t>
  </si>
  <si>
    <t>May</t>
  </si>
  <si>
    <t>EMONEY-GOPAY-ISTRI</t>
  </si>
  <si>
    <t>December</t>
  </si>
  <si>
    <t>September</t>
  </si>
  <si>
    <t>JEN-ECARD-MAS</t>
  </si>
  <si>
    <t>August</t>
  </si>
  <si>
    <t>BAREKSA-MM-MAYBANK</t>
  </si>
  <si>
    <t>January</t>
  </si>
  <si>
    <t>BAREKSA-MM-SUCOR</t>
  </si>
  <si>
    <t>July</t>
  </si>
  <si>
    <t>BIBIT-RETIRE</t>
  </si>
  <si>
    <t>November</t>
  </si>
  <si>
    <t>BAREKSA-S-SIMAS</t>
  </si>
  <si>
    <t>March</t>
  </si>
  <si>
    <t>BCA-MCARD-ISTRI</t>
  </si>
  <si>
    <t>JEN-MS-MAS</t>
  </si>
  <si>
    <t>BAREKSA-MM-BNIAM</t>
  </si>
  <si>
    <t>February</t>
  </si>
  <si>
    <t>SELL</t>
  </si>
  <si>
    <t>JEN-MCARD-MAS</t>
  </si>
  <si>
    <t>BAREKSA-MM-MANDIRI</t>
  </si>
  <si>
    <t>June</t>
  </si>
  <si>
    <t>April</t>
  </si>
  <si>
    <t>MONTH</t>
  </si>
  <si>
    <t>AVERAGE</t>
  </si>
  <si>
    <t>Transaction</t>
  </si>
  <si>
    <t>Date-Code</t>
  </si>
  <si>
    <t>Buy</t>
  </si>
  <si>
    <t>Sell</t>
  </si>
  <si>
    <t>Profit</t>
  </si>
  <si>
    <t>Wealth</t>
  </si>
  <si>
    <t>Summary</t>
  </si>
  <si>
    <t>Asset</t>
  </si>
  <si>
    <t>Product</t>
  </si>
  <si>
    <t>Return</t>
  </si>
  <si>
    <t>Current</t>
  </si>
  <si>
    <t>Active</t>
  </si>
  <si>
    <t>History</t>
  </si>
  <si>
    <t>Code</t>
  </si>
  <si>
    <t>Name</t>
  </si>
  <si>
    <t>Type</t>
  </si>
  <si>
    <t>Risk Score</t>
  </si>
  <si>
    <t>Alloc (%)</t>
  </si>
  <si>
    <t>Description</t>
  </si>
  <si>
    <t>P/L</t>
  </si>
  <si>
    <t>Price</t>
  </si>
  <si>
    <t>Price/Unit</t>
  </si>
  <si>
    <t>BAREKSA-MM</t>
  </si>
  <si>
    <t>Bareksa Money Market</t>
  </si>
  <si>
    <t>Mutual Fund</t>
  </si>
  <si>
    <t>Low</t>
  </si>
  <si>
    <t>BNIAM</t>
  </si>
  <si>
    <t>BNI Pasar Uang</t>
  </si>
  <si>
    <t>MANDIRI</t>
  </si>
  <si>
    <t>Mandiri Pasar Uang</t>
  </si>
  <si>
    <t>MAYBANK</t>
  </si>
  <si>
    <t>MayBank Pasar Uang</t>
  </si>
  <si>
    <t>SUCOR</t>
  </si>
  <si>
    <t>Sucor Pasar Uang</t>
  </si>
  <si>
    <t>BAREKSA-S</t>
  </si>
  <si>
    <t>Bareksa Saham</t>
  </si>
  <si>
    <t>Stock</t>
  </si>
  <si>
    <t>SIMAS</t>
  </si>
  <si>
    <t>Simas Saham Unggulan</t>
  </si>
  <si>
    <t>Sucorinvest Equity Fund</t>
  </si>
  <si>
    <t>SUCORSHARIA</t>
  </si>
  <si>
    <t>Sucorinvest Sharia Equity Fund</t>
  </si>
  <si>
    <t>BCA</t>
  </si>
  <si>
    <t>Bank BCA</t>
  </si>
  <si>
    <t>Cash</t>
  </si>
  <si>
    <t>MCARD-ISTRI</t>
  </si>
  <si>
    <t>Main Card</t>
  </si>
  <si>
    <t>BIBIT</t>
  </si>
  <si>
    <t>Bibit</t>
  </si>
  <si>
    <t>EMERGENCY</t>
  </si>
  <si>
    <t>Bibit Emergency Fund</t>
  </si>
  <si>
    <t>RETIRE</t>
  </si>
  <si>
    <t>Bibit Retiremend Fund</t>
  </si>
  <si>
    <t>BNI</t>
  </si>
  <si>
    <t>Bank BNI</t>
  </si>
  <si>
    <t>COMMODITY</t>
  </si>
  <si>
    <t>Commodity</t>
  </si>
  <si>
    <t>Crypto</t>
  </si>
  <si>
    <t>GOLD</t>
  </si>
  <si>
    <t>Gold</t>
  </si>
  <si>
    <t>EMONEY</t>
  </si>
  <si>
    <t>E-Money</t>
  </si>
  <si>
    <t>GOPAY-MAS</t>
  </si>
  <si>
    <t>GoPay</t>
  </si>
  <si>
    <t>GOPAY-ISTRI</t>
  </si>
  <si>
    <t>JEN</t>
  </si>
  <si>
    <t>Bank Jenius</t>
  </si>
  <si>
    <t>MCARD-MAS</t>
  </si>
  <si>
    <t>MAS - M-Card</t>
  </si>
  <si>
    <t>ECARD-MAS</t>
  </si>
  <si>
    <t>MAS - E-Card</t>
  </si>
  <si>
    <t>FSE-MAS</t>
  </si>
  <si>
    <t>MAS - Flexi Saver (Emergency)</t>
  </si>
  <si>
    <t>MS-MAS</t>
  </si>
  <si>
    <t>MAS - Maxi Saver</t>
  </si>
  <si>
    <t>ECARD-ISTRI</t>
  </si>
  <si>
    <t>FSE-ISTRI</t>
  </si>
  <si>
    <t>MS-ISTRI</t>
  </si>
  <si>
    <t>PA</t>
  </si>
  <si>
    <t>Personal Asset</t>
  </si>
  <si>
    <t>MAS</t>
  </si>
  <si>
    <t>PLUANG-C</t>
  </si>
  <si>
    <t>Pluang Crypto</t>
  </si>
  <si>
    <t>ETHEREUM</t>
  </si>
  <si>
    <t>BITCOIN</t>
  </si>
  <si>
    <t>PLUANG-S</t>
  </si>
  <si>
    <t>Pluang Stock</t>
  </si>
  <si>
    <t>APPLE</t>
  </si>
  <si>
    <t>META</t>
  </si>
  <si>
    <t>TESLA</t>
  </si>
  <si>
    <t>Storage</t>
  </si>
  <si>
    <t>Forecast (Monthly)</t>
  </si>
  <si>
    <t>Priority</t>
  </si>
  <si>
    <t>Burndown</t>
  </si>
  <si>
    <t>Target</t>
  </si>
  <si>
    <t>Delta</t>
  </si>
  <si>
    <t>Achieved in</t>
  </si>
  <si>
    <t>CAR</t>
  </si>
  <si>
    <t>Car</t>
  </si>
  <si>
    <t>Car - Pool 1</t>
  </si>
  <si>
    <t>E-CHILD1</t>
  </si>
  <si>
    <t>Education - Child 1</t>
  </si>
  <si>
    <t>High</t>
  </si>
  <si>
    <t>E-CHILD2</t>
  </si>
  <si>
    <t>Education - Child 2</t>
  </si>
  <si>
    <t>HOUSE</t>
  </si>
  <si>
    <t>House</t>
  </si>
  <si>
    <t>Medium</t>
  </si>
  <si>
    <t>House - Pool 1</t>
  </si>
  <si>
    <t>House - Pool 2</t>
  </si>
  <si>
    <t>House - Pool 3</t>
  </si>
  <si>
    <t>MARRIAGE</t>
  </si>
  <si>
    <t>Marriage</t>
  </si>
  <si>
    <t>UOM</t>
  </si>
  <si>
    <t>Umrah Ortu MAS</t>
  </si>
  <si>
    <t>Umrah Ortu MAS - Ayah &amp; Ibu</t>
  </si>
  <si>
    <t>UOI</t>
  </si>
  <si>
    <t>Umrah Ortu ISTRI</t>
  </si>
  <si>
    <t>Umrah Ortu ISTRI - Ayah &amp; Ibu</t>
  </si>
  <si>
    <t>UK</t>
  </si>
  <si>
    <t>Umrah Keluarga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</si>
</sst>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p]#,##0"/>
    <numFmt numFmtId="165" formatCode="[$Rp]#,##0.00"/>
    <numFmt numFmtId="166" formatCode="dd/mm/yyyy"/>
    <numFmt numFmtId="167" formatCode="d/m/yyyy"/>
  </numFmts>
  <fonts count="8">
    <font>
      <sz val="12.0"/>
      <color theme="1"/>
      <name val="Aptos narrow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ptos narrow"/>
      <scheme val="minor"/>
    </font>
    <font>
      <sz val="10.0"/>
      <color theme="1"/>
      <name val="Arial"/>
    </font>
    <font>
      <color theme="1"/>
      <name val="Aptos narrow"/>
      <scheme val="minor"/>
    </font>
    <font/>
    <font>
      <b/>
      <sz val="4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2" fontId="2" numFmtId="164" xfId="0" applyAlignment="1" applyFont="1" applyNumberFormat="1">
      <alignment horizontal="center" vertical="center"/>
    </xf>
    <xf borderId="0" fillId="2" fontId="2" numFmtId="165" xfId="0" applyAlignment="1" applyFont="1" applyNumberFormat="1">
      <alignment horizontal="center" vertical="center"/>
    </xf>
    <xf borderId="0" fillId="2" fontId="2" numFmtId="4" xfId="0" applyAlignment="1" applyFont="1" applyNumberForma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0" fillId="3" fontId="4" numFmtId="0" xfId="0" applyAlignment="1" applyFill="1" applyFont="1">
      <alignment horizontal="center" vertical="center"/>
    </xf>
    <xf borderId="0" fillId="0" fontId="4" numFmtId="165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0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 vertical="center"/>
    </xf>
    <xf borderId="0" fillId="5" fontId="2" numFmtId="0" xfId="0" applyAlignment="1" applyFill="1" applyFont="1">
      <alignment horizontal="center" readingOrder="0" vertical="center"/>
    </xf>
    <xf borderId="0" fillId="0" fontId="3" numFmtId="167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1" fillId="6" fontId="4" numFmtId="0" xfId="0" applyAlignment="1" applyBorder="1" applyFill="1" applyFont="1">
      <alignment horizontal="center" vertical="center"/>
    </xf>
    <xf borderId="2" fillId="6" fontId="4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4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7" fontId="4" numFmtId="0" xfId="0" applyAlignment="1" applyBorder="1" applyFill="1" applyFont="1">
      <alignment horizontal="center" vertical="center"/>
    </xf>
    <xf borderId="12" fillId="0" fontId="6" numFmtId="0" xfId="0" applyBorder="1" applyFont="1"/>
    <xf borderId="1" fillId="0" fontId="3" numFmtId="164" xfId="0" applyBorder="1" applyFont="1" applyNumberFormat="1"/>
    <xf borderId="8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right" vertical="center"/>
    </xf>
    <xf borderId="9" fillId="0" fontId="4" numFmtId="0" xfId="0" applyAlignment="1" applyBorder="1" applyFont="1">
      <alignment vertical="center"/>
    </xf>
    <xf borderId="1" fillId="7" fontId="4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9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bottom"/>
    </xf>
    <xf borderId="12" fillId="7" fontId="4" numFmtId="0" xfId="0" applyAlignment="1" applyBorder="1" applyFont="1">
      <alignment horizontal="center" vertical="bottom"/>
    </xf>
    <xf borderId="13" fillId="6" fontId="7" numFmtId="0" xfId="0" applyAlignment="1" applyBorder="1" applyFont="1">
      <alignment horizontal="center" readingOrder="0" vertical="center"/>
    </xf>
    <xf borderId="6" fillId="0" fontId="6" numFmtId="0" xfId="0" applyBorder="1" applyFont="1"/>
    <xf borderId="9" fillId="8" fontId="4" numFmtId="0" xfId="0" applyAlignment="1" applyBorder="1" applyFill="1" applyFont="1">
      <alignment horizontal="center" vertical="center"/>
    </xf>
    <xf borderId="9" fillId="8" fontId="4" numFmtId="0" xfId="0" applyAlignment="1" applyBorder="1" applyFont="1">
      <alignment horizontal="center" readingOrder="0" vertical="center"/>
    </xf>
    <xf borderId="9" fillId="8" fontId="4" numFmtId="164" xfId="0" applyAlignment="1" applyBorder="1" applyFont="1" applyNumberFormat="1">
      <alignment horizontal="center" vertical="center"/>
    </xf>
    <xf borderId="9" fillId="8" fontId="4" numFmtId="164" xfId="0" applyAlignment="1" applyBorder="1" applyFont="1" applyNumberFormat="1">
      <alignment horizontal="right" vertical="center"/>
    </xf>
    <xf borderId="1" fillId="8" fontId="4" numFmtId="164" xfId="0" applyAlignment="1" applyBorder="1" applyFont="1" applyNumberFormat="1">
      <alignment horizontal="center" vertical="bottom"/>
    </xf>
    <xf borderId="1" fillId="8" fontId="3" numFmtId="164" xfId="0" applyAlignment="1" applyBorder="1" applyFont="1" applyNumberFormat="1">
      <alignment horizontal="center"/>
    </xf>
    <xf borderId="13" fillId="0" fontId="6" numFmtId="0" xfId="0" applyBorder="1" applyFont="1"/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164" xfId="0" applyAlignment="1" applyBorder="1" applyFont="1" applyNumberFormat="1">
      <alignment horizontal="center" vertical="center"/>
    </xf>
    <xf borderId="9" fillId="0" fontId="4" numFmtId="164" xfId="0" applyAlignment="1" applyBorder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7" fontId="4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9" fontId="4" numFmtId="0" xfId="0" applyAlignment="1" applyFill="1" applyFont="1">
      <alignment horizontal="center" vertical="center"/>
    </xf>
    <xf borderId="0" fillId="3" fontId="4" numFmtId="165" xfId="0" applyAlignment="1" applyFont="1" applyNumberFormat="1">
      <alignment horizontal="center" vertical="center"/>
    </xf>
    <xf borderId="0" fillId="7" fontId="4" numFmtId="0" xfId="0" applyAlignment="1" applyFont="1">
      <alignment horizontal="center" vertical="center"/>
    </xf>
    <xf borderId="0" fillId="7" fontId="4" numFmtId="4" xfId="0" applyAlignment="1" applyFont="1" applyNumberForma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6" fontId="4" numFmtId="0" xfId="0" applyAlignment="1" applyFont="1">
      <alignment readingOrder="0" vertical="center"/>
    </xf>
    <xf borderId="0" fillId="9" fontId="4" numFmtId="16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6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right" vertical="center"/>
    </xf>
    <xf borderId="0" fillId="9" fontId="4" numFmtId="10" xfId="0" applyAlignment="1" applyFont="1" applyNumberFormat="1">
      <alignment horizontal="right" vertical="center"/>
    </xf>
    <xf borderId="0" fillId="0" fontId="4" numFmtId="165" xfId="0" applyAlignment="1" applyFont="1" applyNumberFormat="1">
      <alignment readingOrder="0" vertical="center"/>
    </xf>
    <xf borderId="0" fillId="0" fontId="4" numFmtId="4" xfId="0" applyAlignment="1" applyFont="1" applyNumberFormat="1">
      <alignment horizontal="right" vertical="center"/>
    </xf>
    <xf borderId="0" fillId="0" fontId="4" numFmtId="0" xfId="0" applyAlignment="1" applyFont="1">
      <alignment readingOrder="0"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6" fontId="4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5" fontId="4" numFmtId="164" xfId="0" applyAlignment="1" applyFont="1" applyNumberFormat="1">
      <alignment horizontal="right" vertical="center"/>
    </xf>
    <xf borderId="0" fillId="5" fontId="4" numFmtId="4" xfId="0" applyAlignment="1" applyFont="1" applyNumberFormat="1">
      <alignment horizontal="right"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8" fontId="4" numFmtId="0" xfId="0" applyAlignment="1" applyFont="1">
      <alignment horizontal="center" readingOrder="0" vertical="center"/>
    </xf>
    <xf borderId="0" fillId="10" fontId="4" numFmtId="2" xfId="0" applyAlignment="1" applyFill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11" fontId="2" numFmtId="0" xfId="0" applyAlignment="1" applyFill="1" applyFont="1">
      <alignment horizontal="center" readingOrder="0" vertical="center"/>
    </xf>
    <xf borderId="0" fillId="7" fontId="4" numFmtId="0" xfId="0" applyAlignment="1" applyFont="1">
      <alignment horizontal="center" vertical="center"/>
    </xf>
    <xf borderId="0" fillId="7" fontId="4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8" fontId="4" numFmtId="0" xfId="0" applyAlignment="1" applyFont="1">
      <alignment horizontal="center" vertical="center"/>
    </xf>
    <xf borderId="0" fillId="8" fontId="4" numFmtId="164" xfId="0" applyAlignment="1" applyFont="1" applyNumberFormat="1">
      <alignment horizontal="center" vertical="center"/>
    </xf>
    <xf borderId="0" fillId="7" fontId="4" numFmtId="164" xfId="0" applyAlignment="1" applyFont="1" applyNumberFormat="1">
      <alignment horizontal="center" vertical="center"/>
    </xf>
    <xf borderId="0" fillId="10" fontId="4" numFmtId="164" xfId="0" applyAlignment="1" applyFont="1" applyNumberFormat="1">
      <alignment horizontal="center" vertical="center"/>
    </xf>
    <xf borderId="0" fillId="10" fontId="4" numFmtId="164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5" fontId="4" numFmtId="0" xfId="0" applyAlignment="1" applyFont="1">
      <alignment horizontal="left" readingOrder="0" vertical="center"/>
    </xf>
    <xf borderId="0" fillId="5" fontId="4" numFmtId="164" xfId="0" applyAlignment="1" applyFont="1" applyNumberFormat="1">
      <alignment horizontal="right" vertical="center"/>
    </xf>
    <xf borderId="0" fillId="5" fontId="4" numFmtId="2" xfId="0" applyAlignment="1" applyFont="1" applyNumberFormat="1">
      <alignment horizontal="center" vertical="center"/>
    </xf>
    <xf borderId="0" fillId="5" fontId="3" numFmtId="0" xfId="0" applyAlignment="1" applyFont="1">
      <alignment horizontal="center"/>
    </xf>
    <xf borderId="0" fillId="0" fontId="3" numFmtId="0" xfId="0" applyAlignment="1" applyFont="1">
      <alignment horizontal="left" readingOrder="0" vertical="center"/>
    </xf>
    <xf borderId="0" fillId="0" fontId="4" numFmtId="164" xfId="0" applyAlignment="1" applyFont="1" applyNumberFormat="1">
      <alignment readingOrder="0"/>
    </xf>
    <xf borderId="0" fillId="5" fontId="3" numFmtId="164" xfId="0" applyFont="1" applyNumberFormat="1"/>
    <xf borderId="0" fillId="5" fontId="3" numFmtId="2" xfId="0" applyAlignment="1" applyFont="1" applyNumberFormat="1">
      <alignment horizont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2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Summary!$H$4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Summary!$E$5:$E$999</c:f>
            </c:strRef>
          </c:cat>
          <c:val>
            <c:numRef>
              <c:f>Summary!$H$5:$H$999</c:f>
              <c:numCache/>
            </c:numRef>
          </c:val>
        </c:ser>
        <c:ser>
          <c:idx val="1"/>
          <c:order val="1"/>
          <c:tx>
            <c:strRef>
              <c:f>Summary!$I$4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Summary!$E$5:$E$999</c:f>
            </c:strRef>
          </c:cat>
          <c:val>
            <c:numRef>
              <c:f>Summary!$I$5:$I$999</c:f>
              <c:numCache/>
            </c:numRef>
          </c:val>
        </c:ser>
        <c:overlap val="100"/>
        <c:axId val="1262994568"/>
        <c:axId val="631696809"/>
      </c:barChart>
      <c:catAx>
        <c:axId val="126299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31696809"/>
      </c:catAx>
      <c:valAx>
        <c:axId val="631696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6299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Summary!$K$4</c:f>
            </c:strRef>
          </c:tx>
          <c:spPr>
            <a:solidFill>
              <a:srgbClr val="38761D">
                <a:alpha val="30000"/>
              </a:srgbClr>
            </a:solidFill>
            <a:ln cmpd="sng" w="38100">
              <a:solidFill>
                <a:srgbClr val="38761D"/>
              </a:solidFill>
              <a:prstDash val="solid"/>
            </a:ln>
          </c:spP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Summary!$E$5:$E$999</c:f>
            </c:strRef>
          </c:cat>
          <c:val>
            <c:numRef>
              <c:f>Summary!$K$5:$K$999</c:f>
              <c:numCache/>
            </c:numRef>
          </c:val>
        </c:ser>
        <c:axId val="91193522"/>
        <c:axId val="1136079112"/>
      </c:areaChart>
      <c:catAx>
        <c:axId val="9119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6079112"/>
      </c:catAx>
      <c:valAx>
        <c:axId val="113607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1193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Pt>
            <c:idx val="6"/>
            <c:spPr>
              <a:solidFill>
                <a:srgbClr val="5B90A8"/>
              </a:solidFill>
            </c:spPr>
          </c:dPt>
          <c:dPt>
            <c:idx val="7"/>
            <c:spPr>
              <a:solidFill>
                <a:srgbClr val="F09C70"/>
              </a:solidFill>
            </c:spPr>
          </c:dPt>
          <c:dPt>
            <c:idx val="8"/>
            <c:spPr>
              <a:solidFill>
                <a:srgbClr val="5E9766"/>
              </a:solidFill>
            </c:spPr>
          </c:dPt>
          <c:dPt>
            <c:idx val="9"/>
            <c:spPr>
              <a:solidFill>
                <a:srgbClr val="57BBE2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Portfolio!$B$3:$B$981</c:f>
            </c:strRef>
          </c:cat>
          <c:val>
            <c:numRef>
              <c:f>Portfolio!$E$3:$E$981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20</xdr:row>
      <xdr:rowOff>47625</xdr:rowOff>
    </xdr:from>
    <xdr:ext cx="17125950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0</xdr:row>
      <xdr:rowOff>66675</xdr:rowOff>
    </xdr:from>
    <xdr:ext cx="10439400" cy="3695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47625</xdr:colOff>
      <xdr:row>0</xdr:row>
      <xdr:rowOff>66675</xdr:rowOff>
    </xdr:from>
    <xdr:ext cx="6562725" cy="3695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1.22" defaultRowHeight="15.0"/>
  <sheetData>
    <row r="3">
      <c r="M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44"/>
    <col customWidth="1" min="3" max="3" width="14.56"/>
    <col customWidth="1" min="4" max="5" width="10.56"/>
    <col customWidth="1" min="6" max="6" width="17.33"/>
    <col customWidth="1" min="7" max="7" width="19.44"/>
    <col customWidth="1" min="8" max="8" width="12.67"/>
    <col customWidth="1" min="9" max="9" width="42.33"/>
    <col customWidth="1" min="10" max="10" width="10.56"/>
  </cols>
  <sheetData>
    <row r="1" ht="15.75" customHeight="1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2" t="s">
        <v>8</v>
      </c>
      <c r="J1" s="7"/>
    </row>
    <row r="2" ht="15.75" customHeight="1">
      <c r="J2" s="7"/>
    </row>
    <row r="3" ht="15.75" customHeight="1">
      <c r="A3" s="8">
        <v>1.0</v>
      </c>
      <c r="B3" s="9" t="s">
        <v>9</v>
      </c>
      <c r="C3" s="10">
        <v>45305.0</v>
      </c>
      <c r="D3" s="9" t="str">
        <f t="shared" ref="D3:D7" si="1">TEXT(C3,"MMMM")</f>
        <v>January</v>
      </c>
      <c r="E3" s="9">
        <v>2024.0</v>
      </c>
      <c r="F3" s="11" t="s">
        <v>10</v>
      </c>
      <c r="G3" s="12">
        <v>184992.0</v>
      </c>
      <c r="H3" s="9">
        <v>1.44</v>
      </c>
      <c r="I3" s="8" t="s">
        <v>11</v>
      </c>
      <c r="J3" s="7"/>
    </row>
    <row r="4" ht="15.75" customHeight="1">
      <c r="A4" s="8">
        <v>2.0</v>
      </c>
      <c r="B4" s="9" t="s">
        <v>12</v>
      </c>
      <c r="C4" s="10">
        <v>45319.0</v>
      </c>
      <c r="D4" s="9" t="str">
        <f t="shared" si="1"/>
        <v>January</v>
      </c>
      <c r="E4" s="9">
        <v>2024.0</v>
      </c>
      <c r="F4" s="11" t="s">
        <v>10</v>
      </c>
      <c r="G4" s="12">
        <v>104262.0</v>
      </c>
      <c r="H4" s="9">
        <v>7.98</v>
      </c>
      <c r="I4" s="8" t="s">
        <v>11</v>
      </c>
      <c r="J4" s="7"/>
    </row>
    <row r="5" ht="15.75" customHeight="1">
      <c r="A5" s="8">
        <v>3.0</v>
      </c>
      <c r="B5" s="9" t="s">
        <v>13</v>
      </c>
      <c r="C5" s="10">
        <v>45295.0</v>
      </c>
      <c r="D5" s="9" t="str">
        <f t="shared" si="1"/>
        <v>January</v>
      </c>
      <c r="E5" s="9">
        <v>2024.0</v>
      </c>
      <c r="F5" s="11" t="s">
        <v>10</v>
      </c>
      <c r="G5" s="12">
        <v>684503.0</v>
      </c>
      <c r="H5" s="9">
        <v>5.91</v>
      </c>
      <c r="I5" s="8" t="s">
        <v>11</v>
      </c>
      <c r="J5" s="7"/>
    </row>
    <row r="6" ht="15.75" customHeight="1">
      <c r="A6" s="8">
        <v>4.0</v>
      </c>
      <c r="B6" s="9" t="s">
        <v>9</v>
      </c>
      <c r="C6" s="10">
        <v>45293.0</v>
      </c>
      <c r="D6" s="9" t="str">
        <f t="shared" si="1"/>
        <v>January</v>
      </c>
      <c r="E6" s="9">
        <v>2024.0</v>
      </c>
      <c r="F6" s="11" t="s">
        <v>10</v>
      </c>
      <c r="G6" s="12">
        <v>967966.0</v>
      </c>
      <c r="H6" s="9">
        <v>9.96</v>
      </c>
      <c r="I6" s="8" t="s">
        <v>11</v>
      </c>
      <c r="J6" s="7"/>
    </row>
    <row r="7" ht="15.75" customHeight="1">
      <c r="A7" s="8">
        <v>5.0</v>
      </c>
      <c r="B7" s="9" t="s">
        <v>14</v>
      </c>
      <c r="C7" s="10">
        <v>45304.0</v>
      </c>
      <c r="D7" s="9" t="str">
        <f t="shared" si="1"/>
        <v>January</v>
      </c>
      <c r="E7" s="9">
        <v>2024.0</v>
      </c>
      <c r="F7" s="11" t="s">
        <v>10</v>
      </c>
      <c r="G7" s="13">
        <v>508076.0</v>
      </c>
      <c r="H7" s="9">
        <v>7.65</v>
      </c>
      <c r="I7" s="8" t="s">
        <v>11</v>
      </c>
      <c r="J7" s="7"/>
    </row>
    <row r="8" ht="15.75" customHeight="1">
      <c r="A8" s="14">
        <f>E7</f>
        <v>2024</v>
      </c>
      <c r="B8" s="14" t="str">
        <f>D7</f>
        <v>January</v>
      </c>
      <c r="J8" s="7"/>
    </row>
    <row r="9" ht="15.75" customHeight="1">
      <c r="A9" s="8">
        <v>1.0</v>
      </c>
      <c r="B9" s="9" t="s">
        <v>9</v>
      </c>
      <c r="C9" s="15">
        <v>45409.0</v>
      </c>
      <c r="D9" s="9" t="str">
        <f t="shared" ref="D9:D10" si="2">TEXT(C9,"MMMM")</f>
        <v>April</v>
      </c>
      <c r="E9" s="9">
        <f t="shared" ref="E9:E10" si="3">YEAR(C9)</f>
        <v>2024</v>
      </c>
      <c r="F9" s="11" t="s">
        <v>10</v>
      </c>
      <c r="G9" s="12">
        <v>500000.0</v>
      </c>
      <c r="H9" s="16">
        <v>100.0</v>
      </c>
      <c r="I9" s="8" t="s">
        <v>11</v>
      </c>
      <c r="J9" s="7"/>
    </row>
    <row r="10" ht="15.75" customHeight="1">
      <c r="A10" s="17">
        <v>2.0</v>
      </c>
      <c r="B10" s="18" t="s">
        <v>15</v>
      </c>
      <c r="C10" s="15">
        <v>45409.0</v>
      </c>
      <c r="D10" s="9" t="str">
        <f t="shared" si="2"/>
        <v>April</v>
      </c>
      <c r="E10" s="9">
        <f t="shared" si="3"/>
        <v>2024</v>
      </c>
      <c r="F10" s="11" t="s">
        <v>10</v>
      </c>
      <c r="G10" s="12">
        <v>500000.0</v>
      </c>
      <c r="H10" s="16">
        <v>100.0</v>
      </c>
      <c r="I10" s="8" t="s">
        <v>11</v>
      </c>
      <c r="J10" s="7"/>
    </row>
    <row r="11" ht="15.75" customHeight="1">
      <c r="A11" s="14">
        <f>E9</f>
        <v>2024</v>
      </c>
      <c r="B11" s="14" t="str">
        <f>D9</f>
        <v>April</v>
      </c>
      <c r="J11" s="7"/>
    </row>
    <row r="12" ht="15.75" customHeight="1">
      <c r="B12" s="19"/>
      <c r="C12" s="19"/>
      <c r="D12" s="19"/>
      <c r="E12" s="19"/>
      <c r="F12" s="19"/>
      <c r="G12" s="20"/>
      <c r="H12" s="19"/>
      <c r="J12" s="7"/>
    </row>
    <row r="13" ht="15.75" customHeight="1">
      <c r="B13" s="19"/>
      <c r="C13" s="19"/>
      <c r="D13" s="19"/>
      <c r="E13" s="19"/>
      <c r="F13" s="19"/>
      <c r="G13" s="20"/>
      <c r="H13" s="19"/>
      <c r="J13" s="7"/>
    </row>
    <row r="14" ht="15.75" customHeight="1">
      <c r="A14" s="21">
        <v>2024.0</v>
      </c>
      <c r="B14" s="21" t="s">
        <v>16</v>
      </c>
      <c r="J14" s="7"/>
    </row>
    <row r="15" ht="15.75" customHeight="1">
      <c r="A15" s="8">
        <v>1.0</v>
      </c>
      <c r="B15" s="9" t="s">
        <v>17</v>
      </c>
      <c r="C15" s="22">
        <v>45611.0</v>
      </c>
      <c r="D15" s="16" t="s">
        <v>18</v>
      </c>
      <c r="E15" s="9">
        <v>2025.0</v>
      </c>
      <c r="F15" s="11" t="s">
        <v>10</v>
      </c>
      <c r="G15" s="13">
        <v>607695.0</v>
      </c>
      <c r="H15" s="9">
        <v>0.55</v>
      </c>
      <c r="I15" s="8" t="s">
        <v>11</v>
      </c>
      <c r="J15" s="7"/>
    </row>
    <row r="16" ht="15.75" customHeight="1">
      <c r="A16" s="8">
        <v>2.0</v>
      </c>
      <c r="B16" s="9" t="s">
        <v>19</v>
      </c>
      <c r="C16" s="10">
        <v>45768.0</v>
      </c>
      <c r="D16" s="9" t="s">
        <v>20</v>
      </c>
      <c r="E16" s="9">
        <v>2024.0</v>
      </c>
      <c r="F16" s="11" t="s">
        <v>10</v>
      </c>
      <c r="G16" s="13">
        <v>587597.0</v>
      </c>
      <c r="H16" s="9">
        <v>9.06</v>
      </c>
      <c r="I16" s="8" t="s">
        <v>11</v>
      </c>
      <c r="J16" s="7"/>
    </row>
    <row r="17" ht="15.75" customHeight="1">
      <c r="A17" s="8">
        <v>3.0</v>
      </c>
      <c r="B17" s="9" t="s">
        <v>21</v>
      </c>
      <c r="C17" s="10">
        <v>45350.0</v>
      </c>
      <c r="D17" s="9" t="s">
        <v>18</v>
      </c>
      <c r="E17" s="9">
        <v>2025.0</v>
      </c>
      <c r="F17" s="11" t="s">
        <v>10</v>
      </c>
      <c r="G17" s="13">
        <v>778045.0</v>
      </c>
      <c r="H17" s="9">
        <v>1.78</v>
      </c>
      <c r="I17" s="8" t="s">
        <v>11</v>
      </c>
      <c r="J17" s="7"/>
    </row>
    <row r="18" ht="15.75" customHeight="1">
      <c r="A18" s="8">
        <v>4.0</v>
      </c>
      <c r="B18" s="9" t="s">
        <v>12</v>
      </c>
      <c r="C18" s="10">
        <v>45693.0</v>
      </c>
      <c r="D18" s="9" t="s">
        <v>22</v>
      </c>
      <c r="E18" s="9">
        <v>2025.0</v>
      </c>
      <c r="F18" s="11" t="s">
        <v>10</v>
      </c>
      <c r="G18" s="13">
        <v>229717.0</v>
      </c>
      <c r="H18" s="9">
        <v>2.46</v>
      </c>
      <c r="I18" s="8" t="s">
        <v>11</v>
      </c>
      <c r="J18" s="7"/>
    </row>
    <row r="19" ht="15.75" customHeight="1">
      <c r="A19" s="8">
        <v>5.0</v>
      </c>
      <c r="B19" s="9" t="s">
        <v>21</v>
      </c>
      <c r="C19" s="10">
        <v>45768.0</v>
      </c>
      <c r="D19" s="9" t="s">
        <v>23</v>
      </c>
      <c r="E19" s="9">
        <v>2024.0</v>
      </c>
      <c r="F19" s="11" t="s">
        <v>10</v>
      </c>
      <c r="G19" s="13">
        <v>520546.0</v>
      </c>
      <c r="H19" s="9">
        <v>8.61</v>
      </c>
      <c r="I19" s="8" t="s">
        <v>11</v>
      </c>
      <c r="J19" s="7"/>
    </row>
    <row r="20" ht="15.75" customHeight="1">
      <c r="A20" s="8">
        <v>6.0</v>
      </c>
      <c r="B20" s="9" t="s">
        <v>24</v>
      </c>
      <c r="C20" s="10">
        <v>45918.0</v>
      </c>
      <c r="D20" s="9" t="s">
        <v>25</v>
      </c>
      <c r="E20" s="9">
        <v>2025.0</v>
      </c>
      <c r="F20" s="11" t="s">
        <v>10</v>
      </c>
      <c r="G20" s="13">
        <v>648541.0</v>
      </c>
      <c r="H20" s="9">
        <v>3.43</v>
      </c>
      <c r="I20" s="8" t="s">
        <v>11</v>
      </c>
      <c r="J20" s="7"/>
    </row>
    <row r="21" ht="15.75" customHeight="1">
      <c r="A21" s="8">
        <v>7.0</v>
      </c>
      <c r="B21" s="9" t="s">
        <v>26</v>
      </c>
      <c r="C21" s="10">
        <v>45442.0</v>
      </c>
      <c r="D21" s="9" t="s">
        <v>27</v>
      </c>
      <c r="E21" s="9">
        <v>2025.0</v>
      </c>
      <c r="F21" s="11" t="s">
        <v>10</v>
      </c>
      <c r="G21" s="13">
        <v>927815.0</v>
      </c>
      <c r="H21" s="9">
        <v>1.98</v>
      </c>
      <c r="I21" s="8" t="s">
        <v>11</v>
      </c>
      <c r="J21" s="7"/>
    </row>
    <row r="22" ht="15.75" customHeight="1">
      <c r="A22" s="8">
        <v>8.0</v>
      </c>
      <c r="B22" s="9" t="s">
        <v>9</v>
      </c>
      <c r="C22" s="10">
        <v>45781.0</v>
      </c>
      <c r="D22" s="9" t="s">
        <v>22</v>
      </c>
      <c r="E22" s="9">
        <v>2024.0</v>
      </c>
      <c r="F22" s="11" t="s">
        <v>10</v>
      </c>
      <c r="G22" s="13">
        <v>645617.0</v>
      </c>
      <c r="H22" s="9">
        <v>2.76</v>
      </c>
      <c r="I22" s="8" t="s">
        <v>11</v>
      </c>
      <c r="J22" s="7"/>
    </row>
    <row r="23" ht="15.75" customHeight="1">
      <c r="A23" s="8">
        <v>9.0</v>
      </c>
      <c r="B23" s="9" t="s">
        <v>28</v>
      </c>
      <c r="C23" s="10">
        <v>45859.0</v>
      </c>
      <c r="D23" s="9" t="s">
        <v>29</v>
      </c>
      <c r="E23" s="9">
        <v>2025.0</v>
      </c>
      <c r="F23" s="11" t="s">
        <v>10</v>
      </c>
      <c r="G23" s="13">
        <v>992291.0</v>
      </c>
      <c r="H23" s="9">
        <v>4.34</v>
      </c>
      <c r="I23" s="8" t="s">
        <v>11</v>
      </c>
      <c r="J23" s="7"/>
    </row>
    <row r="24" ht="15.75" customHeight="1">
      <c r="A24" s="8">
        <v>10.0</v>
      </c>
      <c r="B24" s="9" t="s">
        <v>30</v>
      </c>
      <c r="C24" s="10">
        <v>45658.0</v>
      </c>
      <c r="D24" s="9" t="s">
        <v>18</v>
      </c>
      <c r="E24" s="9">
        <v>2024.0</v>
      </c>
      <c r="F24" s="11" t="s">
        <v>10</v>
      </c>
      <c r="G24" s="13">
        <v>255599.0</v>
      </c>
      <c r="H24" s="9">
        <v>0.78</v>
      </c>
      <c r="I24" s="8" t="s">
        <v>11</v>
      </c>
      <c r="J24" s="7"/>
    </row>
    <row r="25" ht="15.75" customHeight="1">
      <c r="A25" s="8">
        <v>11.0</v>
      </c>
      <c r="B25" s="9" t="s">
        <v>26</v>
      </c>
      <c r="C25" s="10">
        <v>45683.0</v>
      </c>
      <c r="D25" s="9" t="s">
        <v>29</v>
      </c>
      <c r="E25" s="9">
        <v>2025.0</v>
      </c>
      <c r="F25" s="11" t="s">
        <v>10</v>
      </c>
      <c r="G25" s="13">
        <v>248813.0</v>
      </c>
      <c r="H25" s="9">
        <v>5.62</v>
      </c>
      <c r="I25" s="8" t="s">
        <v>11</v>
      </c>
      <c r="J25" s="7"/>
    </row>
    <row r="26" ht="15.75" customHeight="1">
      <c r="A26" s="8">
        <v>12.0</v>
      </c>
      <c r="B26" s="9" t="s">
        <v>19</v>
      </c>
      <c r="C26" s="22">
        <v>45986.0</v>
      </c>
      <c r="D26" s="9" t="s">
        <v>29</v>
      </c>
      <c r="E26" s="9">
        <v>2025.0</v>
      </c>
      <c r="F26" s="11" t="s">
        <v>10</v>
      </c>
      <c r="G26" s="13">
        <v>693363.0</v>
      </c>
      <c r="H26" s="9">
        <v>5.21</v>
      </c>
      <c r="I26" s="8" t="s">
        <v>11</v>
      </c>
      <c r="J26" s="7"/>
    </row>
    <row r="27" ht="15.75" customHeight="1">
      <c r="A27" s="8">
        <v>13.0</v>
      </c>
      <c r="B27" s="9" t="s">
        <v>9</v>
      </c>
      <c r="C27" s="10">
        <v>45770.0</v>
      </c>
      <c r="D27" s="9" t="s">
        <v>20</v>
      </c>
      <c r="E27" s="9">
        <v>2025.0</v>
      </c>
      <c r="F27" s="11" t="s">
        <v>10</v>
      </c>
      <c r="G27" s="13">
        <v>586842.0</v>
      </c>
      <c r="H27" s="9">
        <v>4.31</v>
      </c>
      <c r="I27" s="8" t="s">
        <v>11</v>
      </c>
      <c r="J27" s="7"/>
    </row>
    <row r="28" ht="15.75" customHeight="1">
      <c r="A28" s="8">
        <v>14.0</v>
      </c>
      <c r="B28" s="9" t="s">
        <v>17</v>
      </c>
      <c r="C28" s="10">
        <v>45785.0</v>
      </c>
      <c r="D28" s="9" t="s">
        <v>31</v>
      </c>
      <c r="E28" s="9">
        <v>2025.0</v>
      </c>
      <c r="F28" s="11" t="s">
        <v>10</v>
      </c>
      <c r="G28" s="13">
        <v>654946.0</v>
      </c>
      <c r="H28" s="9">
        <v>3.63</v>
      </c>
      <c r="I28" s="8" t="s">
        <v>11</v>
      </c>
      <c r="J28" s="7"/>
    </row>
    <row r="29" ht="15.75" customHeight="1">
      <c r="A29" s="8">
        <v>15.0</v>
      </c>
      <c r="B29" s="9" t="s">
        <v>24</v>
      </c>
      <c r="C29" s="10">
        <v>45929.0</v>
      </c>
      <c r="D29" s="9" t="s">
        <v>29</v>
      </c>
      <c r="E29" s="9">
        <v>2025.0</v>
      </c>
      <c r="F29" s="11" t="s">
        <v>10</v>
      </c>
      <c r="G29" s="13">
        <v>213494.0</v>
      </c>
      <c r="H29" s="9">
        <v>9.07</v>
      </c>
      <c r="I29" s="8" t="s">
        <v>11</v>
      </c>
      <c r="J29" s="7"/>
    </row>
    <row r="30" ht="15.75" customHeight="1">
      <c r="A30" s="8">
        <v>16.0</v>
      </c>
      <c r="B30" s="9" t="s">
        <v>32</v>
      </c>
      <c r="C30" s="10">
        <v>45757.0</v>
      </c>
      <c r="D30" s="9" t="s">
        <v>33</v>
      </c>
      <c r="E30" s="9">
        <v>2025.0</v>
      </c>
      <c r="F30" s="11" t="s">
        <v>10</v>
      </c>
      <c r="G30" s="13">
        <v>169310.0</v>
      </c>
      <c r="H30" s="9">
        <v>1.34</v>
      </c>
      <c r="I30" s="8" t="s">
        <v>11</v>
      </c>
      <c r="J30" s="7"/>
    </row>
    <row r="31" ht="15.75" customHeight="1">
      <c r="A31" s="8">
        <v>17.0</v>
      </c>
      <c r="B31" s="9" t="s">
        <v>28</v>
      </c>
      <c r="C31" s="10">
        <v>45472.0</v>
      </c>
      <c r="D31" s="9" t="s">
        <v>27</v>
      </c>
      <c r="E31" s="9">
        <v>2025.0</v>
      </c>
      <c r="F31" s="11" t="s">
        <v>10</v>
      </c>
      <c r="G31" s="13">
        <v>337958.0</v>
      </c>
      <c r="H31" s="9">
        <v>6.17</v>
      </c>
      <c r="I31" s="8" t="s">
        <v>11</v>
      </c>
      <c r="J31" s="7"/>
    </row>
    <row r="32" ht="15.75" customHeight="1">
      <c r="A32" s="8">
        <v>18.0</v>
      </c>
      <c r="B32" s="9" t="s">
        <v>34</v>
      </c>
      <c r="C32" s="10">
        <v>45811.0</v>
      </c>
      <c r="D32" s="9" t="s">
        <v>29</v>
      </c>
      <c r="E32" s="9">
        <v>2024.0</v>
      </c>
      <c r="F32" s="11" t="s">
        <v>10</v>
      </c>
      <c r="G32" s="13">
        <v>260298.0</v>
      </c>
      <c r="H32" s="9">
        <v>2.47</v>
      </c>
      <c r="I32" s="8" t="s">
        <v>11</v>
      </c>
      <c r="J32" s="7"/>
    </row>
    <row r="33" ht="15.75" customHeight="1">
      <c r="A33" s="8">
        <v>19.0</v>
      </c>
      <c r="B33" s="9" t="s">
        <v>32</v>
      </c>
      <c r="C33" s="10">
        <v>45766.0</v>
      </c>
      <c r="D33" s="9" t="s">
        <v>22</v>
      </c>
      <c r="E33" s="9">
        <v>2024.0</v>
      </c>
      <c r="F33" s="11" t="s">
        <v>10</v>
      </c>
      <c r="G33" s="13">
        <v>902685.0</v>
      </c>
      <c r="H33" s="9">
        <v>8.72</v>
      </c>
      <c r="I33" s="8" t="s">
        <v>11</v>
      </c>
      <c r="J33" s="7"/>
    </row>
    <row r="34" ht="15.75" customHeight="1">
      <c r="A34" s="8">
        <v>20.0</v>
      </c>
      <c r="B34" s="9" t="s">
        <v>19</v>
      </c>
      <c r="C34" s="10">
        <v>45357.0</v>
      </c>
      <c r="D34" s="9" t="s">
        <v>18</v>
      </c>
      <c r="E34" s="9">
        <v>2024.0</v>
      </c>
      <c r="F34" s="11" t="s">
        <v>10</v>
      </c>
      <c r="G34" s="13">
        <v>578647.0</v>
      </c>
      <c r="H34" s="9">
        <v>4.71</v>
      </c>
      <c r="I34" s="8" t="s">
        <v>11</v>
      </c>
      <c r="J34" s="7"/>
    </row>
    <row r="35" ht="15.75" customHeight="1">
      <c r="A35" s="8">
        <v>21.0</v>
      </c>
      <c r="B35" s="9" t="s">
        <v>9</v>
      </c>
      <c r="C35" s="10">
        <v>45335.0</v>
      </c>
      <c r="D35" s="9" t="s">
        <v>23</v>
      </c>
      <c r="E35" s="9">
        <v>2024.0</v>
      </c>
      <c r="F35" s="11" t="s">
        <v>10</v>
      </c>
      <c r="G35" s="13">
        <v>363480.0</v>
      </c>
      <c r="H35" s="9">
        <v>7.28</v>
      </c>
      <c r="I35" s="8" t="s">
        <v>11</v>
      </c>
      <c r="J35" s="7"/>
    </row>
    <row r="36" ht="15.75" customHeight="1">
      <c r="A36" s="8">
        <v>22.0</v>
      </c>
      <c r="B36" s="9" t="s">
        <v>35</v>
      </c>
      <c r="C36" s="10">
        <v>45312.0</v>
      </c>
      <c r="D36" s="9" t="s">
        <v>22</v>
      </c>
      <c r="E36" s="9">
        <v>2025.0</v>
      </c>
      <c r="F36" s="11" t="s">
        <v>10</v>
      </c>
      <c r="G36" s="13">
        <v>270050.0</v>
      </c>
      <c r="H36" s="9">
        <v>4.7</v>
      </c>
      <c r="I36" s="8" t="s">
        <v>11</v>
      </c>
      <c r="J36" s="7"/>
    </row>
    <row r="37" ht="15.75" customHeight="1">
      <c r="A37" s="8">
        <v>23.0</v>
      </c>
      <c r="B37" s="9" t="s">
        <v>12</v>
      </c>
      <c r="C37" s="10">
        <v>45444.0</v>
      </c>
      <c r="D37" s="9" t="s">
        <v>23</v>
      </c>
      <c r="E37" s="9">
        <v>2024.0</v>
      </c>
      <c r="F37" s="11" t="s">
        <v>10</v>
      </c>
      <c r="G37" s="13">
        <v>497829.0</v>
      </c>
      <c r="H37" s="9">
        <v>6.47</v>
      </c>
      <c r="I37" s="8" t="s">
        <v>11</v>
      </c>
      <c r="J37" s="7"/>
    </row>
    <row r="38" ht="15.75" customHeight="1">
      <c r="A38" s="8">
        <v>24.0</v>
      </c>
      <c r="B38" s="9" t="s">
        <v>36</v>
      </c>
      <c r="C38" s="10">
        <v>45725.0</v>
      </c>
      <c r="D38" s="9" t="s">
        <v>18</v>
      </c>
      <c r="E38" s="9">
        <v>2024.0</v>
      </c>
      <c r="F38" s="11" t="s">
        <v>10</v>
      </c>
      <c r="G38" s="13">
        <v>136991.0</v>
      </c>
      <c r="H38" s="9">
        <v>1.74</v>
      </c>
      <c r="I38" s="8" t="s">
        <v>11</v>
      </c>
      <c r="J38" s="7"/>
    </row>
    <row r="39" ht="15.75" customHeight="1">
      <c r="A39" s="8">
        <v>25.0</v>
      </c>
      <c r="B39" s="9" t="s">
        <v>34</v>
      </c>
      <c r="C39" s="10">
        <v>45358.0</v>
      </c>
      <c r="D39" s="9" t="s">
        <v>20</v>
      </c>
      <c r="E39" s="9">
        <v>2024.0</v>
      </c>
      <c r="F39" s="11" t="s">
        <v>10</v>
      </c>
      <c r="G39" s="13">
        <v>864993.0</v>
      </c>
      <c r="H39" s="9">
        <v>8.95</v>
      </c>
      <c r="I39" s="8" t="s">
        <v>11</v>
      </c>
      <c r="J39" s="7"/>
    </row>
    <row r="40" ht="15.75" customHeight="1">
      <c r="A40" s="8">
        <v>26.0</v>
      </c>
      <c r="B40" s="9" t="s">
        <v>36</v>
      </c>
      <c r="C40" s="10">
        <v>45838.0</v>
      </c>
      <c r="D40" s="9" t="s">
        <v>37</v>
      </c>
      <c r="E40" s="9">
        <v>2025.0</v>
      </c>
      <c r="F40" s="11" t="s">
        <v>10</v>
      </c>
      <c r="G40" s="13">
        <v>864271.0</v>
      </c>
      <c r="H40" s="9">
        <v>6.59</v>
      </c>
      <c r="I40" s="8" t="s">
        <v>11</v>
      </c>
      <c r="J40" s="7"/>
    </row>
    <row r="41" ht="15.75" customHeight="1">
      <c r="A41" s="8">
        <v>27.0</v>
      </c>
      <c r="B41" s="9" t="s">
        <v>17</v>
      </c>
      <c r="C41" s="22">
        <v>45959.0</v>
      </c>
      <c r="D41" s="9" t="s">
        <v>29</v>
      </c>
      <c r="E41" s="9">
        <v>2024.0</v>
      </c>
      <c r="F41" s="11" t="s">
        <v>10</v>
      </c>
      <c r="G41" s="13">
        <v>112182.0</v>
      </c>
      <c r="H41" s="9">
        <v>8.16</v>
      </c>
      <c r="I41" s="8" t="s">
        <v>11</v>
      </c>
      <c r="J41" s="7"/>
    </row>
    <row r="42" ht="15.75" customHeight="1">
      <c r="A42" s="8">
        <v>28.0</v>
      </c>
      <c r="B42" s="9" t="s">
        <v>14</v>
      </c>
      <c r="C42" s="10">
        <v>45305.0</v>
      </c>
      <c r="D42" s="9" t="s">
        <v>20</v>
      </c>
      <c r="E42" s="9">
        <v>2025.0</v>
      </c>
      <c r="F42" s="11" t="s">
        <v>10</v>
      </c>
      <c r="G42" s="13">
        <v>255866.0</v>
      </c>
      <c r="H42" s="9">
        <v>0.83</v>
      </c>
      <c r="I42" s="8" t="s">
        <v>11</v>
      </c>
      <c r="J42" s="7"/>
    </row>
    <row r="43" ht="15.75" customHeight="1">
      <c r="A43" s="8">
        <v>29.0</v>
      </c>
      <c r="B43" s="9" t="s">
        <v>30</v>
      </c>
      <c r="C43" s="10">
        <v>45415.0</v>
      </c>
      <c r="D43" s="9" t="s">
        <v>33</v>
      </c>
      <c r="E43" s="9">
        <v>2025.0</v>
      </c>
      <c r="F43" s="11" t="s">
        <v>10</v>
      </c>
      <c r="G43" s="13">
        <v>668433.0</v>
      </c>
      <c r="H43" s="9">
        <v>8.1</v>
      </c>
      <c r="I43" s="8" t="s">
        <v>11</v>
      </c>
      <c r="J43" s="7"/>
    </row>
    <row r="44" ht="15.75" customHeight="1">
      <c r="A44" s="8">
        <v>30.0</v>
      </c>
      <c r="B44" s="9" t="s">
        <v>9</v>
      </c>
      <c r="C44" s="10">
        <v>45537.0</v>
      </c>
      <c r="D44" s="9" t="s">
        <v>20</v>
      </c>
      <c r="E44" s="9">
        <v>2024.0</v>
      </c>
      <c r="F44" s="11" t="s">
        <v>10</v>
      </c>
      <c r="G44" s="13">
        <v>319736.0</v>
      </c>
      <c r="H44" s="9">
        <v>7.86</v>
      </c>
      <c r="I44" s="8" t="s">
        <v>11</v>
      </c>
      <c r="J44" s="7"/>
    </row>
    <row r="45" ht="15.75" customHeight="1">
      <c r="A45" s="8">
        <v>31.0</v>
      </c>
      <c r="B45" s="9" t="s">
        <v>26</v>
      </c>
      <c r="C45" s="10">
        <v>45931.0</v>
      </c>
      <c r="D45" s="9" t="s">
        <v>31</v>
      </c>
      <c r="E45" s="9">
        <v>2025.0</v>
      </c>
      <c r="F45" s="23" t="s">
        <v>38</v>
      </c>
      <c r="G45" s="13">
        <v>717061.0</v>
      </c>
      <c r="H45" s="9">
        <v>1.54</v>
      </c>
      <c r="I45" s="8" t="s">
        <v>11</v>
      </c>
      <c r="J45" s="7"/>
    </row>
    <row r="46" ht="15.75" customHeight="1">
      <c r="A46" s="8">
        <v>32.0</v>
      </c>
      <c r="B46" s="9" t="s">
        <v>39</v>
      </c>
      <c r="C46" s="10">
        <v>45471.0</v>
      </c>
      <c r="D46" s="9" t="s">
        <v>33</v>
      </c>
      <c r="E46" s="9">
        <v>2025.0</v>
      </c>
      <c r="F46" s="23" t="s">
        <v>38</v>
      </c>
      <c r="G46" s="13">
        <v>419916.0</v>
      </c>
      <c r="H46" s="9">
        <v>4.5</v>
      </c>
      <c r="I46" s="8" t="s">
        <v>11</v>
      </c>
      <c r="J46" s="7"/>
    </row>
    <row r="47" ht="15.75" customHeight="1">
      <c r="A47" s="8">
        <v>33.0</v>
      </c>
      <c r="B47" s="9" t="s">
        <v>32</v>
      </c>
      <c r="C47" s="10">
        <v>45701.0</v>
      </c>
      <c r="D47" s="9" t="s">
        <v>23</v>
      </c>
      <c r="E47" s="9">
        <v>2024.0</v>
      </c>
      <c r="F47" s="23" t="s">
        <v>38</v>
      </c>
      <c r="G47" s="13">
        <v>915767.0</v>
      </c>
      <c r="H47" s="9">
        <v>9.51</v>
      </c>
      <c r="I47" s="8" t="s">
        <v>11</v>
      </c>
      <c r="J47" s="7"/>
    </row>
    <row r="48" ht="15.75" customHeight="1">
      <c r="A48" s="8">
        <v>34.0</v>
      </c>
      <c r="B48" s="9" t="s">
        <v>19</v>
      </c>
      <c r="C48" s="10">
        <v>45554.0</v>
      </c>
      <c r="D48" s="9" t="s">
        <v>20</v>
      </c>
      <c r="E48" s="9">
        <v>2025.0</v>
      </c>
      <c r="F48" s="23" t="s">
        <v>38</v>
      </c>
      <c r="G48" s="13">
        <v>650972.0</v>
      </c>
      <c r="H48" s="9">
        <v>7.17</v>
      </c>
      <c r="I48" s="8" t="s">
        <v>11</v>
      </c>
      <c r="J48" s="7"/>
    </row>
    <row r="49" ht="15.75" customHeight="1">
      <c r="A49" s="8">
        <v>35.0</v>
      </c>
      <c r="B49" s="9" t="s">
        <v>24</v>
      </c>
      <c r="C49" s="22">
        <v>45623.0</v>
      </c>
      <c r="D49" s="9" t="s">
        <v>29</v>
      </c>
      <c r="E49" s="9">
        <v>2024.0</v>
      </c>
      <c r="F49" s="23" t="s">
        <v>38</v>
      </c>
      <c r="G49" s="13">
        <v>515903.0</v>
      </c>
      <c r="H49" s="9">
        <v>9.12</v>
      </c>
      <c r="I49" s="8" t="s">
        <v>11</v>
      </c>
      <c r="J49" s="7"/>
    </row>
    <row r="50" ht="15.75" customHeight="1">
      <c r="A50" s="8">
        <v>36.0</v>
      </c>
      <c r="B50" s="9" t="s">
        <v>40</v>
      </c>
      <c r="C50" s="22">
        <v>45611.0</v>
      </c>
      <c r="D50" s="9" t="s">
        <v>41</v>
      </c>
      <c r="E50" s="9">
        <v>2025.0</v>
      </c>
      <c r="F50" s="23" t="s">
        <v>38</v>
      </c>
      <c r="G50" s="13">
        <v>228248.0</v>
      </c>
      <c r="H50" s="9">
        <v>4.79</v>
      </c>
      <c r="I50" s="8" t="s">
        <v>11</v>
      </c>
      <c r="J50" s="7"/>
    </row>
    <row r="51" ht="15.75" customHeight="1">
      <c r="A51" s="7"/>
      <c r="B51" s="18"/>
      <c r="C51" s="18"/>
      <c r="D51" s="18"/>
      <c r="E51" s="18"/>
      <c r="F51" s="18"/>
      <c r="G51" s="24"/>
      <c r="H51" s="18"/>
      <c r="I51" s="7"/>
      <c r="J51" s="7"/>
    </row>
    <row r="52" ht="15.75" customHeight="1">
      <c r="A52" s="21">
        <v>2025.0</v>
      </c>
      <c r="B52" s="21" t="s">
        <v>16</v>
      </c>
      <c r="J52" s="7"/>
    </row>
    <row r="53" ht="15.75" customHeight="1">
      <c r="A53" s="8">
        <v>1.0</v>
      </c>
      <c r="B53" s="9" t="s">
        <v>34</v>
      </c>
      <c r="C53" s="10">
        <v>45743.0</v>
      </c>
      <c r="D53" s="9" t="s">
        <v>23</v>
      </c>
      <c r="E53" s="9">
        <v>2025.0</v>
      </c>
      <c r="F53" s="11" t="s">
        <v>10</v>
      </c>
      <c r="G53" s="13">
        <v>783949.0</v>
      </c>
      <c r="H53" s="9">
        <v>2.72</v>
      </c>
      <c r="I53" s="8" t="s">
        <v>11</v>
      </c>
      <c r="J53" s="7"/>
    </row>
    <row r="54" ht="15.75" customHeight="1">
      <c r="A54" s="8">
        <v>2.0</v>
      </c>
      <c r="B54" s="9" t="s">
        <v>19</v>
      </c>
      <c r="C54" s="22">
        <v>45988.0</v>
      </c>
      <c r="D54" s="9" t="s">
        <v>23</v>
      </c>
      <c r="E54" s="9">
        <v>2025.0</v>
      </c>
      <c r="F54" s="11" t="s">
        <v>10</v>
      </c>
      <c r="G54" s="13">
        <v>396655.0</v>
      </c>
      <c r="H54" s="9">
        <v>2.48</v>
      </c>
      <c r="I54" s="8" t="s">
        <v>11</v>
      </c>
      <c r="J54" s="7"/>
    </row>
    <row r="55" ht="15.75" customHeight="1">
      <c r="A55" s="8">
        <v>3.0</v>
      </c>
      <c r="B55" s="9" t="s">
        <v>35</v>
      </c>
      <c r="C55" s="22">
        <v>45990.0</v>
      </c>
      <c r="D55" s="9" t="s">
        <v>37</v>
      </c>
      <c r="E55" s="9">
        <v>2025.0</v>
      </c>
      <c r="F55" s="11" t="s">
        <v>10</v>
      </c>
      <c r="G55" s="13">
        <v>219222.0</v>
      </c>
      <c r="H55" s="9">
        <v>1.55</v>
      </c>
      <c r="I55" s="8" t="s">
        <v>11</v>
      </c>
      <c r="J55" s="7"/>
    </row>
    <row r="56" ht="15.75" customHeight="1">
      <c r="A56" s="8">
        <v>4.0</v>
      </c>
      <c r="B56" s="9" t="s">
        <v>39</v>
      </c>
      <c r="C56" s="10">
        <v>45775.0</v>
      </c>
      <c r="D56" s="9" t="s">
        <v>41</v>
      </c>
      <c r="E56" s="9">
        <v>2025.0</v>
      </c>
      <c r="F56" s="11" t="s">
        <v>10</v>
      </c>
      <c r="G56" s="13">
        <v>271914.0</v>
      </c>
      <c r="H56" s="9">
        <v>5.58</v>
      </c>
      <c r="I56" s="8" t="s">
        <v>11</v>
      </c>
      <c r="J56" s="7"/>
    </row>
    <row r="57" ht="15.75" customHeight="1">
      <c r="A57" s="8">
        <v>5.0</v>
      </c>
      <c r="B57" s="9" t="s">
        <v>12</v>
      </c>
      <c r="C57" s="10">
        <v>45790.0</v>
      </c>
      <c r="D57" s="9" t="s">
        <v>20</v>
      </c>
      <c r="E57" s="9">
        <v>2025.0</v>
      </c>
      <c r="F57" s="11" t="s">
        <v>10</v>
      </c>
      <c r="G57" s="13">
        <v>653422.0</v>
      </c>
      <c r="H57" s="9">
        <v>3.27</v>
      </c>
      <c r="I57" s="8" t="s">
        <v>11</v>
      </c>
      <c r="J57" s="7"/>
    </row>
    <row r="58" ht="15.75" customHeight="1">
      <c r="A58" s="8">
        <v>6.0</v>
      </c>
      <c r="B58" s="9" t="s">
        <v>19</v>
      </c>
      <c r="C58" s="22">
        <v>45978.0</v>
      </c>
      <c r="D58" s="9" t="s">
        <v>20</v>
      </c>
      <c r="E58" s="9">
        <v>2025.0</v>
      </c>
      <c r="F58" s="11" t="s">
        <v>10</v>
      </c>
      <c r="G58" s="13">
        <v>289425.0</v>
      </c>
      <c r="H58" s="9">
        <v>9.95</v>
      </c>
      <c r="I58" s="8" t="s">
        <v>11</v>
      </c>
      <c r="J58" s="7"/>
    </row>
    <row r="59" ht="15.75" customHeight="1">
      <c r="A59" s="8">
        <v>7.0</v>
      </c>
      <c r="B59" s="9" t="s">
        <v>26</v>
      </c>
      <c r="C59" s="22">
        <v>45976.0</v>
      </c>
      <c r="D59" s="9" t="s">
        <v>41</v>
      </c>
      <c r="E59" s="9">
        <v>2025.0</v>
      </c>
      <c r="F59" s="11" t="s">
        <v>10</v>
      </c>
      <c r="G59" s="13">
        <v>482733.0</v>
      </c>
      <c r="H59" s="9">
        <v>7.77</v>
      </c>
      <c r="I59" s="8" t="s">
        <v>11</v>
      </c>
      <c r="J59" s="7"/>
    </row>
    <row r="60" ht="15.75" customHeight="1">
      <c r="A60" s="8">
        <v>8.0</v>
      </c>
      <c r="B60" s="9" t="s">
        <v>9</v>
      </c>
      <c r="C60" s="10">
        <v>45902.0</v>
      </c>
      <c r="D60" s="9" t="s">
        <v>33</v>
      </c>
      <c r="E60" s="9">
        <v>2025.0</v>
      </c>
      <c r="F60" s="11" t="s">
        <v>10</v>
      </c>
      <c r="G60" s="13">
        <v>600476.0</v>
      </c>
      <c r="H60" s="9">
        <v>1.56</v>
      </c>
      <c r="I60" s="8" t="s">
        <v>11</v>
      </c>
      <c r="J60" s="7"/>
    </row>
    <row r="61" ht="15.75" customHeight="1">
      <c r="A61" s="8">
        <v>9.0</v>
      </c>
      <c r="B61" s="9" t="s">
        <v>24</v>
      </c>
      <c r="C61" s="10">
        <v>46000.0</v>
      </c>
      <c r="D61" s="9" t="s">
        <v>33</v>
      </c>
      <c r="E61" s="9">
        <v>2025.0</v>
      </c>
      <c r="F61" s="11" t="s">
        <v>10</v>
      </c>
      <c r="G61" s="13">
        <v>479481.0</v>
      </c>
      <c r="H61" s="9">
        <v>0.95</v>
      </c>
      <c r="I61" s="8" t="s">
        <v>11</v>
      </c>
      <c r="J61" s="7"/>
    </row>
    <row r="62" ht="15.75" customHeight="1">
      <c r="A62" s="8">
        <v>10.0</v>
      </c>
      <c r="B62" s="9" t="s">
        <v>12</v>
      </c>
      <c r="C62" s="10">
        <v>45672.0</v>
      </c>
      <c r="D62" s="9" t="s">
        <v>18</v>
      </c>
      <c r="E62" s="9">
        <v>2025.0</v>
      </c>
      <c r="F62" s="11" t="s">
        <v>10</v>
      </c>
      <c r="G62" s="13">
        <v>981588.0</v>
      </c>
      <c r="H62" s="9">
        <v>7.76</v>
      </c>
      <c r="I62" s="8" t="s">
        <v>11</v>
      </c>
      <c r="J62" s="7"/>
    </row>
    <row r="63" ht="15.75" customHeight="1">
      <c r="A63" s="8">
        <v>11.0</v>
      </c>
      <c r="B63" s="9" t="s">
        <v>36</v>
      </c>
      <c r="C63" s="10">
        <v>45681.0</v>
      </c>
      <c r="D63" s="9" t="s">
        <v>22</v>
      </c>
      <c r="E63" s="9">
        <v>2025.0</v>
      </c>
      <c r="F63" s="11" t="s">
        <v>10</v>
      </c>
      <c r="G63" s="13">
        <v>355437.0</v>
      </c>
      <c r="H63" s="9">
        <v>1.5</v>
      </c>
      <c r="I63" s="8" t="s">
        <v>11</v>
      </c>
      <c r="J63" s="7"/>
    </row>
    <row r="64" ht="15.75" customHeight="1">
      <c r="A64" s="8">
        <v>12.0</v>
      </c>
      <c r="B64" s="9" t="s">
        <v>28</v>
      </c>
      <c r="C64" s="10">
        <v>45704.0</v>
      </c>
      <c r="D64" s="9" t="s">
        <v>31</v>
      </c>
      <c r="E64" s="9">
        <v>2025.0</v>
      </c>
      <c r="F64" s="11" t="s">
        <v>10</v>
      </c>
      <c r="G64" s="13">
        <v>713248.0</v>
      </c>
      <c r="H64" s="9">
        <v>8.13</v>
      </c>
      <c r="I64" s="8" t="s">
        <v>11</v>
      </c>
      <c r="J64" s="7"/>
    </row>
    <row r="65" ht="15.75" customHeight="1">
      <c r="A65" s="8">
        <v>13.0</v>
      </c>
      <c r="B65" s="9" t="s">
        <v>26</v>
      </c>
      <c r="C65" s="10">
        <v>45886.0</v>
      </c>
      <c r="D65" s="9" t="s">
        <v>42</v>
      </c>
      <c r="E65" s="9">
        <v>2025.0</v>
      </c>
      <c r="F65" s="11" t="s">
        <v>10</v>
      </c>
      <c r="G65" s="13">
        <v>850489.0</v>
      </c>
      <c r="H65" s="9">
        <v>3.26</v>
      </c>
      <c r="I65" s="8" t="s">
        <v>11</v>
      </c>
      <c r="J65" s="7"/>
    </row>
    <row r="66" ht="15.75" customHeight="1">
      <c r="A66" s="8">
        <v>14.0</v>
      </c>
      <c r="B66" s="9" t="s">
        <v>26</v>
      </c>
      <c r="C66" s="22">
        <v>45954.0</v>
      </c>
      <c r="D66" s="9" t="s">
        <v>42</v>
      </c>
      <c r="E66" s="9">
        <v>2025.0</v>
      </c>
      <c r="F66" s="11" t="s">
        <v>10</v>
      </c>
      <c r="G66" s="13">
        <v>625950.0</v>
      </c>
      <c r="H66" s="9">
        <v>1.86</v>
      </c>
      <c r="I66" s="8" t="s">
        <v>11</v>
      </c>
      <c r="J66" s="7"/>
    </row>
    <row r="67" ht="15.75" customHeight="1">
      <c r="A67" s="8">
        <v>15.0</v>
      </c>
      <c r="B67" s="9" t="s">
        <v>19</v>
      </c>
      <c r="C67" s="10">
        <v>45924.0</v>
      </c>
      <c r="D67" s="9" t="s">
        <v>42</v>
      </c>
      <c r="E67" s="9">
        <v>2025.0</v>
      </c>
      <c r="F67" s="11" t="s">
        <v>10</v>
      </c>
      <c r="G67" s="13">
        <v>811239.0</v>
      </c>
      <c r="H67" s="9">
        <v>7.65</v>
      </c>
      <c r="I67" s="8" t="s">
        <v>11</v>
      </c>
      <c r="J67" s="7"/>
    </row>
    <row r="68" ht="15.75" customHeight="1">
      <c r="A68" s="8">
        <v>16.0</v>
      </c>
      <c r="B68" s="9" t="s">
        <v>17</v>
      </c>
      <c r="C68" s="10">
        <v>45741.0</v>
      </c>
      <c r="D68" s="9" t="s">
        <v>29</v>
      </c>
      <c r="E68" s="9">
        <v>2025.0</v>
      </c>
      <c r="F68" s="11" t="s">
        <v>10</v>
      </c>
      <c r="G68" s="13">
        <v>197983.0</v>
      </c>
      <c r="H68" s="9">
        <v>9.59</v>
      </c>
      <c r="I68" s="8" t="s">
        <v>11</v>
      </c>
      <c r="J68" s="7"/>
    </row>
    <row r="69" ht="15.75" customHeight="1">
      <c r="A69" s="8">
        <v>17.0</v>
      </c>
      <c r="B69" s="9" t="s">
        <v>13</v>
      </c>
      <c r="C69" s="10">
        <v>45678.0</v>
      </c>
      <c r="D69" s="9" t="s">
        <v>33</v>
      </c>
      <c r="E69" s="9">
        <v>2025.0</v>
      </c>
      <c r="F69" s="11" t="s">
        <v>10</v>
      </c>
      <c r="G69" s="13">
        <v>819912.0</v>
      </c>
      <c r="H69" s="9">
        <v>8.57</v>
      </c>
      <c r="I69" s="8" t="s">
        <v>11</v>
      </c>
      <c r="J69" s="7"/>
    </row>
    <row r="70" ht="15.75" customHeight="1">
      <c r="A70" s="8">
        <v>18.0</v>
      </c>
      <c r="B70" s="9" t="s">
        <v>9</v>
      </c>
      <c r="C70" s="10">
        <v>45846.0</v>
      </c>
      <c r="D70" s="9" t="s">
        <v>18</v>
      </c>
      <c r="E70" s="9">
        <v>2025.0</v>
      </c>
      <c r="F70" s="11" t="s">
        <v>10</v>
      </c>
      <c r="G70" s="13">
        <v>701347.0</v>
      </c>
      <c r="H70" s="9">
        <v>0.66</v>
      </c>
      <c r="I70" s="8" t="s">
        <v>11</v>
      </c>
      <c r="J70" s="7"/>
    </row>
    <row r="71" ht="15.75" customHeight="1">
      <c r="A71" s="8">
        <v>19.0</v>
      </c>
      <c r="B71" s="9" t="s">
        <v>24</v>
      </c>
      <c r="C71" s="10">
        <v>45721.0</v>
      </c>
      <c r="D71" s="9" t="s">
        <v>37</v>
      </c>
      <c r="E71" s="9">
        <v>2025.0</v>
      </c>
      <c r="F71" s="11" t="s">
        <v>10</v>
      </c>
      <c r="G71" s="13">
        <v>176741.0</v>
      </c>
      <c r="H71" s="9">
        <v>8.02</v>
      </c>
      <c r="I71" s="8" t="s">
        <v>11</v>
      </c>
      <c r="J71" s="7"/>
    </row>
    <row r="72" ht="15.75" customHeight="1">
      <c r="A72" s="8">
        <v>20.0</v>
      </c>
      <c r="B72" s="9" t="s">
        <v>24</v>
      </c>
      <c r="C72" s="10">
        <v>45758.0</v>
      </c>
      <c r="D72" s="9" t="s">
        <v>23</v>
      </c>
      <c r="E72" s="9">
        <v>2025.0</v>
      </c>
      <c r="F72" s="11" t="s">
        <v>10</v>
      </c>
      <c r="G72" s="13">
        <v>807435.0</v>
      </c>
      <c r="H72" s="9">
        <v>9.5</v>
      </c>
      <c r="I72" s="8" t="s">
        <v>11</v>
      </c>
      <c r="J72" s="7"/>
    </row>
    <row r="73" ht="15.75" customHeight="1">
      <c r="A73" s="8">
        <v>21.0</v>
      </c>
      <c r="B73" s="9" t="s">
        <v>39</v>
      </c>
      <c r="C73" s="22">
        <v>46007.0</v>
      </c>
      <c r="D73" s="9" t="s">
        <v>20</v>
      </c>
      <c r="E73" s="9">
        <v>2025.0</v>
      </c>
      <c r="F73" s="11" t="s">
        <v>10</v>
      </c>
      <c r="G73" s="13">
        <v>715114.0</v>
      </c>
      <c r="H73" s="9">
        <v>7.53</v>
      </c>
      <c r="I73" s="8" t="s">
        <v>11</v>
      </c>
      <c r="J73" s="7"/>
    </row>
    <row r="74" ht="15.75" customHeight="1">
      <c r="A74" s="8">
        <v>22.0</v>
      </c>
      <c r="B74" s="9" t="s">
        <v>32</v>
      </c>
      <c r="C74" s="10">
        <v>45859.0</v>
      </c>
      <c r="D74" s="9" t="s">
        <v>23</v>
      </c>
      <c r="E74" s="9">
        <v>2025.0</v>
      </c>
      <c r="F74" s="11" t="s">
        <v>10</v>
      </c>
      <c r="G74" s="13">
        <v>810871.0</v>
      </c>
      <c r="H74" s="9">
        <v>5.76</v>
      </c>
      <c r="I74" s="8" t="s">
        <v>11</v>
      </c>
      <c r="J74" s="7"/>
    </row>
    <row r="75" ht="15.75" customHeight="1">
      <c r="A75" s="8">
        <v>23.0</v>
      </c>
      <c r="B75" s="9" t="s">
        <v>13</v>
      </c>
      <c r="C75" s="10">
        <v>45794.0</v>
      </c>
      <c r="D75" s="9" t="s">
        <v>33</v>
      </c>
      <c r="E75" s="9">
        <v>2025.0</v>
      </c>
      <c r="F75" s="11" t="s">
        <v>10</v>
      </c>
      <c r="G75" s="13">
        <v>941767.0</v>
      </c>
      <c r="H75" s="9">
        <v>5.29</v>
      </c>
      <c r="I75" s="8" t="s">
        <v>11</v>
      </c>
      <c r="J75" s="7"/>
    </row>
    <row r="76" ht="15.75" customHeight="1">
      <c r="A76" s="8">
        <v>24.0</v>
      </c>
      <c r="B76" s="9" t="s">
        <v>13</v>
      </c>
      <c r="C76" s="10">
        <v>45854.0</v>
      </c>
      <c r="D76" s="9" t="s">
        <v>31</v>
      </c>
      <c r="E76" s="9">
        <v>2025.0</v>
      </c>
      <c r="F76" s="11" t="s">
        <v>10</v>
      </c>
      <c r="G76" s="13">
        <v>315755.0</v>
      </c>
      <c r="H76" s="9">
        <v>6.76</v>
      </c>
      <c r="I76" s="8" t="s">
        <v>11</v>
      </c>
      <c r="J76" s="7"/>
    </row>
    <row r="77" ht="15.75" customHeight="1">
      <c r="A77" s="8">
        <v>25.0</v>
      </c>
      <c r="B77" s="9" t="s">
        <v>32</v>
      </c>
      <c r="C77" s="10">
        <v>45901.0</v>
      </c>
      <c r="D77" s="9" t="s">
        <v>20</v>
      </c>
      <c r="E77" s="9">
        <v>2025.0</v>
      </c>
      <c r="F77" s="11" t="s">
        <v>10</v>
      </c>
      <c r="G77" s="13">
        <v>192960.0</v>
      </c>
      <c r="H77" s="9">
        <v>5.19</v>
      </c>
      <c r="I77" s="8" t="s">
        <v>11</v>
      </c>
      <c r="J77" s="7"/>
    </row>
    <row r="78" ht="15.75" customHeight="1">
      <c r="A78" s="8">
        <v>26.0</v>
      </c>
      <c r="B78" s="9" t="s">
        <v>13</v>
      </c>
      <c r="C78" s="10">
        <v>45856.0</v>
      </c>
      <c r="D78" s="9" t="s">
        <v>18</v>
      </c>
      <c r="E78" s="9">
        <v>2025.0</v>
      </c>
      <c r="F78" s="11" t="s">
        <v>10</v>
      </c>
      <c r="G78" s="13">
        <v>809439.0</v>
      </c>
      <c r="H78" s="9">
        <v>9.58</v>
      </c>
      <c r="I78" s="8" t="s">
        <v>11</v>
      </c>
      <c r="J78" s="7"/>
    </row>
    <row r="79" ht="15.75" customHeight="1">
      <c r="A79" s="8">
        <v>27.0</v>
      </c>
      <c r="B79" s="9" t="s">
        <v>13</v>
      </c>
      <c r="C79" s="10">
        <v>45932.0</v>
      </c>
      <c r="D79" s="9" t="s">
        <v>42</v>
      </c>
      <c r="E79" s="9">
        <v>2025.0</v>
      </c>
      <c r="F79" s="11" t="s">
        <v>10</v>
      </c>
      <c r="G79" s="13">
        <v>640479.0</v>
      </c>
      <c r="H79" s="9">
        <v>1.0</v>
      </c>
      <c r="I79" s="8" t="s">
        <v>11</v>
      </c>
      <c r="J79" s="7"/>
    </row>
    <row r="80" ht="15.75" customHeight="1">
      <c r="A80" s="8">
        <v>28.0</v>
      </c>
      <c r="B80" s="9" t="s">
        <v>17</v>
      </c>
      <c r="C80" s="10">
        <v>45821.0</v>
      </c>
      <c r="D80" s="9" t="s">
        <v>23</v>
      </c>
      <c r="E80" s="9">
        <v>2025.0</v>
      </c>
      <c r="F80" s="11" t="s">
        <v>10</v>
      </c>
      <c r="G80" s="13">
        <v>773018.0</v>
      </c>
      <c r="H80" s="9">
        <v>6.62</v>
      </c>
      <c r="I80" s="8" t="s">
        <v>11</v>
      </c>
      <c r="J80" s="7"/>
    </row>
    <row r="81" ht="15.75" customHeight="1">
      <c r="A81" s="8">
        <v>29.0</v>
      </c>
      <c r="B81" s="9" t="s">
        <v>36</v>
      </c>
      <c r="C81" s="10">
        <v>45801.0</v>
      </c>
      <c r="D81" s="9" t="s">
        <v>37</v>
      </c>
      <c r="E81" s="9">
        <v>2025.0</v>
      </c>
      <c r="F81" s="11" t="s">
        <v>10</v>
      </c>
      <c r="G81" s="13">
        <v>899832.0</v>
      </c>
      <c r="H81" s="9">
        <v>4.42</v>
      </c>
      <c r="I81" s="8" t="s">
        <v>11</v>
      </c>
      <c r="J81" s="7"/>
    </row>
    <row r="82" ht="15.75" customHeight="1">
      <c r="A82" s="8">
        <v>30.0</v>
      </c>
      <c r="B82" s="9" t="s">
        <v>14</v>
      </c>
      <c r="C82" s="10">
        <v>45748.0</v>
      </c>
      <c r="D82" s="9" t="s">
        <v>29</v>
      </c>
      <c r="E82" s="9">
        <v>2025.0</v>
      </c>
      <c r="F82" s="11" t="s">
        <v>10</v>
      </c>
      <c r="G82" s="13">
        <v>291120.0</v>
      </c>
      <c r="H82" s="9">
        <v>6.51</v>
      </c>
      <c r="I82" s="8" t="s">
        <v>11</v>
      </c>
      <c r="J82" s="7"/>
    </row>
    <row r="83" ht="15.75" customHeight="1">
      <c r="A83" s="8">
        <v>31.0</v>
      </c>
      <c r="B83" s="9" t="s">
        <v>12</v>
      </c>
      <c r="C83" s="10">
        <v>45740.0</v>
      </c>
      <c r="D83" s="9" t="s">
        <v>18</v>
      </c>
      <c r="E83" s="9">
        <v>2025.0</v>
      </c>
      <c r="F83" s="23" t="s">
        <v>38</v>
      </c>
      <c r="G83" s="13">
        <v>782560.0</v>
      </c>
      <c r="H83" s="9">
        <v>9.81</v>
      </c>
      <c r="I83" s="8" t="s">
        <v>11</v>
      </c>
      <c r="J83" s="7"/>
    </row>
    <row r="84" ht="15.75" customHeight="1">
      <c r="A84" s="8">
        <v>32.0</v>
      </c>
      <c r="B84" s="9" t="s">
        <v>32</v>
      </c>
      <c r="C84" s="10">
        <v>45746.0</v>
      </c>
      <c r="D84" s="9" t="s">
        <v>18</v>
      </c>
      <c r="E84" s="9">
        <v>2025.0</v>
      </c>
      <c r="F84" s="23" t="s">
        <v>38</v>
      </c>
      <c r="G84" s="13">
        <v>410178.0</v>
      </c>
      <c r="H84" s="9">
        <v>2.31</v>
      </c>
      <c r="I84" s="8" t="s">
        <v>11</v>
      </c>
      <c r="J84" s="7"/>
    </row>
    <row r="85" ht="15.75" customHeight="1">
      <c r="A85" s="8">
        <v>33.0</v>
      </c>
      <c r="B85" s="9" t="s">
        <v>9</v>
      </c>
      <c r="C85" s="22">
        <v>45973.0</v>
      </c>
      <c r="D85" s="9" t="s">
        <v>27</v>
      </c>
      <c r="E85" s="9">
        <v>2025.0</v>
      </c>
      <c r="F85" s="23" t="s">
        <v>38</v>
      </c>
      <c r="G85" s="13">
        <v>257433.0</v>
      </c>
      <c r="H85" s="9">
        <v>9.62</v>
      </c>
      <c r="I85" s="8" t="s">
        <v>11</v>
      </c>
      <c r="J85" s="7"/>
    </row>
    <row r="86" ht="15.75" customHeight="1">
      <c r="A86" s="8">
        <v>34.0</v>
      </c>
      <c r="B86" s="9" t="s">
        <v>34</v>
      </c>
      <c r="C86" s="10">
        <v>45699.0</v>
      </c>
      <c r="D86" s="9" t="s">
        <v>33</v>
      </c>
      <c r="E86" s="9">
        <v>2025.0</v>
      </c>
      <c r="F86" s="23" t="s">
        <v>38</v>
      </c>
      <c r="G86" s="13">
        <v>783661.0</v>
      </c>
      <c r="H86" s="9">
        <v>9.5</v>
      </c>
      <c r="I86" s="8" t="s">
        <v>11</v>
      </c>
      <c r="J86" s="7"/>
    </row>
    <row r="87" ht="15.75" customHeight="1">
      <c r="A87" s="8">
        <v>35.0</v>
      </c>
      <c r="B87" s="9" t="s">
        <v>14</v>
      </c>
      <c r="C87" s="10">
        <v>45935.0</v>
      </c>
      <c r="D87" s="9" t="s">
        <v>42</v>
      </c>
      <c r="E87" s="9">
        <v>2025.0</v>
      </c>
      <c r="F87" s="23" t="s">
        <v>38</v>
      </c>
      <c r="G87" s="13">
        <v>406386.0</v>
      </c>
      <c r="H87" s="9">
        <v>3.05</v>
      </c>
      <c r="I87" s="8" t="s">
        <v>11</v>
      </c>
      <c r="J87" s="7"/>
    </row>
    <row r="88" ht="15.75" customHeight="1">
      <c r="A88" s="8">
        <v>36.0</v>
      </c>
      <c r="B88" s="9" t="s">
        <v>17</v>
      </c>
      <c r="C88" s="10">
        <v>45936.0</v>
      </c>
      <c r="D88" s="9" t="s">
        <v>18</v>
      </c>
      <c r="E88" s="9">
        <v>2025.0</v>
      </c>
      <c r="F88" s="23" t="s">
        <v>38</v>
      </c>
      <c r="G88" s="13">
        <v>316776.0</v>
      </c>
      <c r="H88" s="9">
        <v>2.6</v>
      </c>
      <c r="I88" s="8" t="s">
        <v>11</v>
      </c>
      <c r="J88" s="7"/>
    </row>
    <row r="89" ht="15.75" customHeight="1">
      <c r="A89" s="7"/>
      <c r="B89" s="18"/>
      <c r="C89" s="18"/>
      <c r="D89" s="18"/>
      <c r="E89" s="18"/>
      <c r="F89" s="18"/>
      <c r="G89" s="24"/>
      <c r="H89" s="18"/>
      <c r="I89" s="7"/>
      <c r="J89" s="7"/>
    </row>
    <row r="90" ht="15.75" customHeight="1">
      <c r="A90" s="21">
        <v>2026.0</v>
      </c>
      <c r="B90" s="21" t="s">
        <v>16</v>
      </c>
      <c r="J90" s="7"/>
    </row>
    <row r="91" ht="15.75" customHeight="1">
      <c r="A91" s="8">
        <v>1.0</v>
      </c>
      <c r="B91" s="9" t="s">
        <v>32</v>
      </c>
      <c r="C91" s="10">
        <v>46223.0</v>
      </c>
      <c r="D91" s="9" t="s">
        <v>18</v>
      </c>
      <c r="E91" s="9">
        <v>2026.0</v>
      </c>
      <c r="F91" s="11" t="s">
        <v>10</v>
      </c>
      <c r="G91" s="13">
        <v>489855.0</v>
      </c>
      <c r="H91" s="9">
        <v>8.33</v>
      </c>
      <c r="I91" s="8" t="s">
        <v>11</v>
      </c>
      <c r="J91" s="7"/>
    </row>
    <row r="92" ht="15.75" customHeight="1">
      <c r="A92" s="8">
        <v>2.0</v>
      </c>
      <c r="B92" s="9" t="s">
        <v>12</v>
      </c>
      <c r="C92" s="10">
        <v>46093.0</v>
      </c>
      <c r="D92" s="9" t="s">
        <v>20</v>
      </c>
      <c r="E92" s="9">
        <v>2026.0</v>
      </c>
      <c r="F92" s="11" t="s">
        <v>10</v>
      </c>
      <c r="G92" s="13">
        <v>548793.0</v>
      </c>
      <c r="H92" s="9">
        <v>1.73</v>
      </c>
      <c r="I92" s="8" t="s">
        <v>11</v>
      </c>
      <c r="J92" s="7"/>
    </row>
    <row r="93" ht="15.75" customHeight="1">
      <c r="A93" s="8">
        <v>3.0</v>
      </c>
      <c r="B93" s="9" t="s">
        <v>36</v>
      </c>
      <c r="C93" s="10">
        <v>46238.0</v>
      </c>
      <c r="D93" s="9" t="s">
        <v>41</v>
      </c>
      <c r="E93" s="9">
        <v>2026.0</v>
      </c>
      <c r="F93" s="11" t="s">
        <v>10</v>
      </c>
      <c r="G93" s="13">
        <v>502210.0</v>
      </c>
      <c r="H93" s="9">
        <v>7.4</v>
      </c>
      <c r="I93" s="8" t="s">
        <v>11</v>
      </c>
      <c r="J93" s="7"/>
    </row>
    <row r="94" ht="15.75" customHeight="1">
      <c r="A94" s="8">
        <v>4.0</v>
      </c>
      <c r="B94" s="9" t="s">
        <v>21</v>
      </c>
      <c r="C94" s="10">
        <v>46186.0</v>
      </c>
      <c r="D94" s="9" t="s">
        <v>31</v>
      </c>
      <c r="E94" s="9">
        <v>2026.0</v>
      </c>
      <c r="F94" s="11" t="s">
        <v>10</v>
      </c>
      <c r="G94" s="13">
        <v>953998.0</v>
      </c>
      <c r="H94" s="9">
        <v>9.82</v>
      </c>
      <c r="I94" s="8" t="s">
        <v>11</v>
      </c>
      <c r="J94" s="7"/>
    </row>
    <row r="95" ht="15.75" customHeight="1">
      <c r="A95" s="8">
        <v>5.0</v>
      </c>
      <c r="B95" s="9" t="s">
        <v>19</v>
      </c>
      <c r="C95" s="10">
        <v>46358.0</v>
      </c>
      <c r="D95" s="9" t="s">
        <v>37</v>
      </c>
      <c r="E95" s="9">
        <v>2026.0</v>
      </c>
      <c r="F95" s="11" t="s">
        <v>10</v>
      </c>
      <c r="G95" s="13">
        <v>300512.0</v>
      </c>
      <c r="H95" s="9">
        <v>6.14</v>
      </c>
      <c r="I95" s="8" t="s">
        <v>11</v>
      </c>
      <c r="J95" s="7"/>
    </row>
    <row r="96" ht="15.75" customHeight="1">
      <c r="A96" s="8">
        <v>6.0</v>
      </c>
      <c r="B96" s="9" t="s">
        <v>39</v>
      </c>
      <c r="C96" s="10">
        <v>46275.0</v>
      </c>
      <c r="D96" s="9" t="s">
        <v>23</v>
      </c>
      <c r="E96" s="9">
        <v>2026.0</v>
      </c>
      <c r="F96" s="11" t="s">
        <v>10</v>
      </c>
      <c r="G96" s="13">
        <v>458856.0</v>
      </c>
      <c r="H96" s="9">
        <v>2.35</v>
      </c>
      <c r="I96" s="8" t="s">
        <v>11</v>
      </c>
      <c r="J96" s="7"/>
    </row>
    <row r="97" ht="15.75" customHeight="1">
      <c r="A97" s="8">
        <v>7.0</v>
      </c>
      <c r="B97" s="9" t="s">
        <v>36</v>
      </c>
      <c r="C97" s="10">
        <v>46263.0</v>
      </c>
      <c r="D97" s="9" t="s">
        <v>27</v>
      </c>
      <c r="E97" s="9">
        <v>2026.0</v>
      </c>
      <c r="F97" s="11" t="s">
        <v>10</v>
      </c>
      <c r="G97" s="13">
        <v>586217.0</v>
      </c>
      <c r="H97" s="9">
        <v>3.59</v>
      </c>
      <c r="I97" s="8" t="s">
        <v>11</v>
      </c>
      <c r="J97" s="7"/>
    </row>
    <row r="98" ht="15.75" customHeight="1">
      <c r="A98" s="8">
        <v>8.0</v>
      </c>
      <c r="B98" s="9" t="s">
        <v>36</v>
      </c>
      <c r="C98" s="10">
        <v>46243.0</v>
      </c>
      <c r="D98" s="9" t="s">
        <v>33</v>
      </c>
      <c r="E98" s="9">
        <v>2026.0</v>
      </c>
      <c r="F98" s="11" t="s">
        <v>10</v>
      </c>
      <c r="G98" s="13">
        <v>455252.0</v>
      </c>
      <c r="H98" s="9">
        <v>4.49</v>
      </c>
      <c r="I98" s="8" t="s">
        <v>11</v>
      </c>
      <c r="J98" s="7"/>
    </row>
    <row r="99" ht="15.75" customHeight="1">
      <c r="A99" s="8">
        <v>9.0</v>
      </c>
      <c r="B99" s="9" t="s">
        <v>30</v>
      </c>
      <c r="C99" s="10">
        <v>46264.0</v>
      </c>
      <c r="D99" s="9" t="s">
        <v>33</v>
      </c>
      <c r="E99" s="9">
        <v>2026.0</v>
      </c>
      <c r="F99" s="11" t="s">
        <v>10</v>
      </c>
      <c r="G99" s="13">
        <v>896783.0</v>
      </c>
      <c r="H99" s="9">
        <v>1.65</v>
      </c>
      <c r="I99" s="8" t="s">
        <v>11</v>
      </c>
      <c r="J99" s="7"/>
    </row>
    <row r="100" ht="15.75" customHeight="1">
      <c r="A100" s="8">
        <v>10.0</v>
      </c>
      <c r="B100" s="9" t="s">
        <v>39</v>
      </c>
      <c r="C100" s="22">
        <v>46311.0</v>
      </c>
      <c r="D100" s="9" t="s">
        <v>27</v>
      </c>
      <c r="E100" s="9">
        <v>2026.0</v>
      </c>
      <c r="F100" s="11" t="s">
        <v>10</v>
      </c>
      <c r="G100" s="13">
        <v>136061.0</v>
      </c>
      <c r="H100" s="9">
        <v>5.23</v>
      </c>
      <c r="I100" s="8" t="s">
        <v>11</v>
      </c>
      <c r="J100" s="7"/>
    </row>
    <row r="101" ht="15.75" customHeight="1">
      <c r="A101" s="8">
        <v>11.0</v>
      </c>
      <c r="B101" s="9" t="s">
        <v>28</v>
      </c>
      <c r="C101" s="10">
        <v>46248.0</v>
      </c>
      <c r="D101" s="9" t="s">
        <v>20</v>
      </c>
      <c r="E101" s="9">
        <v>2026.0</v>
      </c>
      <c r="F101" s="11" t="s">
        <v>10</v>
      </c>
      <c r="G101" s="13">
        <v>238290.0</v>
      </c>
      <c r="H101" s="9">
        <v>0.28</v>
      </c>
      <c r="I101" s="8" t="s">
        <v>11</v>
      </c>
      <c r="J101" s="7"/>
    </row>
    <row r="102" ht="15.75" customHeight="1">
      <c r="A102" s="8">
        <v>12.0</v>
      </c>
      <c r="B102" s="9" t="s">
        <v>24</v>
      </c>
      <c r="C102" s="10">
        <v>46328.0</v>
      </c>
      <c r="D102" s="9" t="s">
        <v>18</v>
      </c>
      <c r="E102" s="9">
        <v>2026.0</v>
      </c>
      <c r="F102" s="11" t="s">
        <v>10</v>
      </c>
      <c r="G102" s="13">
        <v>367627.0</v>
      </c>
      <c r="H102" s="9">
        <v>5.78</v>
      </c>
      <c r="I102" s="8" t="s">
        <v>11</v>
      </c>
      <c r="J102" s="7"/>
    </row>
    <row r="103" ht="15.75" customHeight="1">
      <c r="A103" s="8">
        <v>13.0</v>
      </c>
      <c r="B103" s="9" t="s">
        <v>36</v>
      </c>
      <c r="C103" s="10">
        <v>46207.0</v>
      </c>
      <c r="D103" s="9" t="s">
        <v>22</v>
      </c>
      <c r="E103" s="9">
        <v>2026.0</v>
      </c>
      <c r="F103" s="11" t="s">
        <v>10</v>
      </c>
      <c r="G103" s="13">
        <v>674694.0</v>
      </c>
      <c r="H103" s="9">
        <v>6.11</v>
      </c>
      <c r="I103" s="8" t="s">
        <v>11</v>
      </c>
      <c r="J103" s="7"/>
    </row>
    <row r="104" ht="15.75" customHeight="1">
      <c r="A104" s="8">
        <v>14.0</v>
      </c>
      <c r="B104" s="9" t="s">
        <v>13</v>
      </c>
      <c r="C104" s="10">
        <v>46333.0</v>
      </c>
      <c r="D104" s="9" t="s">
        <v>33</v>
      </c>
      <c r="E104" s="9">
        <v>2026.0</v>
      </c>
      <c r="F104" s="11" t="s">
        <v>10</v>
      </c>
      <c r="G104" s="13">
        <v>852139.0</v>
      </c>
      <c r="H104" s="9">
        <v>7.27</v>
      </c>
      <c r="I104" s="8" t="s">
        <v>11</v>
      </c>
      <c r="J104" s="7"/>
    </row>
    <row r="105" ht="15.75" customHeight="1">
      <c r="A105" s="8">
        <v>15.0</v>
      </c>
      <c r="B105" s="9" t="s">
        <v>24</v>
      </c>
      <c r="C105" s="10">
        <v>46111.0</v>
      </c>
      <c r="D105" s="9" t="s">
        <v>29</v>
      </c>
      <c r="E105" s="9">
        <v>2026.0</v>
      </c>
      <c r="F105" s="11" t="s">
        <v>10</v>
      </c>
      <c r="G105" s="13">
        <v>454621.0</v>
      </c>
      <c r="H105" s="9">
        <v>8.46</v>
      </c>
      <c r="I105" s="8" t="s">
        <v>11</v>
      </c>
      <c r="J105" s="7"/>
    </row>
    <row r="106" ht="15.75" customHeight="1">
      <c r="A106" s="8">
        <v>16.0</v>
      </c>
      <c r="B106" s="9" t="s">
        <v>19</v>
      </c>
      <c r="C106" s="10">
        <v>46058.0</v>
      </c>
      <c r="D106" s="9" t="s">
        <v>42</v>
      </c>
      <c r="E106" s="9">
        <v>2026.0</v>
      </c>
      <c r="F106" s="11" t="s">
        <v>10</v>
      </c>
      <c r="G106" s="13">
        <v>842039.0</v>
      </c>
      <c r="H106" s="9">
        <v>5.2</v>
      </c>
      <c r="I106" s="8" t="s">
        <v>11</v>
      </c>
      <c r="J106" s="7"/>
    </row>
    <row r="107" ht="15.75" customHeight="1">
      <c r="A107" s="8">
        <v>17.0</v>
      </c>
      <c r="B107" s="9" t="s">
        <v>40</v>
      </c>
      <c r="C107" s="10">
        <v>46047.0</v>
      </c>
      <c r="D107" s="9" t="s">
        <v>41</v>
      </c>
      <c r="E107" s="9">
        <v>2026.0</v>
      </c>
      <c r="F107" s="11" t="s">
        <v>10</v>
      </c>
      <c r="G107" s="13">
        <v>393016.0</v>
      </c>
      <c r="H107" s="9">
        <v>3.33</v>
      </c>
      <c r="I107" s="8" t="s">
        <v>11</v>
      </c>
      <c r="J107" s="7"/>
    </row>
    <row r="108" ht="15.75" customHeight="1">
      <c r="A108" s="8">
        <v>18.0</v>
      </c>
      <c r="B108" s="9" t="s">
        <v>26</v>
      </c>
      <c r="C108" s="22">
        <v>46339.0</v>
      </c>
      <c r="D108" s="9" t="s">
        <v>22</v>
      </c>
      <c r="E108" s="9">
        <v>2026.0</v>
      </c>
      <c r="F108" s="11" t="s">
        <v>10</v>
      </c>
      <c r="G108" s="13">
        <v>323193.0</v>
      </c>
      <c r="H108" s="9">
        <v>7.75</v>
      </c>
      <c r="I108" s="8" t="s">
        <v>11</v>
      </c>
      <c r="J108" s="7"/>
    </row>
    <row r="109" ht="15.75" customHeight="1">
      <c r="A109" s="8">
        <v>19.0</v>
      </c>
      <c r="B109" s="9" t="s">
        <v>36</v>
      </c>
      <c r="C109" s="10">
        <v>46127.0</v>
      </c>
      <c r="D109" s="9" t="s">
        <v>42</v>
      </c>
      <c r="E109" s="9">
        <v>2026.0</v>
      </c>
      <c r="F109" s="11" t="s">
        <v>10</v>
      </c>
      <c r="G109" s="13">
        <v>815173.0</v>
      </c>
      <c r="H109" s="9">
        <v>8.46</v>
      </c>
      <c r="I109" s="8" t="s">
        <v>11</v>
      </c>
      <c r="J109" s="7"/>
    </row>
    <row r="110" ht="15.75" customHeight="1">
      <c r="A110" s="8">
        <v>20.0</v>
      </c>
      <c r="B110" s="9" t="s">
        <v>39</v>
      </c>
      <c r="C110" s="22">
        <v>46317.0</v>
      </c>
      <c r="D110" s="9" t="s">
        <v>22</v>
      </c>
      <c r="E110" s="9">
        <v>2026.0</v>
      </c>
      <c r="F110" s="11" t="s">
        <v>10</v>
      </c>
      <c r="G110" s="13">
        <v>689744.0</v>
      </c>
      <c r="H110" s="9">
        <v>6.99</v>
      </c>
      <c r="I110" s="8" t="s">
        <v>11</v>
      </c>
      <c r="J110" s="7"/>
    </row>
    <row r="111" ht="15.75" customHeight="1">
      <c r="A111" s="8">
        <v>21.0</v>
      </c>
      <c r="B111" s="9" t="s">
        <v>26</v>
      </c>
      <c r="C111" s="10">
        <v>46231.0</v>
      </c>
      <c r="D111" s="9" t="s">
        <v>27</v>
      </c>
      <c r="E111" s="9">
        <v>2026.0</v>
      </c>
      <c r="F111" s="11" t="s">
        <v>10</v>
      </c>
      <c r="G111" s="13">
        <v>680812.0</v>
      </c>
      <c r="H111" s="9">
        <v>6.06</v>
      </c>
      <c r="I111" s="8" t="s">
        <v>11</v>
      </c>
      <c r="J111" s="7"/>
    </row>
    <row r="112" ht="15.75" customHeight="1">
      <c r="A112" s="8">
        <v>22.0</v>
      </c>
      <c r="B112" s="9" t="s">
        <v>32</v>
      </c>
      <c r="C112" s="10">
        <v>46359.0</v>
      </c>
      <c r="D112" s="9" t="s">
        <v>37</v>
      </c>
      <c r="E112" s="9">
        <v>2026.0</v>
      </c>
      <c r="F112" s="11" t="s">
        <v>10</v>
      </c>
      <c r="G112" s="13">
        <v>962455.0</v>
      </c>
      <c r="H112" s="9">
        <v>6.36</v>
      </c>
      <c r="I112" s="8" t="s">
        <v>11</v>
      </c>
      <c r="J112" s="7"/>
    </row>
    <row r="113" ht="15.75" customHeight="1">
      <c r="A113" s="8">
        <v>23.0</v>
      </c>
      <c r="B113" s="9" t="s">
        <v>14</v>
      </c>
      <c r="C113" s="10">
        <v>46181.0</v>
      </c>
      <c r="D113" s="9" t="s">
        <v>20</v>
      </c>
      <c r="E113" s="9">
        <v>2026.0</v>
      </c>
      <c r="F113" s="11" t="s">
        <v>10</v>
      </c>
      <c r="G113" s="13">
        <v>902921.0</v>
      </c>
      <c r="H113" s="9">
        <v>6.24</v>
      </c>
      <c r="I113" s="8" t="s">
        <v>11</v>
      </c>
      <c r="J113" s="7"/>
    </row>
    <row r="114" ht="15.75" customHeight="1">
      <c r="A114" s="8">
        <v>24.0</v>
      </c>
      <c r="B114" s="9" t="s">
        <v>21</v>
      </c>
      <c r="C114" s="10">
        <v>46136.0</v>
      </c>
      <c r="D114" s="9" t="s">
        <v>23</v>
      </c>
      <c r="E114" s="9">
        <v>2026.0</v>
      </c>
      <c r="F114" s="11" t="s">
        <v>10</v>
      </c>
      <c r="G114" s="13">
        <v>900728.0</v>
      </c>
      <c r="H114" s="9">
        <v>6.0</v>
      </c>
      <c r="I114" s="8" t="s">
        <v>11</v>
      </c>
      <c r="J114" s="7"/>
    </row>
    <row r="115" ht="15.75" customHeight="1">
      <c r="A115" s="8">
        <v>25.0</v>
      </c>
      <c r="B115" s="9" t="s">
        <v>35</v>
      </c>
      <c r="C115" s="10">
        <v>46157.0</v>
      </c>
      <c r="D115" s="9" t="s">
        <v>22</v>
      </c>
      <c r="E115" s="9">
        <v>2026.0</v>
      </c>
      <c r="F115" s="11" t="s">
        <v>10</v>
      </c>
      <c r="G115" s="13">
        <v>613666.0</v>
      </c>
      <c r="H115" s="9">
        <v>6.86</v>
      </c>
      <c r="I115" s="8" t="s">
        <v>11</v>
      </c>
      <c r="J115" s="7"/>
    </row>
    <row r="116" ht="15.75" customHeight="1">
      <c r="A116" s="8">
        <v>26.0</v>
      </c>
      <c r="B116" s="9" t="s">
        <v>35</v>
      </c>
      <c r="C116" s="10">
        <v>46133.0</v>
      </c>
      <c r="D116" s="9" t="s">
        <v>22</v>
      </c>
      <c r="E116" s="9">
        <v>2026.0</v>
      </c>
      <c r="F116" s="11" t="s">
        <v>10</v>
      </c>
      <c r="G116" s="13">
        <v>901148.0</v>
      </c>
      <c r="H116" s="9">
        <v>5.34</v>
      </c>
      <c r="I116" s="8" t="s">
        <v>11</v>
      </c>
      <c r="J116" s="7"/>
    </row>
    <row r="117" ht="15.75" customHeight="1">
      <c r="A117" s="8">
        <v>27.0</v>
      </c>
      <c r="B117" s="9" t="s">
        <v>35</v>
      </c>
      <c r="C117" s="10">
        <v>46184.0</v>
      </c>
      <c r="D117" s="9" t="s">
        <v>41</v>
      </c>
      <c r="E117" s="9">
        <v>2026.0</v>
      </c>
      <c r="F117" s="11" t="s">
        <v>10</v>
      </c>
      <c r="G117" s="13">
        <v>832853.0</v>
      </c>
      <c r="H117" s="9">
        <v>9.21</v>
      </c>
      <c r="I117" s="8" t="s">
        <v>11</v>
      </c>
      <c r="J117" s="7"/>
    </row>
    <row r="118" ht="15.75" customHeight="1">
      <c r="A118" s="8">
        <v>28.0</v>
      </c>
      <c r="B118" s="9" t="s">
        <v>12</v>
      </c>
      <c r="C118" s="10">
        <v>46099.0</v>
      </c>
      <c r="D118" s="9" t="s">
        <v>37</v>
      </c>
      <c r="E118" s="9">
        <v>2026.0</v>
      </c>
      <c r="F118" s="11" t="s">
        <v>10</v>
      </c>
      <c r="G118" s="13">
        <v>912060.0</v>
      </c>
      <c r="H118" s="9">
        <v>2.04</v>
      </c>
      <c r="I118" s="8" t="s">
        <v>11</v>
      </c>
      <c r="J118" s="7"/>
    </row>
    <row r="119" ht="15.75" customHeight="1">
      <c r="A119" s="8">
        <v>29.0</v>
      </c>
      <c r="B119" s="9" t="s">
        <v>32</v>
      </c>
      <c r="C119" s="10">
        <v>46092.0</v>
      </c>
      <c r="D119" s="9" t="s">
        <v>27</v>
      </c>
      <c r="E119" s="9">
        <v>2026.0</v>
      </c>
      <c r="F119" s="11" t="s">
        <v>10</v>
      </c>
      <c r="G119" s="13">
        <v>687312.0</v>
      </c>
      <c r="H119" s="9">
        <v>6.92</v>
      </c>
      <c r="I119" s="8" t="s">
        <v>11</v>
      </c>
      <c r="J119" s="7"/>
    </row>
    <row r="120" ht="15.75" customHeight="1">
      <c r="A120" s="8">
        <v>30.0</v>
      </c>
      <c r="B120" s="9" t="s">
        <v>21</v>
      </c>
      <c r="C120" s="10">
        <v>46290.0</v>
      </c>
      <c r="D120" s="9" t="s">
        <v>20</v>
      </c>
      <c r="E120" s="9">
        <v>2026.0</v>
      </c>
      <c r="F120" s="11" t="s">
        <v>10</v>
      </c>
      <c r="G120" s="13">
        <v>802349.0</v>
      </c>
      <c r="H120" s="9">
        <v>3.7</v>
      </c>
      <c r="I120" s="8" t="s">
        <v>11</v>
      </c>
      <c r="J120" s="7"/>
    </row>
    <row r="121" ht="15.75" customHeight="1">
      <c r="A121" s="8">
        <v>31.0</v>
      </c>
      <c r="B121" s="9" t="s">
        <v>26</v>
      </c>
      <c r="C121" s="10">
        <v>46127.0</v>
      </c>
      <c r="D121" s="9" t="s">
        <v>25</v>
      </c>
      <c r="E121" s="9">
        <v>2026.0</v>
      </c>
      <c r="F121" s="23" t="s">
        <v>38</v>
      </c>
      <c r="G121" s="13">
        <v>980894.0</v>
      </c>
      <c r="H121" s="9">
        <v>6.63</v>
      </c>
      <c r="I121" s="8" t="s">
        <v>11</v>
      </c>
      <c r="J121" s="7"/>
    </row>
    <row r="122" ht="15.75" customHeight="1">
      <c r="A122" s="8">
        <v>32.0</v>
      </c>
      <c r="B122" s="9" t="s">
        <v>34</v>
      </c>
      <c r="C122" s="10">
        <v>46267.0</v>
      </c>
      <c r="D122" s="9" t="s">
        <v>41</v>
      </c>
      <c r="E122" s="9">
        <v>2026.0</v>
      </c>
      <c r="F122" s="23" t="s">
        <v>38</v>
      </c>
      <c r="G122" s="13">
        <v>653152.0</v>
      </c>
      <c r="H122" s="9">
        <v>7.36</v>
      </c>
      <c r="I122" s="8" t="s">
        <v>11</v>
      </c>
      <c r="J122" s="7"/>
    </row>
    <row r="123" ht="15.75" customHeight="1">
      <c r="A123" s="8">
        <v>33.0</v>
      </c>
      <c r="B123" s="9" t="s">
        <v>14</v>
      </c>
      <c r="C123" s="10">
        <v>46170.0</v>
      </c>
      <c r="D123" s="9" t="s">
        <v>31</v>
      </c>
      <c r="E123" s="9">
        <v>2026.0</v>
      </c>
      <c r="F123" s="23" t="s">
        <v>38</v>
      </c>
      <c r="G123" s="13">
        <v>574420.0</v>
      </c>
      <c r="H123" s="9">
        <v>9.53</v>
      </c>
      <c r="I123" s="8" t="s">
        <v>11</v>
      </c>
      <c r="J123" s="7"/>
    </row>
    <row r="124" ht="15.75" customHeight="1">
      <c r="A124" s="8">
        <v>34.0</v>
      </c>
      <c r="B124" s="9" t="s">
        <v>26</v>
      </c>
      <c r="C124" s="10">
        <v>46124.0</v>
      </c>
      <c r="D124" s="9" t="s">
        <v>41</v>
      </c>
      <c r="E124" s="9">
        <v>2026.0</v>
      </c>
      <c r="F124" s="23" t="s">
        <v>38</v>
      </c>
      <c r="G124" s="13">
        <v>788176.0</v>
      </c>
      <c r="H124" s="9">
        <v>3.09</v>
      </c>
      <c r="I124" s="8" t="s">
        <v>11</v>
      </c>
      <c r="J124" s="7"/>
    </row>
    <row r="125" ht="15.75" customHeight="1">
      <c r="A125" s="8">
        <v>35.0</v>
      </c>
      <c r="B125" s="9" t="s">
        <v>17</v>
      </c>
      <c r="C125" s="10">
        <v>46292.0</v>
      </c>
      <c r="D125" s="9" t="s">
        <v>23</v>
      </c>
      <c r="E125" s="9">
        <v>2026.0</v>
      </c>
      <c r="F125" s="23" t="s">
        <v>38</v>
      </c>
      <c r="G125" s="13">
        <v>243246.0</v>
      </c>
      <c r="H125" s="9">
        <v>1.44</v>
      </c>
      <c r="I125" s="8" t="s">
        <v>11</v>
      </c>
      <c r="J125" s="7"/>
    </row>
    <row r="126" ht="15.75" customHeight="1">
      <c r="A126" s="8">
        <v>36.0</v>
      </c>
      <c r="B126" s="9" t="s">
        <v>34</v>
      </c>
      <c r="C126" s="10">
        <v>46277.0</v>
      </c>
      <c r="D126" s="9" t="s">
        <v>18</v>
      </c>
      <c r="E126" s="9">
        <v>2026.0</v>
      </c>
      <c r="F126" s="23" t="s">
        <v>38</v>
      </c>
      <c r="G126" s="13">
        <v>952366.0</v>
      </c>
      <c r="H126" s="9">
        <v>9.14</v>
      </c>
      <c r="I126" s="8" t="s">
        <v>11</v>
      </c>
      <c r="J126" s="7"/>
    </row>
    <row r="127" ht="15.75" customHeight="1">
      <c r="A127" s="7"/>
      <c r="B127" s="18"/>
      <c r="C127" s="18"/>
      <c r="D127" s="18"/>
      <c r="E127" s="18"/>
      <c r="F127" s="18"/>
      <c r="G127" s="24"/>
      <c r="H127" s="18"/>
      <c r="I127" s="7"/>
      <c r="J127" s="7"/>
    </row>
    <row r="128" ht="15.75" customHeight="1">
      <c r="A128" s="21">
        <v>2027.0</v>
      </c>
      <c r="B128" s="21" t="s">
        <v>16</v>
      </c>
      <c r="J128" s="7"/>
    </row>
    <row r="129" ht="15.75" customHeight="1">
      <c r="A129" s="8">
        <v>1.0</v>
      </c>
      <c r="B129" s="9" t="s">
        <v>34</v>
      </c>
      <c r="C129" s="10">
        <v>46642.0</v>
      </c>
      <c r="D129" s="9" t="s">
        <v>42</v>
      </c>
      <c r="E129" s="9">
        <v>2027.0</v>
      </c>
      <c r="F129" s="11" t="s">
        <v>10</v>
      </c>
      <c r="G129" s="13">
        <v>190466.0</v>
      </c>
      <c r="H129" s="9">
        <v>3.98</v>
      </c>
      <c r="I129" s="8" t="s">
        <v>11</v>
      </c>
      <c r="J129" s="7"/>
    </row>
    <row r="130" ht="15.75" customHeight="1">
      <c r="A130" s="8">
        <v>2.0</v>
      </c>
      <c r="B130" s="9" t="s">
        <v>39</v>
      </c>
      <c r="C130" s="10">
        <v>46602.0</v>
      </c>
      <c r="D130" s="9" t="s">
        <v>27</v>
      </c>
      <c r="E130" s="9">
        <v>2027.0</v>
      </c>
      <c r="F130" s="11" t="s">
        <v>10</v>
      </c>
      <c r="G130" s="13">
        <v>162413.0</v>
      </c>
      <c r="H130" s="9">
        <v>8.49</v>
      </c>
      <c r="I130" s="8" t="s">
        <v>11</v>
      </c>
      <c r="J130" s="7"/>
    </row>
    <row r="131" ht="15.75" customHeight="1">
      <c r="A131" s="8">
        <v>3.0</v>
      </c>
      <c r="B131" s="9" t="s">
        <v>12</v>
      </c>
      <c r="C131" s="22">
        <v>46689.0</v>
      </c>
      <c r="D131" s="9" t="s">
        <v>20</v>
      </c>
      <c r="E131" s="9">
        <v>2027.0</v>
      </c>
      <c r="F131" s="11" t="s">
        <v>10</v>
      </c>
      <c r="G131" s="13">
        <v>829445.0</v>
      </c>
      <c r="H131" s="9">
        <v>1.08</v>
      </c>
      <c r="I131" s="8" t="s">
        <v>11</v>
      </c>
      <c r="J131" s="7"/>
    </row>
    <row r="132" ht="15.75" customHeight="1">
      <c r="A132" s="8">
        <v>4.0</v>
      </c>
      <c r="B132" s="9" t="s">
        <v>39</v>
      </c>
      <c r="C132" s="10">
        <v>46618.0</v>
      </c>
      <c r="D132" s="9" t="s">
        <v>31</v>
      </c>
      <c r="E132" s="9">
        <v>2027.0</v>
      </c>
      <c r="F132" s="11" t="s">
        <v>10</v>
      </c>
      <c r="G132" s="13">
        <v>475355.0</v>
      </c>
      <c r="H132" s="9">
        <v>8.34</v>
      </c>
      <c r="I132" s="8" t="s">
        <v>11</v>
      </c>
      <c r="J132" s="7"/>
    </row>
    <row r="133" ht="15.75" customHeight="1">
      <c r="A133" s="8">
        <v>5.0</v>
      </c>
      <c r="B133" s="9" t="s">
        <v>32</v>
      </c>
      <c r="C133" s="10">
        <v>46503.0</v>
      </c>
      <c r="D133" s="9" t="s">
        <v>29</v>
      </c>
      <c r="E133" s="9">
        <v>2027.0</v>
      </c>
      <c r="F133" s="11" t="s">
        <v>10</v>
      </c>
      <c r="G133" s="13">
        <v>810196.0</v>
      </c>
      <c r="H133" s="9">
        <v>2.99</v>
      </c>
      <c r="I133" s="8" t="s">
        <v>11</v>
      </c>
      <c r="J133" s="7"/>
    </row>
    <row r="134" ht="15.75" customHeight="1">
      <c r="A134" s="8">
        <v>6.0</v>
      </c>
      <c r="B134" s="9" t="s">
        <v>39</v>
      </c>
      <c r="C134" s="10">
        <v>46468.0</v>
      </c>
      <c r="D134" s="9" t="s">
        <v>22</v>
      </c>
      <c r="E134" s="9">
        <v>2027.0</v>
      </c>
      <c r="F134" s="11" t="s">
        <v>10</v>
      </c>
      <c r="G134" s="13">
        <v>778469.0</v>
      </c>
      <c r="H134" s="9">
        <v>6.5</v>
      </c>
      <c r="I134" s="8" t="s">
        <v>11</v>
      </c>
      <c r="J134" s="7"/>
    </row>
    <row r="135" ht="15.75" customHeight="1">
      <c r="A135" s="8">
        <v>7.0</v>
      </c>
      <c r="B135" s="9" t="s">
        <v>17</v>
      </c>
      <c r="C135" s="10">
        <v>46698.0</v>
      </c>
      <c r="D135" s="9" t="s">
        <v>18</v>
      </c>
      <c r="E135" s="9">
        <v>2027.0</v>
      </c>
      <c r="F135" s="11" t="s">
        <v>10</v>
      </c>
      <c r="G135" s="13">
        <v>286159.0</v>
      </c>
      <c r="H135" s="9">
        <v>9.49</v>
      </c>
      <c r="I135" s="8" t="s">
        <v>11</v>
      </c>
      <c r="J135" s="7"/>
    </row>
    <row r="136" ht="15.75" customHeight="1">
      <c r="A136" s="8">
        <v>8.0</v>
      </c>
      <c r="B136" s="9" t="s">
        <v>36</v>
      </c>
      <c r="C136" s="10">
        <v>46666.0</v>
      </c>
      <c r="D136" s="9" t="s">
        <v>33</v>
      </c>
      <c r="E136" s="9">
        <v>2027.0</v>
      </c>
      <c r="F136" s="11" t="s">
        <v>10</v>
      </c>
      <c r="G136" s="13">
        <v>198984.0</v>
      </c>
      <c r="H136" s="9">
        <v>0.61</v>
      </c>
      <c r="I136" s="8" t="s">
        <v>11</v>
      </c>
      <c r="J136" s="7"/>
    </row>
    <row r="137" ht="15.75" customHeight="1">
      <c r="A137" s="8">
        <v>9.0</v>
      </c>
      <c r="B137" s="9" t="s">
        <v>9</v>
      </c>
      <c r="C137" s="22">
        <v>46721.0</v>
      </c>
      <c r="D137" s="9" t="s">
        <v>23</v>
      </c>
      <c r="E137" s="9">
        <v>2027.0</v>
      </c>
      <c r="F137" s="11" t="s">
        <v>10</v>
      </c>
      <c r="G137" s="13">
        <v>578120.0</v>
      </c>
      <c r="H137" s="9">
        <v>6.2</v>
      </c>
      <c r="I137" s="8" t="s">
        <v>11</v>
      </c>
      <c r="J137" s="7"/>
    </row>
    <row r="138" ht="15.75" customHeight="1">
      <c r="A138" s="8">
        <v>10.0</v>
      </c>
      <c r="B138" s="9" t="s">
        <v>17</v>
      </c>
      <c r="C138" s="10">
        <v>46433.0</v>
      </c>
      <c r="D138" s="9" t="s">
        <v>37</v>
      </c>
      <c r="E138" s="9">
        <v>2027.0</v>
      </c>
      <c r="F138" s="11" t="s">
        <v>10</v>
      </c>
      <c r="G138" s="13">
        <v>188002.0</v>
      </c>
      <c r="H138" s="9">
        <v>8.75</v>
      </c>
      <c r="I138" s="8" t="s">
        <v>11</v>
      </c>
      <c r="J138" s="7"/>
    </row>
    <row r="139" ht="15.75" customHeight="1">
      <c r="A139" s="8">
        <v>11.0</v>
      </c>
      <c r="B139" s="9" t="s">
        <v>19</v>
      </c>
      <c r="C139" s="10">
        <v>46514.0</v>
      </c>
      <c r="D139" s="9" t="s">
        <v>18</v>
      </c>
      <c r="E139" s="9">
        <v>2027.0</v>
      </c>
      <c r="F139" s="11" t="s">
        <v>10</v>
      </c>
      <c r="G139" s="13">
        <v>973129.0</v>
      </c>
      <c r="H139" s="9">
        <v>4.23</v>
      </c>
      <c r="I139" s="8" t="s">
        <v>11</v>
      </c>
      <c r="J139" s="7"/>
    </row>
    <row r="140" ht="15.75" customHeight="1">
      <c r="A140" s="8">
        <v>12.0</v>
      </c>
      <c r="B140" s="9" t="s">
        <v>40</v>
      </c>
      <c r="C140" s="10">
        <v>46504.0</v>
      </c>
      <c r="D140" s="9" t="s">
        <v>18</v>
      </c>
      <c r="E140" s="9">
        <v>2027.0</v>
      </c>
      <c r="F140" s="11" t="s">
        <v>10</v>
      </c>
      <c r="G140" s="13">
        <v>744844.0</v>
      </c>
      <c r="H140" s="9">
        <v>0.39</v>
      </c>
      <c r="I140" s="8" t="s">
        <v>11</v>
      </c>
      <c r="J140" s="7"/>
    </row>
    <row r="141" ht="15.75" customHeight="1">
      <c r="A141" s="8">
        <v>13.0</v>
      </c>
      <c r="B141" s="9" t="s">
        <v>24</v>
      </c>
      <c r="C141" s="10">
        <v>46405.0</v>
      </c>
      <c r="D141" s="9" t="s">
        <v>23</v>
      </c>
      <c r="E141" s="9">
        <v>2027.0</v>
      </c>
      <c r="F141" s="11" t="s">
        <v>10</v>
      </c>
      <c r="G141" s="13">
        <v>582109.0</v>
      </c>
      <c r="H141" s="9">
        <v>1.27</v>
      </c>
      <c r="I141" s="8" t="s">
        <v>11</v>
      </c>
      <c r="J141" s="7"/>
    </row>
    <row r="142" ht="15.75" customHeight="1">
      <c r="A142" s="8">
        <v>14.0</v>
      </c>
      <c r="B142" s="9" t="s">
        <v>40</v>
      </c>
      <c r="C142" s="22">
        <v>46678.0</v>
      </c>
      <c r="D142" s="9" t="s">
        <v>31</v>
      </c>
      <c r="E142" s="9">
        <v>2027.0</v>
      </c>
      <c r="F142" s="11" t="s">
        <v>10</v>
      </c>
      <c r="G142" s="13">
        <v>416054.0</v>
      </c>
      <c r="H142" s="9">
        <v>6.93</v>
      </c>
      <c r="I142" s="8" t="s">
        <v>11</v>
      </c>
      <c r="J142" s="7"/>
    </row>
    <row r="143" ht="15.75" customHeight="1">
      <c r="A143" s="8">
        <v>15.0</v>
      </c>
      <c r="B143" s="9" t="s">
        <v>39</v>
      </c>
      <c r="C143" s="22">
        <v>46676.0</v>
      </c>
      <c r="D143" s="9" t="s">
        <v>42</v>
      </c>
      <c r="E143" s="9">
        <v>2027.0</v>
      </c>
      <c r="F143" s="11" t="s">
        <v>10</v>
      </c>
      <c r="G143" s="13">
        <v>762008.0</v>
      </c>
      <c r="H143" s="9">
        <v>6.25</v>
      </c>
      <c r="I143" s="8" t="s">
        <v>11</v>
      </c>
      <c r="J143" s="7"/>
    </row>
    <row r="144" ht="15.75" customHeight="1">
      <c r="A144" s="8">
        <v>16.0</v>
      </c>
      <c r="B144" s="9" t="s">
        <v>26</v>
      </c>
      <c r="C144" s="10">
        <v>46635.0</v>
      </c>
      <c r="D144" s="9" t="s">
        <v>23</v>
      </c>
      <c r="E144" s="9">
        <v>2027.0</v>
      </c>
      <c r="F144" s="11" t="s">
        <v>10</v>
      </c>
      <c r="G144" s="13">
        <v>297863.0</v>
      </c>
      <c r="H144" s="9">
        <v>0.14</v>
      </c>
      <c r="I144" s="8" t="s">
        <v>11</v>
      </c>
      <c r="J144" s="7"/>
    </row>
    <row r="145" ht="15.75" customHeight="1">
      <c r="A145" s="8">
        <v>17.0</v>
      </c>
      <c r="B145" s="9" t="s">
        <v>17</v>
      </c>
      <c r="C145" s="10">
        <v>46694.0</v>
      </c>
      <c r="D145" s="9" t="s">
        <v>33</v>
      </c>
      <c r="E145" s="9">
        <v>2027.0</v>
      </c>
      <c r="F145" s="11" t="s">
        <v>10</v>
      </c>
      <c r="G145" s="13">
        <v>337026.0</v>
      </c>
      <c r="H145" s="9">
        <v>4.89</v>
      </c>
      <c r="I145" s="8" t="s">
        <v>11</v>
      </c>
      <c r="J145" s="7"/>
    </row>
    <row r="146" ht="15.75" customHeight="1">
      <c r="A146" s="8">
        <v>18.0</v>
      </c>
      <c r="B146" s="9" t="s">
        <v>30</v>
      </c>
      <c r="C146" s="10">
        <v>46518.0</v>
      </c>
      <c r="D146" s="9" t="s">
        <v>20</v>
      </c>
      <c r="E146" s="9">
        <v>2027.0</v>
      </c>
      <c r="F146" s="11" t="s">
        <v>10</v>
      </c>
      <c r="G146" s="13">
        <v>927509.0</v>
      </c>
      <c r="H146" s="9">
        <v>2.98</v>
      </c>
      <c r="I146" s="8" t="s">
        <v>11</v>
      </c>
      <c r="J146" s="7"/>
    </row>
    <row r="147" ht="15.75" customHeight="1">
      <c r="A147" s="8">
        <v>19.0</v>
      </c>
      <c r="B147" s="9" t="s">
        <v>30</v>
      </c>
      <c r="C147" s="10">
        <v>46533.0</v>
      </c>
      <c r="D147" s="9" t="s">
        <v>23</v>
      </c>
      <c r="E147" s="9">
        <v>2027.0</v>
      </c>
      <c r="F147" s="11" t="s">
        <v>10</v>
      </c>
      <c r="G147" s="13">
        <v>447357.0</v>
      </c>
      <c r="H147" s="9">
        <v>4.32</v>
      </c>
      <c r="I147" s="8" t="s">
        <v>11</v>
      </c>
      <c r="J147" s="7"/>
    </row>
    <row r="148" ht="15.75" customHeight="1">
      <c r="A148" s="8">
        <v>20.0</v>
      </c>
      <c r="B148" s="9" t="s">
        <v>21</v>
      </c>
      <c r="C148" s="10">
        <v>46484.0</v>
      </c>
      <c r="D148" s="9" t="s">
        <v>27</v>
      </c>
      <c r="E148" s="9">
        <v>2027.0</v>
      </c>
      <c r="F148" s="11" t="s">
        <v>10</v>
      </c>
      <c r="G148" s="13">
        <v>106268.0</v>
      </c>
      <c r="H148" s="9">
        <v>5.56</v>
      </c>
      <c r="I148" s="8" t="s">
        <v>11</v>
      </c>
      <c r="J148" s="7"/>
    </row>
    <row r="149" ht="15.75" customHeight="1">
      <c r="A149" s="8">
        <v>21.0</v>
      </c>
      <c r="B149" s="9" t="s">
        <v>35</v>
      </c>
      <c r="C149" s="10">
        <v>46436.0</v>
      </c>
      <c r="D149" s="9" t="s">
        <v>27</v>
      </c>
      <c r="E149" s="9">
        <v>2027.0</v>
      </c>
      <c r="F149" s="11" t="s">
        <v>10</v>
      </c>
      <c r="G149" s="13">
        <v>744279.0</v>
      </c>
      <c r="H149" s="9">
        <v>6.63</v>
      </c>
      <c r="I149" s="8" t="s">
        <v>11</v>
      </c>
      <c r="J149" s="7"/>
    </row>
    <row r="150" ht="15.75" customHeight="1">
      <c r="A150" s="8">
        <v>22.0</v>
      </c>
      <c r="B150" s="9" t="s">
        <v>32</v>
      </c>
      <c r="C150" s="10">
        <v>46412.0</v>
      </c>
      <c r="D150" s="9" t="s">
        <v>37</v>
      </c>
      <c r="E150" s="9">
        <v>2027.0</v>
      </c>
      <c r="F150" s="11" t="s">
        <v>10</v>
      </c>
      <c r="G150" s="13">
        <v>744248.0</v>
      </c>
      <c r="H150" s="9">
        <v>6.13</v>
      </c>
      <c r="I150" s="8" t="s">
        <v>11</v>
      </c>
      <c r="J150" s="7"/>
    </row>
    <row r="151" ht="15.75" customHeight="1">
      <c r="A151" s="8">
        <v>23.0</v>
      </c>
      <c r="B151" s="9" t="s">
        <v>19</v>
      </c>
      <c r="C151" s="10">
        <v>46485.0</v>
      </c>
      <c r="D151" s="9" t="s">
        <v>33</v>
      </c>
      <c r="E151" s="9">
        <v>2027.0</v>
      </c>
      <c r="F151" s="11" t="s">
        <v>10</v>
      </c>
      <c r="G151" s="13">
        <v>380137.0</v>
      </c>
      <c r="H151" s="9">
        <v>9.42</v>
      </c>
      <c r="I151" s="8" t="s">
        <v>11</v>
      </c>
      <c r="J151" s="7"/>
    </row>
    <row r="152" ht="15.75" customHeight="1">
      <c r="A152" s="8">
        <v>24.0</v>
      </c>
      <c r="B152" s="9" t="s">
        <v>13</v>
      </c>
      <c r="C152" s="22">
        <v>46689.0</v>
      </c>
      <c r="D152" s="9" t="s">
        <v>37</v>
      </c>
      <c r="E152" s="9">
        <v>2027.0</v>
      </c>
      <c r="F152" s="11" t="s">
        <v>10</v>
      </c>
      <c r="G152" s="13">
        <v>655899.0</v>
      </c>
      <c r="H152" s="9">
        <v>2.32</v>
      </c>
      <c r="I152" s="8" t="s">
        <v>11</v>
      </c>
      <c r="J152" s="7"/>
    </row>
    <row r="153" ht="15.75" customHeight="1">
      <c r="A153" s="8">
        <v>25.0</v>
      </c>
      <c r="B153" s="9" t="s">
        <v>21</v>
      </c>
      <c r="C153" s="22">
        <v>46747.0</v>
      </c>
      <c r="D153" s="9" t="s">
        <v>20</v>
      </c>
      <c r="E153" s="9">
        <v>2027.0</v>
      </c>
      <c r="F153" s="11" t="s">
        <v>10</v>
      </c>
      <c r="G153" s="13">
        <v>997115.0</v>
      </c>
      <c r="H153" s="9">
        <v>6.38</v>
      </c>
      <c r="I153" s="8" t="s">
        <v>11</v>
      </c>
      <c r="J153" s="7"/>
    </row>
    <row r="154" ht="15.75" customHeight="1">
      <c r="A154" s="8">
        <v>26.0</v>
      </c>
      <c r="B154" s="9" t="s">
        <v>26</v>
      </c>
      <c r="C154" s="10">
        <v>46696.0</v>
      </c>
      <c r="D154" s="9" t="s">
        <v>23</v>
      </c>
      <c r="E154" s="9">
        <v>2027.0</v>
      </c>
      <c r="F154" s="11" t="s">
        <v>10</v>
      </c>
      <c r="G154" s="13">
        <v>629556.0</v>
      </c>
      <c r="H154" s="9">
        <v>6.91</v>
      </c>
      <c r="I154" s="8" t="s">
        <v>11</v>
      </c>
      <c r="J154" s="7"/>
    </row>
    <row r="155" ht="15.75" customHeight="1">
      <c r="A155" s="8">
        <v>27.0</v>
      </c>
      <c r="B155" s="9" t="s">
        <v>24</v>
      </c>
      <c r="C155" s="10">
        <v>46647.0</v>
      </c>
      <c r="D155" s="9" t="s">
        <v>42</v>
      </c>
      <c r="E155" s="9">
        <v>2027.0</v>
      </c>
      <c r="F155" s="11" t="s">
        <v>10</v>
      </c>
      <c r="G155" s="13">
        <v>472530.0</v>
      </c>
      <c r="H155" s="9">
        <v>0.91</v>
      </c>
      <c r="I155" s="8" t="s">
        <v>11</v>
      </c>
      <c r="J155" s="7"/>
    </row>
    <row r="156" ht="15.75" customHeight="1">
      <c r="A156" s="8">
        <v>28.0</v>
      </c>
      <c r="B156" s="9" t="s">
        <v>40</v>
      </c>
      <c r="C156" s="10">
        <v>46428.0</v>
      </c>
      <c r="D156" s="9" t="s">
        <v>42</v>
      </c>
      <c r="E156" s="9">
        <v>2027.0</v>
      </c>
      <c r="F156" s="11" t="s">
        <v>10</v>
      </c>
      <c r="G156" s="13">
        <v>773683.0</v>
      </c>
      <c r="H156" s="9">
        <v>8.89</v>
      </c>
      <c r="I156" s="8" t="s">
        <v>11</v>
      </c>
      <c r="J156" s="7"/>
    </row>
    <row r="157" ht="15.75" customHeight="1">
      <c r="A157" s="8">
        <v>29.0</v>
      </c>
      <c r="B157" s="9" t="s">
        <v>14</v>
      </c>
      <c r="C157" s="10">
        <v>46698.0</v>
      </c>
      <c r="D157" s="9" t="s">
        <v>42</v>
      </c>
      <c r="E157" s="9">
        <v>2027.0</v>
      </c>
      <c r="F157" s="11" t="s">
        <v>10</v>
      </c>
      <c r="G157" s="13">
        <v>660452.0</v>
      </c>
      <c r="H157" s="9">
        <v>2.05</v>
      </c>
      <c r="I157" s="8" t="s">
        <v>11</v>
      </c>
      <c r="J157" s="7"/>
    </row>
    <row r="158" ht="15.75" customHeight="1">
      <c r="A158" s="8">
        <v>30.0</v>
      </c>
      <c r="B158" s="9" t="s">
        <v>19</v>
      </c>
      <c r="C158" s="10">
        <v>46696.0</v>
      </c>
      <c r="D158" s="9" t="s">
        <v>27</v>
      </c>
      <c r="E158" s="9">
        <v>2027.0</v>
      </c>
      <c r="F158" s="11" t="s">
        <v>10</v>
      </c>
      <c r="G158" s="13">
        <v>634287.0</v>
      </c>
      <c r="H158" s="9">
        <v>8.42</v>
      </c>
      <c r="I158" s="8" t="s">
        <v>11</v>
      </c>
      <c r="J158" s="7"/>
    </row>
    <row r="159" ht="15.75" customHeight="1">
      <c r="A159" s="8">
        <v>31.0</v>
      </c>
      <c r="B159" s="9" t="s">
        <v>14</v>
      </c>
      <c r="C159" s="10">
        <v>46592.0</v>
      </c>
      <c r="D159" s="9" t="s">
        <v>33</v>
      </c>
      <c r="E159" s="9">
        <v>2027.0</v>
      </c>
      <c r="F159" s="23" t="s">
        <v>38</v>
      </c>
      <c r="G159" s="13">
        <v>166509.0</v>
      </c>
      <c r="H159" s="9">
        <v>7.81</v>
      </c>
      <c r="I159" s="8" t="s">
        <v>11</v>
      </c>
      <c r="J159" s="7"/>
    </row>
    <row r="160" ht="15.75" customHeight="1">
      <c r="A160" s="8">
        <v>32.0</v>
      </c>
      <c r="B160" s="9" t="s">
        <v>30</v>
      </c>
      <c r="C160" s="10">
        <v>46638.0</v>
      </c>
      <c r="D160" s="9" t="s">
        <v>41</v>
      </c>
      <c r="E160" s="9">
        <v>2027.0</v>
      </c>
      <c r="F160" s="23" t="s">
        <v>38</v>
      </c>
      <c r="G160" s="13">
        <v>204583.0</v>
      </c>
      <c r="H160" s="9">
        <v>3.15</v>
      </c>
      <c r="I160" s="8" t="s">
        <v>11</v>
      </c>
      <c r="J160" s="7"/>
    </row>
    <row r="161" ht="15.75" customHeight="1">
      <c r="A161" s="8">
        <v>33.0</v>
      </c>
      <c r="B161" s="9" t="s">
        <v>9</v>
      </c>
      <c r="C161" s="10">
        <v>46391.0</v>
      </c>
      <c r="D161" s="9" t="s">
        <v>22</v>
      </c>
      <c r="E161" s="9">
        <v>2027.0</v>
      </c>
      <c r="F161" s="23" t="s">
        <v>38</v>
      </c>
      <c r="G161" s="13">
        <v>424553.0</v>
      </c>
      <c r="H161" s="9">
        <v>2.99</v>
      </c>
      <c r="I161" s="8" t="s">
        <v>11</v>
      </c>
      <c r="J161" s="7"/>
    </row>
    <row r="162" ht="15.75" customHeight="1">
      <c r="A162" s="8">
        <v>34.0</v>
      </c>
      <c r="B162" s="9" t="s">
        <v>36</v>
      </c>
      <c r="C162" s="10">
        <v>46614.0</v>
      </c>
      <c r="D162" s="9" t="s">
        <v>33</v>
      </c>
      <c r="E162" s="9">
        <v>2027.0</v>
      </c>
      <c r="F162" s="23" t="s">
        <v>38</v>
      </c>
      <c r="G162" s="13">
        <v>218083.0</v>
      </c>
      <c r="H162" s="9">
        <v>9.72</v>
      </c>
      <c r="I162" s="8" t="s">
        <v>11</v>
      </c>
      <c r="J162" s="7"/>
    </row>
    <row r="163" ht="15.75" customHeight="1">
      <c r="A163" s="8">
        <v>35.0</v>
      </c>
      <c r="B163" s="9" t="s">
        <v>13</v>
      </c>
      <c r="C163" s="10">
        <v>46391.0</v>
      </c>
      <c r="D163" s="9" t="s">
        <v>42</v>
      </c>
      <c r="E163" s="9">
        <v>2027.0</v>
      </c>
      <c r="F163" s="23" t="s">
        <v>38</v>
      </c>
      <c r="G163" s="13">
        <v>671346.0</v>
      </c>
      <c r="H163" s="9">
        <v>6.37</v>
      </c>
      <c r="I163" s="8" t="s">
        <v>11</v>
      </c>
      <c r="J163" s="7"/>
    </row>
    <row r="164" ht="15.75" customHeight="1">
      <c r="A164" s="8">
        <v>36.0</v>
      </c>
      <c r="B164" s="9" t="s">
        <v>21</v>
      </c>
      <c r="C164" s="10">
        <v>46526.0</v>
      </c>
      <c r="D164" s="9" t="s">
        <v>25</v>
      </c>
      <c r="E164" s="9">
        <v>2027.0</v>
      </c>
      <c r="F164" s="23" t="s">
        <v>38</v>
      </c>
      <c r="G164" s="13">
        <v>221555.0</v>
      </c>
      <c r="H164" s="9">
        <v>0.37</v>
      </c>
      <c r="I164" s="8" t="s">
        <v>11</v>
      </c>
      <c r="J164" s="7"/>
    </row>
    <row r="165" ht="15.75" customHeight="1">
      <c r="A165" s="7"/>
      <c r="B165" s="18"/>
      <c r="C165" s="18"/>
      <c r="D165" s="18"/>
      <c r="E165" s="18"/>
      <c r="F165" s="18"/>
      <c r="G165" s="24"/>
      <c r="H165" s="18"/>
      <c r="I165" s="7"/>
      <c r="J165" s="7"/>
    </row>
    <row r="166" ht="15.75" customHeight="1">
      <c r="A166" s="21">
        <v>2028.0</v>
      </c>
      <c r="B166" s="21" t="s">
        <v>16</v>
      </c>
      <c r="J166" s="7"/>
    </row>
    <row r="167" ht="15.75" customHeight="1">
      <c r="A167" s="8">
        <v>1.0</v>
      </c>
      <c r="B167" s="9" t="s">
        <v>34</v>
      </c>
      <c r="C167" s="10">
        <v>46858.0</v>
      </c>
      <c r="D167" s="9" t="s">
        <v>22</v>
      </c>
      <c r="E167" s="9">
        <v>2028.0</v>
      </c>
      <c r="F167" s="11" t="s">
        <v>10</v>
      </c>
      <c r="G167" s="13">
        <v>771838.0</v>
      </c>
      <c r="H167" s="9">
        <v>8.37</v>
      </c>
      <c r="I167" s="8" t="s">
        <v>11</v>
      </c>
      <c r="J167" s="7"/>
    </row>
    <row r="168" ht="15.75" customHeight="1">
      <c r="A168" s="8">
        <v>2.0</v>
      </c>
      <c r="B168" s="9" t="s">
        <v>34</v>
      </c>
      <c r="C168" s="10">
        <v>47013.0</v>
      </c>
      <c r="D168" s="9" t="s">
        <v>22</v>
      </c>
      <c r="E168" s="9">
        <v>2028.0</v>
      </c>
      <c r="F168" s="11" t="s">
        <v>10</v>
      </c>
      <c r="G168" s="13">
        <v>874942.0</v>
      </c>
      <c r="H168" s="9">
        <v>5.61</v>
      </c>
      <c r="I168" s="8" t="s">
        <v>11</v>
      </c>
      <c r="J168" s="7"/>
    </row>
    <row r="169" ht="15.75" customHeight="1">
      <c r="A169" s="8">
        <v>3.0</v>
      </c>
      <c r="B169" s="9" t="s">
        <v>39</v>
      </c>
      <c r="C169" s="10">
        <v>46927.0</v>
      </c>
      <c r="D169" s="9" t="s">
        <v>20</v>
      </c>
      <c r="E169" s="9">
        <v>2028.0</v>
      </c>
      <c r="F169" s="11" t="s">
        <v>10</v>
      </c>
      <c r="G169" s="13">
        <v>621905.0</v>
      </c>
      <c r="H169" s="9">
        <v>5.18</v>
      </c>
      <c r="I169" s="8" t="s">
        <v>11</v>
      </c>
      <c r="J169" s="7"/>
    </row>
    <row r="170" ht="15.75" customHeight="1">
      <c r="A170" s="8">
        <v>4.0</v>
      </c>
      <c r="B170" s="9" t="s">
        <v>14</v>
      </c>
      <c r="C170" s="22">
        <v>47070.0</v>
      </c>
      <c r="D170" s="9" t="s">
        <v>20</v>
      </c>
      <c r="E170" s="9">
        <v>2028.0</v>
      </c>
      <c r="F170" s="11" t="s">
        <v>10</v>
      </c>
      <c r="G170" s="13">
        <v>667116.0</v>
      </c>
      <c r="H170" s="9">
        <v>3.12</v>
      </c>
      <c r="I170" s="8" t="s">
        <v>11</v>
      </c>
      <c r="J170" s="7"/>
    </row>
    <row r="171" ht="15.75" customHeight="1">
      <c r="A171" s="8">
        <v>5.0</v>
      </c>
      <c r="B171" s="9" t="s">
        <v>28</v>
      </c>
      <c r="C171" s="10">
        <v>46909.0</v>
      </c>
      <c r="D171" s="9" t="s">
        <v>22</v>
      </c>
      <c r="E171" s="9">
        <v>2028.0</v>
      </c>
      <c r="F171" s="11" t="s">
        <v>10</v>
      </c>
      <c r="G171" s="13">
        <v>648924.0</v>
      </c>
      <c r="H171" s="9">
        <v>3.45</v>
      </c>
      <c r="I171" s="8" t="s">
        <v>11</v>
      </c>
      <c r="J171" s="7"/>
    </row>
    <row r="172" ht="15.75" customHeight="1">
      <c r="A172" s="8">
        <v>6.0</v>
      </c>
      <c r="B172" s="9" t="s">
        <v>39</v>
      </c>
      <c r="C172" s="10">
        <v>46799.0</v>
      </c>
      <c r="D172" s="9" t="s">
        <v>18</v>
      </c>
      <c r="E172" s="9">
        <v>2028.0</v>
      </c>
      <c r="F172" s="11" t="s">
        <v>10</v>
      </c>
      <c r="G172" s="13">
        <v>816072.0</v>
      </c>
      <c r="H172" s="9">
        <v>9.44</v>
      </c>
      <c r="I172" s="8" t="s">
        <v>11</v>
      </c>
      <c r="J172" s="7"/>
    </row>
    <row r="173" ht="15.75" customHeight="1">
      <c r="A173" s="8">
        <v>7.0</v>
      </c>
      <c r="B173" s="9" t="s">
        <v>32</v>
      </c>
      <c r="C173" s="10">
        <v>46814.0</v>
      </c>
      <c r="D173" s="9" t="s">
        <v>42</v>
      </c>
      <c r="E173" s="9">
        <v>2028.0</v>
      </c>
      <c r="F173" s="11" t="s">
        <v>10</v>
      </c>
      <c r="G173" s="13">
        <v>421010.0</v>
      </c>
      <c r="H173" s="9">
        <v>4.85</v>
      </c>
      <c r="I173" s="8" t="s">
        <v>11</v>
      </c>
      <c r="J173" s="7"/>
    </row>
    <row r="174" ht="15.75" customHeight="1">
      <c r="A174" s="8">
        <v>8.0</v>
      </c>
      <c r="B174" s="9" t="s">
        <v>14</v>
      </c>
      <c r="C174" s="22">
        <v>47073.0</v>
      </c>
      <c r="D174" s="9" t="s">
        <v>22</v>
      </c>
      <c r="E174" s="9">
        <v>2028.0</v>
      </c>
      <c r="F174" s="11" t="s">
        <v>10</v>
      </c>
      <c r="G174" s="13">
        <v>803062.0</v>
      </c>
      <c r="H174" s="9">
        <v>3.58</v>
      </c>
      <c r="I174" s="8" t="s">
        <v>11</v>
      </c>
      <c r="J174" s="7"/>
    </row>
    <row r="175" ht="15.75" customHeight="1">
      <c r="A175" s="8">
        <v>9.0</v>
      </c>
      <c r="B175" s="9" t="s">
        <v>34</v>
      </c>
      <c r="C175" s="10">
        <v>46934.0</v>
      </c>
      <c r="D175" s="9" t="s">
        <v>20</v>
      </c>
      <c r="E175" s="9">
        <v>2028.0</v>
      </c>
      <c r="F175" s="11" t="s">
        <v>10</v>
      </c>
      <c r="G175" s="13">
        <v>186131.0</v>
      </c>
      <c r="H175" s="9">
        <v>0.25</v>
      </c>
      <c r="I175" s="8" t="s">
        <v>11</v>
      </c>
      <c r="J175" s="7"/>
    </row>
    <row r="176" ht="15.75" customHeight="1">
      <c r="A176" s="8">
        <v>10.0</v>
      </c>
      <c r="B176" s="9" t="s">
        <v>36</v>
      </c>
      <c r="C176" s="10">
        <v>46990.0</v>
      </c>
      <c r="D176" s="9" t="s">
        <v>20</v>
      </c>
      <c r="E176" s="9">
        <v>2028.0</v>
      </c>
      <c r="F176" s="11" t="s">
        <v>10</v>
      </c>
      <c r="G176" s="13">
        <v>455584.0</v>
      </c>
      <c r="H176" s="9">
        <v>9.49</v>
      </c>
      <c r="I176" s="8" t="s">
        <v>11</v>
      </c>
      <c r="J176" s="7"/>
    </row>
    <row r="177" ht="15.75" customHeight="1">
      <c r="A177" s="8">
        <v>11.0</v>
      </c>
      <c r="B177" s="9" t="s">
        <v>24</v>
      </c>
      <c r="C177" s="10">
        <v>46853.0</v>
      </c>
      <c r="D177" s="9" t="s">
        <v>18</v>
      </c>
      <c r="E177" s="9">
        <v>2028.0</v>
      </c>
      <c r="F177" s="11" t="s">
        <v>10</v>
      </c>
      <c r="G177" s="13">
        <v>261150.0</v>
      </c>
      <c r="H177" s="9">
        <v>7.49</v>
      </c>
      <c r="I177" s="8" t="s">
        <v>11</v>
      </c>
      <c r="J177" s="7"/>
    </row>
    <row r="178" ht="15.75" customHeight="1">
      <c r="A178" s="8">
        <v>12.0</v>
      </c>
      <c r="B178" s="9" t="s">
        <v>32</v>
      </c>
      <c r="C178" s="10">
        <v>47020.0</v>
      </c>
      <c r="D178" s="9" t="s">
        <v>29</v>
      </c>
      <c r="E178" s="9">
        <v>2028.0</v>
      </c>
      <c r="F178" s="11" t="s">
        <v>10</v>
      </c>
      <c r="G178" s="13">
        <v>728854.0</v>
      </c>
      <c r="H178" s="9">
        <v>6.69</v>
      </c>
      <c r="I178" s="8" t="s">
        <v>11</v>
      </c>
      <c r="J178" s="7"/>
    </row>
    <row r="179" ht="15.75" customHeight="1">
      <c r="A179" s="8">
        <v>13.0</v>
      </c>
      <c r="B179" s="9" t="s">
        <v>39</v>
      </c>
      <c r="C179" s="10">
        <v>46998.0</v>
      </c>
      <c r="D179" s="9" t="s">
        <v>41</v>
      </c>
      <c r="E179" s="9">
        <v>2028.0</v>
      </c>
      <c r="F179" s="11" t="s">
        <v>10</v>
      </c>
      <c r="G179" s="13">
        <v>364619.0</v>
      </c>
      <c r="H179" s="9">
        <v>9.47</v>
      </c>
      <c r="I179" s="8" t="s">
        <v>11</v>
      </c>
      <c r="J179" s="7"/>
    </row>
    <row r="180" ht="15.75" customHeight="1">
      <c r="A180" s="8">
        <v>14.0</v>
      </c>
      <c r="B180" s="9" t="s">
        <v>35</v>
      </c>
      <c r="C180" s="10">
        <v>46838.0</v>
      </c>
      <c r="D180" s="9" t="s">
        <v>22</v>
      </c>
      <c r="E180" s="9">
        <v>2028.0</v>
      </c>
      <c r="F180" s="11" t="s">
        <v>10</v>
      </c>
      <c r="G180" s="13">
        <v>882647.0</v>
      </c>
      <c r="H180" s="9">
        <v>2.05</v>
      </c>
      <c r="I180" s="8" t="s">
        <v>11</v>
      </c>
      <c r="J180" s="7"/>
    </row>
    <row r="181" ht="15.75" customHeight="1">
      <c r="A181" s="8">
        <v>15.0</v>
      </c>
      <c r="B181" s="9" t="s">
        <v>26</v>
      </c>
      <c r="C181" s="10">
        <v>46839.0</v>
      </c>
      <c r="D181" s="9" t="s">
        <v>22</v>
      </c>
      <c r="E181" s="9">
        <v>2028.0</v>
      </c>
      <c r="F181" s="11" t="s">
        <v>10</v>
      </c>
      <c r="G181" s="13">
        <v>748141.0</v>
      </c>
      <c r="H181" s="9">
        <v>9.65</v>
      </c>
      <c r="I181" s="8" t="s">
        <v>11</v>
      </c>
      <c r="J181" s="7"/>
    </row>
    <row r="182" ht="15.75" customHeight="1">
      <c r="A182" s="8">
        <v>16.0</v>
      </c>
      <c r="B182" s="9" t="s">
        <v>30</v>
      </c>
      <c r="C182" s="10">
        <v>46862.0</v>
      </c>
      <c r="D182" s="9" t="s">
        <v>27</v>
      </c>
      <c r="E182" s="9">
        <v>2028.0</v>
      </c>
      <c r="F182" s="11" t="s">
        <v>10</v>
      </c>
      <c r="G182" s="13">
        <v>230193.0</v>
      </c>
      <c r="H182" s="9">
        <v>4.68</v>
      </c>
      <c r="I182" s="8" t="s">
        <v>11</v>
      </c>
      <c r="J182" s="7"/>
    </row>
    <row r="183" ht="15.75" customHeight="1">
      <c r="A183" s="8">
        <v>17.0</v>
      </c>
      <c r="B183" s="9" t="s">
        <v>9</v>
      </c>
      <c r="C183" s="10">
        <v>46939.0</v>
      </c>
      <c r="D183" s="9" t="s">
        <v>29</v>
      </c>
      <c r="E183" s="9">
        <v>2028.0</v>
      </c>
      <c r="F183" s="11" t="s">
        <v>10</v>
      </c>
      <c r="G183" s="13">
        <v>766167.0</v>
      </c>
      <c r="H183" s="9">
        <v>1.0</v>
      </c>
      <c r="I183" s="8" t="s">
        <v>11</v>
      </c>
      <c r="J183" s="7"/>
    </row>
    <row r="184" ht="15.75" customHeight="1">
      <c r="A184" s="8">
        <v>18.0</v>
      </c>
      <c r="B184" s="9" t="s">
        <v>26</v>
      </c>
      <c r="C184" s="10">
        <v>46862.0</v>
      </c>
      <c r="D184" s="9" t="s">
        <v>23</v>
      </c>
      <c r="E184" s="9">
        <v>2028.0</v>
      </c>
      <c r="F184" s="11" t="s">
        <v>10</v>
      </c>
      <c r="G184" s="13">
        <v>307538.0</v>
      </c>
      <c r="H184" s="9">
        <v>6.52</v>
      </c>
      <c r="I184" s="8" t="s">
        <v>11</v>
      </c>
      <c r="J184" s="7"/>
    </row>
    <row r="185" ht="15.75" customHeight="1">
      <c r="A185" s="8">
        <v>19.0</v>
      </c>
      <c r="B185" s="9" t="s">
        <v>9</v>
      </c>
      <c r="C185" s="10">
        <v>46881.0</v>
      </c>
      <c r="D185" s="9" t="s">
        <v>42</v>
      </c>
      <c r="E185" s="9">
        <v>2028.0</v>
      </c>
      <c r="F185" s="11" t="s">
        <v>10</v>
      </c>
      <c r="G185" s="13">
        <v>449002.0</v>
      </c>
      <c r="H185" s="9">
        <v>3.54</v>
      </c>
      <c r="I185" s="8" t="s">
        <v>11</v>
      </c>
      <c r="J185" s="7"/>
    </row>
    <row r="186" ht="15.75" customHeight="1">
      <c r="A186" s="8">
        <v>20.0</v>
      </c>
      <c r="B186" s="9" t="s">
        <v>30</v>
      </c>
      <c r="C186" s="22">
        <v>47038.0</v>
      </c>
      <c r="D186" s="9" t="s">
        <v>29</v>
      </c>
      <c r="E186" s="9">
        <v>2028.0</v>
      </c>
      <c r="F186" s="11" t="s">
        <v>10</v>
      </c>
      <c r="G186" s="13">
        <v>996829.0</v>
      </c>
      <c r="H186" s="9">
        <v>7.36</v>
      </c>
      <c r="I186" s="8" t="s">
        <v>11</v>
      </c>
      <c r="J186" s="7"/>
    </row>
    <row r="187" ht="15.75" customHeight="1">
      <c r="A187" s="8">
        <v>21.0</v>
      </c>
      <c r="B187" s="9" t="s">
        <v>21</v>
      </c>
      <c r="C187" s="10">
        <v>47089.0</v>
      </c>
      <c r="D187" s="9" t="s">
        <v>18</v>
      </c>
      <c r="E187" s="9">
        <v>2028.0</v>
      </c>
      <c r="F187" s="11" t="s">
        <v>10</v>
      </c>
      <c r="G187" s="13">
        <v>829688.0</v>
      </c>
      <c r="H187" s="9">
        <v>8.31</v>
      </c>
      <c r="I187" s="8" t="s">
        <v>11</v>
      </c>
      <c r="J187" s="7"/>
    </row>
    <row r="188" ht="15.75" customHeight="1">
      <c r="A188" s="8">
        <v>22.0</v>
      </c>
      <c r="B188" s="9" t="s">
        <v>24</v>
      </c>
      <c r="C188" s="10">
        <v>46888.0</v>
      </c>
      <c r="D188" s="9" t="s">
        <v>29</v>
      </c>
      <c r="E188" s="9">
        <v>2028.0</v>
      </c>
      <c r="F188" s="11" t="s">
        <v>10</v>
      </c>
      <c r="G188" s="13">
        <v>574894.0</v>
      </c>
      <c r="H188" s="9">
        <v>0.91</v>
      </c>
      <c r="I188" s="8" t="s">
        <v>11</v>
      </c>
      <c r="J188" s="7"/>
    </row>
    <row r="189" ht="15.75" customHeight="1">
      <c r="A189" s="8">
        <v>23.0</v>
      </c>
      <c r="B189" s="9" t="s">
        <v>26</v>
      </c>
      <c r="C189" s="22">
        <v>47039.0</v>
      </c>
      <c r="D189" s="9" t="s">
        <v>20</v>
      </c>
      <c r="E189" s="9">
        <v>2028.0</v>
      </c>
      <c r="F189" s="11" t="s">
        <v>10</v>
      </c>
      <c r="G189" s="13">
        <v>167925.0</v>
      </c>
      <c r="H189" s="9">
        <v>4.21</v>
      </c>
      <c r="I189" s="8" t="s">
        <v>11</v>
      </c>
      <c r="J189" s="7"/>
    </row>
    <row r="190" ht="15.75" customHeight="1">
      <c r="A190" s="8">
        <v>24.0</v>
      </c>
      <c r="B190" s="9" t="s">
        <v>19</v>
      </c>
      <c r="C190" s="10">
        <v>46963.0</v>
      </c>
      <c r="D190" s="9" t="s">
        <v>23</v>
      </c>
      <c r="E190" s="9">
        <v>2028.0</v>
      </c>
      <c r="F190" s="11" t="s">
        <v>10</v>
      </c>
      <c r="G190" s="13">
        <v>523660.0</v>
      </c>
      <c r="H190" s="9">
        <v>2.08</v>
      </c>
      <c r="I190" s="8" t="s">
        <v>11</v>
      </c>
      <c r="J190" s="7"/>
    </row>
    <row r="191" ht="15.75" customHeight="1">
      <c r="A191" s="8">
        <v>25.0</v>
      </c>
      <c r="B191" s="9" t="s">
        <v>19</v>
      </c>
      <c r="C191" s="10">
        <v>46812.0</v>
      </c>
      <c r="D191" s="9" t="s">
        <v>22</v>
      </c>
      <c r="E191" s="9">
        <v>2028.0</v>
      </c>
      <c r="F191" s="11" t="s">
        <v>10</v>
      </c>
      <c r="G191" s="13">
        <v>812319.0</v>
      </c>
      <c r="H191" s="9">
        <v>6.53</v>
      </c>
      <c r="I191" s="8" t="s">
        <v>11</v>
      </c>
      <c r="J191" s="7"/>
    </row>
    <row r="192" ht="15.75" customHeight="1">
      <c r="A192" s="8">
        <v>26.0</v>
      </c>
      <c r="B192" s="9" t="s">
        <v>12</v>
      </c>
      <c r="C192" s="10">
        <v>46939.0</v>
      </c>
      <c r="D192" s="9" t="s">
        <v>27</v>
      </c>
      <c r="E192" s="9">
        <v>2028.0</v>
      </c>
      <c r="F192" s="11" t="s">
        <v>10</v>
      </c>
      <c r="G192" s="13">
        <v>643686.0</v>
      </c>
      <c r="H192" s="9">
        <v>3.68</v>
      </c>
      <c r="I192" s="8" t="s">
        <v>11</v>
      </c>
      <c r="J192" s="7"/>
    </row>
    <row r="193" ht="15.75" customHeight="1">
      <c r="A193" s="8">
        <v>27.0</v>
      </c>
      <c r="B193" s="9" t="s">
        <v>12</v>
      </c>
      <c r="C193" s="10">
        <v>46800.0</v>
      </c>
      <c r="D193" s="9" t="s">
        <v>27</v>
      </c>
      <c r="E193" s="9">
        <v>2028.0</v>
      </c>
      <c r="F193" s="11" t="s">
        <v>10</v>
      </c>
      <c r="G193" s="13">
        <v>338529.0</v>
      </c>
      <c r="H193" s="9">
        <v>6.4</v>
      </c>
      <c r="I193" s="8" t="s">
        <v>11</v>
      </c>
      <c r="J193" s="7"/>
    </row>
    <row r="194" ht="15.75" customHeight="1">
      <c r="A194" s="8">
        <v>28.0</v>
      </c>
      <c r="B194" s="9" t="s">
        <v>19</v>
      </c>
      <c r="C194" s="10">
        <v>46884.0</v>
      </c>
      <c r="D194" s="9" t="s">
        <v>31</v>
      </c>
      <c r="E194" s="9">
        <v>2028.0</v>
      </c>
      <c r="F194" s="11" t="s">
        <v>10</v>
      </c>
      <c r="G194" s="13">
        <v>109609.0</v>
      </c>
      <c r="H194" s="9">
        <v>5.14</v>
      </c>
      <c r="I194" s="8" t="s">
        <v>11</v>
      </c>
      <c r="J194" s="7"/>
    </row>
    <row r="195" ht="15.75" customHeight="1">
      <c r="A195" s="8">
        <v>29.0</v>
      </c>
      <c r="B195" s="9" t="s">
        <v>28</v>
      </c>
      <c r="C195" s="10">
        <v>46907.0</v>
      </c>
      <c r="D195" s="9" t="s">
        <v>31</v>
      </c>
      <c r="E195" s="9">
        <v>2028.0</v>
      </c>
      <c r="F195" s="11" t="s">
        <v>10</v>
      </c>
      <c r="G195" s="13">
        <v>334915.0</v>
      </c>
      <c r="H195" s="9">
        <v>4.88</v>
      </c>
      <c r="I195" s="8" t="s">
        <v>11</v>
      </c>
      <c r="J195" s="7"/>
    </row>
    <row r="196" ht="15.75" customHeight="1">
      <c r="A196" s="8">
        <v>30.0</v>
      </c>
      <c r="B196" s="9" t="s">
        <v>36</v>
      </c>
      <c r="C196" s="10">
        <v>46954.0</v>
      </c>
      <c r="D196" s="9" t="s">
        <v>37</v>
      </c>
      <c r="E196" s="9">
        <v>2028.0</v>
      </c>
      <c r="F196" s="11" t="s">
        <v>10</v>
      </c>
      <c r="G196" s="13">
        <v>973661.0</v>
      </c>
      <c r="H196" s="9">
        <v>1.21</v>
      </c>
      <c r="I196" s="8" t="s">
        <v>11</v>
      </c>
      <c r="J196" s="7"/>
    </row>
    <row r="197" ht="15.75" customHeight="1">
      <c r="A197" s="8">
        <v>31.0</v>
      </c>
      <c r="B197" s="9" t="s">
        <v>12</v>
      </c>
      <c r="C197" s="22">
        <v>47116.0</v>
      </c>
      <c r="D197" s="9" t="s">
        <v>33</v>
      </c>
      <c r="E197" s="9">
        <v>2028.0</v>
      </c>
      <c r="F197" s="23" t="s">
        <v>38</v>
      </c>
      <c r="G197" s="13">
        <v>879025.0</v>
      </c>
      <c r="H197" s="9">
        <v>5.02</v>
      </c>
      <c r="I197" s="8" t="s">
        <v>11</v>
      </c>
      <c r="J197" s="7"/>
    </row>
    <row r="198" ht="15.75" customHeight="1">
      <c r="A198" s="8">
        <v>32.0</v>
      </c>
      <c r="B198" s="9" t="s">
        <v>17</v>
      </c>
      <c r="C198" s="10">
        <v>46760.0</v>
      </c>
      <c r="D198" s="9" t="s">
        <v>42</v>
      </c>
      <c r="E198" s="9">
        <v>2028.0</v>
      </c>
      <c r="F198" s="23" t="s">
        <v>38</v>
      </c>
      <c r="G198" s="13">
        <v>991906.0</v>
      </c>
      <c r="H198" s="9">
        <v>9.48</v>
      </c>
      <c r="I198" s="8" t="s">
        <v>11</v>
      </c>
      <c r="J198" s="7"/>
    </row>
    <row r="199" ht="15.75" customHeight="1">
      <c r="A199" s="8">
        <v>33.0</v>
      </c>
      <c r="B199" s="9" t="s">
        <v>28</v>
      </c>
      <c r="C199" s="10">
        <v>47004.0</v>
      </c>
      <c r="D199" s="9" t="s">
        <v>18</v>
      </c>
      <c r="E199" s="9">
        <v>2028.0</v>
      </c>
      <c r="F199" s="23" t="s">
        <v>38</v>
      </c>
      <c r="G199" s="13">
        <v>254476.0</v>
      </c>
      <c r="H199" s="9">
        <v>6.9</v>
      </c>
      <c r="I199" s="8" t="s">
        <v>11</v>
      </c>
      <c r="J199" s="7"/>
    </row>
    <row r="200" ht="15.75" customHeight="1">
      <c r="A200" s="8">
        <v>34.0</v>
      </c>
      <c r="B200" s="9" t="s">
        <v>24</v>
      </c>
      <c r="C200" s="10">
        <v>46945.0</v>
      </c>
      <c r="D200" s="9" t="s">
        <v>22</v>
      </c>
      <c r="E200" s="9">
        <v>2028.0</v>
      </c>
      <c r="F200" s="23" t="s">
        <v>38</v>
      </c>
      <c r="G200" s="13">
        <v>446417.0</v>
      </c>
      <c r="H200" s="9">
        <v>6.93</v>
      </c>
      <c r="I200" s="8" t="s">
        <v>11</v>
      </c>
      <c r="J200" s="7"/>
    </row>
    <row r="201" ht="15.75" customHeight="1">
      <c r="A201" s="8">
        <v>35.0</v>
      </c>
      <c r="B201" s="9" t="s">
        <v>39</v>
      </c>
      <c r="C201" s="10">
        <v>46865.0</v>
      </c>
      <c r="D201" s="9" t="s">
        <v>31</v>
      </c>
      <c r="E201" s="9">
        <v>2028.0</v>
      </c>
      <c r="F201" s="23" t="s">
        <v>38</v>
      </c>
      <c r="G201" s="13">
        <v>593176.0</v>
      </c>
      <c r="H201" s="9">
        <v>1.93</v>
      </c>
      <c r="I201" s="8" t="s">
        <v>11</v>
      </c>
      <c r="J201" s="7"/>
    </row>
    <row r="202" ht="15.75" customHeight="1">
      <c r="A202" s="8">
        <v>36.0</v>
      </c>
      <c r="B202" s="9" t="s">
        <v>34</v>
      </c>
      <c r="C202" s="22">
        <v>47048.0</v>
      </c>
      <c r="D202" s="9" t="s">
        <v>25</v>
      </c>
      <c r="E202" s="9">
        <v>2028.0</v>
      </c>
      <c r="F202" s="23" t="s">
        <v>38</v>
      </c>
      <c r="G202" s="13">
        <v>566558.0</v>
      </c>
      <c r="H202" s="9">
        <v>5.08</v>
      </c>
      <c r="I202" s="8" t="s">
        <v>11</v>
      </c>
      <c r="J202" s="7"/>
    </row>
    <row r="203" ht="15.75" customHeight="1">
      <c r="A203" s="7"/>
      <c r="B203" s="18"/>
      <c r="C203" s="18"/>
      <c r="D203" s="18"/>
      <c r="E203" s="18"/>
      <c r="F203" s="18"/>
      <c r="G203" s="24"/>
      <c r="H203" s="18"/>
      <c r="I203" s="7"/>
      <c r="J203" s="7"/>
    </row>
    <row r="204" ht="15.75" customHeight="1">
      <c r="A204" s="7"/>
      <c r="B204" s="18"/>
      <c r="C204" s="18"/>
      <c r="D204" s="18"/>
      <c r="E204" s="18"/>
      <c r="F204" s="18"/>
      <c r="G204" s="24"/>
      <c r="H204" s="18"/>
      <c r="I204" s="7"/>
      <c r="J204" s="7"/>
    </row>
    <row r="205" ht="15.75" customHeight="1">
      <c r="A205" s="7"/>
      <c r="B205" s="18"/>
      <c r="C205" s="18"/>
      <c r="D205" s="18"/>
      <c r="E205" s="18"/>
      <c r="F205" s="18"/>
      <c r="G205" s="24"/>
      <c r="H205" s="18"/>
      <c r="I205" s="7"/>
      <c r="J205" s="7"/>
    </row>
    <row r="206" ht="15.75" customHeight="1">
      <c r="A206" s="7"/>
      <c r="B206" s="18"/>
      <c r="C206" s="18"/>
      <c r="D206" s="18"/>
      <c r="E206" s="18"/>
      <c r="F206" s="18"/>
      <c r="G206" s="24"/>
      <c r="H206" s="18"/>
      <c r="I206" s="7"/>
      <c r="J206" s="7"/>
    </row>
    <row r="207" ht="15.75" customHeight="1">
      <c r="A207" s="7"/>
      <c r="B207" s="18"/>
      <c r="C207" s="18"/>
      <c r="D207" s="18"/>
      <c r="E207" s="18"/>
      <c r="F207" s="18"/>
      <c r="G207" s="24"/>
      <c r="H207" s="18"/>
      <c r="I207" s="7"/>
      <c r="J207" s="7"/>
    </row>
    <row r="208" ht="15.75" customHeight="1">
      <c r="A208" s="7"/>
      <c r="B208" s="18"/>
      <c r="C208" s="18"/>
      <c r="D208" s="18"/>
      <c r="E208" s="18"/>
      <c r="F208" s="18"/>
      <c r="G208" s="24"/>
      <c r="H208" s="18"/>
      <c r="I208" s="7"/>
      <c r="J208" s="7"/>
    </row>
    <row r="209" ht="15.75" customHeight="1">
      <c r="A209" s="7"/>
      <c r="B209" s="18"/>
      <c r="C209" s="18"/>
      <c r="D209" s="18"/>
      <c r="E209" s="18"/>
      <c r="F209" s="18"/>
      <c r="G209" s="24"/>
      <c r="H209" s="18"/>
      <c r="I209" s="7"/>
      <c r="J209" s="7"/>
    </row>
    <row r="210" ht="15.75" customHeight="1">
      <c r="A210" s="7"/>
      <c r="B210" s="18"/>
      <c r="C210" s="18"/>
      <c r="D210" s="18"/>
      <c r="E210" s="18"/>
      <c r="F210" s="18"/>
      <c r="G210" s="24"/>
      <c r="H210" s="18"/>
      <c r="I210" s="7"/>
      <c r="J210" s="7"/>
    </row>
    <row r="211" ht="15.75" customHeight="1">
      <c r="A211" s="7"/>
      <c r="B211" s="18"/>
      <c r="C211" s="18"/>
      <c r="D211" s="18"/>
      <c r="E211" s="18"/>
      <c r="F211" s="18"/>
      <c r="G211" s="24"/>
      <c r="H211" s="18"/>
      <c r="I211" s="7"/>
      <c r="J211" s="7"/>
    </row>
    <row r="212" ht="15.75" customHeight="1">
      <c r="A212" s="7"/>
      <c r="B212" s="18"/>
      <c r="C212" s="18"/>
      <c r="D212" s="18"/>
      <c r="E212" s="18"/>
      <c r="F212" s="18"/>
      <c r="G212" s="24"/>
      <c r="H212" s="18"/>
      <c r="I212" s="7"/>
      <c r="J212" s="7"/>
    </row>
    <row r="213" ht="15.75" customHeight="1">
      <c r="A213" s="7"/>
      <c r="B213" s="18"/>
      <c r="C213" s="18"/>
      <c r="D213" s="18"/>
      <c r="E213" s="18"/>
      <c r="F213" s="18"/>
      <c r="G213" s="24"/>
      <c r="H213" s="18"/>
      <c r="I213" s="7"/>
      <c r="J213" s="7"/>
    </row>
    <row r="214" ht="15.75" customHeight="1">
      <c r="A214" s="7"/>
      <c r="B214" s="18"/>
      <c r="C214" s="18"/>
      <c r="D214" s="18"/>
      <c r="E214" s="18"/>
      <c r="F214" s="18"/>
      <c r="G214" s="24"/>
      <c r="H214" s="18"/>
      <c r="I214" s="7"/>
      <c r="J214" s="7"/>
    </row>
    <row r="215" ht="15.75" customHeight="1">
      <c r="A215" s="7"/>
      <c r="B215" s="18"/>
      <c r="C215" s="18"/>
      <c r="D215" s="18"/>
      <c r="E215" s="18"/>
      <c r="F215" s="18"/>
      <c r="G215" s="24"/>
      <c r="H215" s="18"/>
      <c r="I215" s="7"/>
      <c r="J215" s="7"/>
    </row>
    <row r="216" ht="15.75" customHeight="1">
      <c r="A216" s="7"/>
      <c r="B216" s="18"/>
      <c r="C216" s="18"/>
      <c r="D216" s="18"/>
      <c r="E216" s="18"/>
      <c r="F216" s="18"/>
      <c r="G216" s="24"/>
      <c r="H216" s="18"/>
      <c r="I216" s="7"/>
      <c r="J216" s="7"/>
    </row>
    <row r="217" ht="15.75" customHeight="1">
      <c r="A217" s="7"/>
      <c r="B217" s="18"/>
      <c r="C217" s="18"/>
      <c r="D217" s="18"/>
      <c r="E217" s="18"/>
      <c r="F217" s="18"/>
      <c r="G217" s="24"/>
      <c r="H217" s="18"/>
      <c r="I217" s="7"/>
      <c r="J217" s="7"/>
    </row>
    <row r="218" ht="15.75" customHeight="1">
      <c r="A218" s="7"/>
      <c r="B218" s="18"/>
      <c r="C218" s="18"/>
      <c r="D218" s="18"/>
      <c r="E218" s="18"/>
      <c r="F218" s="18"/>
      <c r="G218" s="24"/>
      <c r="H218" s="18"/>
      <c r="I218" s="7"/>
      <c r="J218" s="7"/>
    </row>
    <row r="219" ht="15.75" customHeight="1">
      <c r="A219" s="7"/>
      <c r="B219" s="18"/>
      <c r="C219" s="18"/>
      <c r="D219" s="18"/>
      <c r="E219" s="18"/>
      <c r="F219" s="18"/>
      <c r="G219" s="24"/>
      <c r="H219" s="18"/>
      <c r="I219" s="7"/>
      <c r="J219" s="7"/>
    </row>
    <row r="220" ht="15.75" customHeight="1">
      <c r="A220" s="7"/>
      <c r="B220" s="18"/>
      <c r="C220" s="18"/>
      <c r="D220" s="18"/>
      <c r="E220" s="18"/>
      <c r="F220" s="18"/>
      <c r="G220" s="24"/>
      <c r="H220" s="18"/>
      <c r="I220" s="7"/>
      <c r="J220" s="7"/>
    </row>
    <row r="221" ht="15.75" customHeight="1">
      <c r="A221" s="7"/>
      <c r="B221" s="18"/>
      <c r="C221" s="18"/>
      <c r="D221" s="18"/>
      <c r="E221" s="18"/>
      <c r="F221" s="18"/>
      <c r="G221" s="24"/>
      <c r="H221" s="18"/>
      <c r="I221" s="7"/>
      <c r="J221" s="7"/>
    </row>
    <row r="222" ht="15.75" customHeight="1">
      <c r="A222" s="7"/>
      <c r="B222" s="18"/>
      <c r="C222" s="18"/>
      <c r="D222" s="18"/>
      <c r="E222" s="18"/>
      <c r="F222" s="18"/>
      <c r="G222" s="24"/>
      <c r="H222" s="18"/>
      <c r="I222" s="7"/>
      <c r="J222" s="7"/>
    </row>
    <row r="223" ht="15.75" customHeight="1">
      <c r="A223" s="7"/>
      <c r="B223" s="18"/>
      <c r="C223" s="18"/>
      <c r="D223" s="18"/>
      <c r="E223" s="18"/>
      <c r="F223" s="18"/>
      <c r="G223" s="24"/>
      <c r="H223" s="18"/>
      <c r="I223" s="7"/>
      <c r="J223" s="7"/>
    </row>
    <row r="224" ht="15.75" customHeight="1">
      <c r="A224" s="7"/>
      <c r="B224" s="18"/>
      <c r="C224" s="18"/>
      <c r="D224" s="18"/>
      <c r="E224" s="18"/>
      <c r="F224" s="18"/>
      <c r="G224" s="24"/>
      <c r="H224" s="18"/>
      <c r="I224" s="7"/>
      <c r="J224" s="7"/>
    </row>
    <row r="225" ht="15.75" customHeight="1">
      <c r="A225" s="7"/>
      <c r="B225" s="18"/>
      <c r="C225" s="18"/>
      <c r="D225" s="18"/>
      <c r="E225" s="18"/>
      <c r="F225" s="18"/>
      <c r="G225" s="24"/>
      <c r="H225" s="18"/>
      <c r="I225" s="7"/>
      <c r="J225" s="7"/>
    </row>
    <row r="226" ht="15.75" customHeight="1">
      <c r="A226" s="7"/>
      <c r="B226" s="18"/>
      <c r="C226" s="18"/>
      <c r="D226" s="18"/>
      <c r="E226" s="18"/>
      <c r="F226" s="18"/>
      <c r="G226" s="24"/>
      <c r="H226" s="18"/>
      <c r="I226" s="7"/>
      <c r="J226" s="7"/>
    </row>
    <row r="227" ht="15.75" customHeight="1">
      <c r="A227" s="7"/>
      <c r="B227" s="18"/>
      <c r="C227" s="18"/>
      <c r="D227" s="18"/>
      <c r="E227" s="18"/>
      <c r="F227" s="18"/>
      <c r="G227" s="24"/>
      <c r="H227" s="18"/>
      <c r="I227" s="7"/>
      <c r="J227" s="7"/>
    </row>
    <row r="228" ht="15.75" customHeight="1">
      <c r="A228" s="7"/>
      <c r="B228" s="18"/>
      <c r="C228" s="18"/>
      <c r="D228" s="18"/>
      <c r="E228" s="18"/>
      <c r="F228" s="18"/>
      <c r="G228" s="24"/>
      <c r="H228" s="18"/>
      <c r="I228" s="7"/>
      <c r="J228" s="7"/>
    </row>
    <row r="229" ht="15.75" customHeight="1">
      <c r="A229" s="7"/>
      <c r="B229" s="18"/>
      <c r="C229" s="18"/>
      <c r="D229" s="18"/>
      <c r="E229" s="18"/>
      <c r="F229" s="18"/>
      <c r="G229" s="24"/>
      <c r="H229" s="18"/>
      <c r="I229" s="7"/>
      <c r="J229" s="7"/>
    </row>
    <row r="230" ht="15.75" customHeight="1">
      <c r="A230" s="7"/>
      <c r="B230" s="18"/>
      <c r="C230" s="18"/>
      <c r="D230" s="18"/>
      <c r="E230" s="18"/>
      <c r="F230" s="18"/>
      <c r="G230" s="24"/>
      <c r="H230" s="18"/>
      <c r="I230" s="7"/>
      <c r="J230" s="7"/>
    </row>
    <row r="231" ht="15.75" customHeight="1">
      <c r="A231" s="7"/>
      <c r="B231" s="18"/>
      <c r="C231" s="18"/>
      <c r="D231" s="18"/>
      <c r="E231" s="18"/>
      <c r="F231" s="18"/>
      <c r="G231" s="24"/>
      <c r="H231" s="18"/>
      <c r="I231" s="7"/>
      <c r="J231" s="7"/>
    </row>
    <row r="232" ht="15.75" customHeight="1">
      <c r="A232" s="7"/>
      <c r="B232" s="18"/>
      <c r="C232" s="18"/>
      <c r="D232" s="18"/>
      <c r="E232" s="18"/>
      <c r="F232" s="18"/>
      <c r="G232" s="24"/>
      <c r="H232" s="18"/>
      <c r="I232" s="7"/>
      <c r="J232" s="7"/>
    </row>
    <row r="233" ht="15.75" customHeight="1">
      <c r="A233" s="7"/>
      <c r="B233" s="18"/>
      <c r="C233" s="18"/>
      <c r="D233" s="18"/>
      <c r="E233" s="18"/>
      <c r="F233" s="18"/>
      <c r="G233" s="24"/>
      <c r="H233" s="18"/>
      <c r="I233" s="7"/>
      <c r="J233" s="7"/>
    </row>
    <row r="234" ht="15.75" customHeight="1">
      <c r="A234" s="7"/>
      <c r="B234" s="18"/>
      <c r="C234" s="18"/>
      <c r="D234" s="18"/>
      <c r="E234" s="18"/>
      <c r="F234" s="18"/>
      <c r="G234" s="24"/>
      <c r="H234" s="18"/>
      <c r="I234" s="7"/>
      <c r="J234" s="7"/>
    </row>
    <row r="235" ht="15.75" customHeight="1">
      <c r="A235" s="7"/>
      <c r="B235" s="18"/>
      <c r="C235" s="18"/>
      <c r="D235" s="18"/>
      <c r="E235" s="18"/>
      <c r="F235" s="18"/>
      <c r="G235" s="24"/>
      <c r="H235" s="18"/>
      <c r="I235" s="7"/>
      <c r="J235" s="7"/>
    </row>
    <row r="236" ht="15.75" customHeight="1">
      <c r="A236" s="7"/>
      <c r="B236" s="18"/>
      <c r="C236" s="18"/>
      <c r="D236" s="18"/>
      <c r="E236" s="18"/>
      <c r="F236" s="18"/>
      <c r="G236" s="24"/>
      <c r="H236" s="18"/>
      <c r="I236" s="7"/>
      <c r="J236" s="7"/>
    </row>
    <row r="237" ht="15.75" customHeight="1">
      <c r="A237" s="7"/>
      <c r="B237" s="18"/>
      <c r="C237" s="18"/>
      <c r="D237" s="18"/>
      <c r="E237" s="18"/>
      <c r="F237" s="18"/>
      <c r="G237" s="24"/>
      <c r="H237" s="18"/>
      <c r="I237" s="7"/>
      <c r="J237" s="7"/>
    </row>
    <row r="238" ht="15.75" customHeight="1">
      <c r="A238" s="7"/>
      <c r="B238" s="18"/>
      <c r="C238" s="18"/>
      <c r="D238" s="18"/>
      <c r="E238" s="18"/>
      <c r="F238" s="18"/>
      <c r="G238" s="24"/>
      <c r="H238" s="18"/>
      <c r="I238" s="7"/>
      <c r="J238" s="7"/>
    </row>
    <row r="239" ht="15.75" customHeight="1">
      <c r="A239" s="7"/>
      <c r="B239" s="18"/>
      <c r="C239" s="18"/>
      <c r="D239" s="18"/>
      <c r="E239" s="18"/>
      <c r="F239" s="18"/>
      <c r="G239" s="24"/>
      <c r="H239" s="18"/>
      <c r="I239" s="7"/>
      <c r="J239" s="7"/>
    </row>
    <row r="240" ht="15.75" customHeight="1">
      <c r="A240" s="7"/>
      <c r="B240" s="18"/>
      <c r="C240" s="18"/>
      <c r="D240" s="18"/>
      <c r="E240" s="18"/>
      <c r="F240" s="18"/>
      <c r="G240" s="24"/>
      <c r="H240" s="18"/>
      <c r="I240" s="7"/>
      <c r="J240" s="7"/>
    </row>
    <row r="241" ht="15.75" customHeight="1">
      <c r="A241" s="7"/>
      <c r="B241" s="18"/>
      <c r="C241" s="18"/>
      <c r="D241" s="18"/>
      <c r="E241" s="18"/>
      <c r="F241" s="18"/>
      <c r="G241" s="24"/>
      <c r="H241" s="18"/>
      <c r="I241" s="7"/>
      <c r="J241" s="7"/>
    </row>
    <row r="242" ht="15.75" customHeight="1">
      <c r="A242" s="7"/>
      <c r="B242" s="18"/>
      <c r="C242" s="18"/>
      <c r="D242" s="18"/>
      <c r="E242" s="18"/>
      <c r="F242" s="18"/>
      <c r="G242" s="24"/>
      <c r="H242" s="18"/>
      <c r="I242" s="7"/>
      <c r="J242" s="7"/>
    </row>
    <row r="243" ht="15.75" customHeight="1">
      <c r="A243" s="7"/>
      <c r="B243" s="18"/>
      <c r="C243" s="18"/>
      <c r="D243" s="18"/>
      <c r="E243" s="18"/>
      <c r="F243" s="18"/>
      <c r="G243" s="24"/>
      <c r="H243" s="18"/>
      <c r="I243" s="7"/>
      <c r="J243" s="7"/>
    </row>
    <row r="244" ht="15.75" customHeight="1">
      <c r="A244" s="7"/>
      <c r="B244" s="18"/>
      <c r="C244" s="18"/>
      <c r="D244" s="18"/>
      <c r="E244" s="18"/>
      <c r="F244" s="18"/>
      <c r="G244" s="24"/>
      <c r="H244" s="18"/>
      <c r="I244" s="7"/>
      <c r="J244" s="7"/>
    </row>
    <row r="245" ht="15.75" customHeight="1">
      <c r="A245" s="7"/>
      <c r="B245" s="18"/>
      <c r="C245" s="18"/>
      <c r="D245" s="18"/>
      <c r="E245" s="18"/>
      <c r="F245" s="18"/>
      <c r="G245" s="24"/>
      <c r="H245" s="18"/>
      <c r="I245" s="7"/>
      <c r="J245" s="7"/>
    </row>
    <row r="246" ht="15.75" customHeight="1">
      <c r="A246" s="7"/>
      <c r="B246" s="18"/>
      <c r="C246" s="18"/>
      <c r="D246" s="18"/>
      <c r="E246" s="18"/>
      <c r="F246" s="18"/>
      <c r="G246" s="24"/>
      <c r="H246" s="18"/>
      <c r="I246" s="7"/>
      <c r="J246" s="7"/>
    </row>
    <row r="247" ht="15.75" customHeight="1">
      <c r="A247" s="7"/>
      <c r="B247" s="18"/>
      <c r="C247" s="18"/>
      <c r="D247" s="18"/>
      <c r="E247" s="18"/>
      <c r="F247" s="18"/>
      <c r="G247" s="24"/>
      <c r="H247" s="18"/>
      <c r="I247" s="7"/>
      <c r="J247" s="7"/>
    </row>
    <row r="248" ht="15.75" customHeight="1">
      <c r="A248" s="7"/>
      <c r="B248" s="18"/>
      <c r="C248" s="18"/>
      <c r="D248" s="18"/>
      <c r="E248" s="18"/>
      <c r="F248" s="18"/>
      <c r="G248" s="24"/>
      <c r="H248" s="18"/>
      <c r="I248" s="7"/>
      <c r="J248" s="7"/>
    </row>
    <row r="249" ht="15.75" customHeight="1">
      <c r="A249" s="7"/>
      <c r="B249" s="18"/>
      <c r="C249" s="18"/>
      <c r="D249" s="18"/>
      <c r="E249" s="18"/>
      <c r="F249" s="18"/>
      <c r="G249" s="24"/>
      <c r="H249" s="18"/>
      <c r="I249" s="7"/>
      <c r="J249" s="7"/>
    </row>
    <row r="250" ht="15.75" customHeight="1">
      <c r="A250" s="7"/>
      <c r="B250" s="18"/>
      <c r="C250" s="18"/>
      <c r="D250" s="18"/>
      <c r="E250" s="18"/>
      <c r="F250" s="18"/>
      <c r="G250" s="24"/>
      <c r="H250" s="18"/>
      <c r="I250" s="7"/>
      <c r="J250" s="7"/>
    </row>
    <row r="251" ht="15.75" customHeight="1">
      <c r="A251" s="7"/>
      <c r="B251" s="18"/>
      <c r="C251" s="18"/>
      <c r="D251" s="18"/>
      <c r="E251" s="18"/>
      <c r="F251" s="18"/>
      <c r="G251" s="24"/>
      <c r="H251" s="18"/>
      <c r="I251" s="7"/>
      <c r="J251" s="7"/>
    </row>
    <row r="252" ht="15.75" customHeight="1">
      <c r="A252" s="7"/>
      <c r="B252" s="18"/>
      <c r="C252" s="18"/>
      <c r="D252" s="18"/>
      <c r="E252" s="18"/>
      <c r="F252" s="18"/>
      <c r="G252" s="24"/>
      <c r="H252" s="18"/>
      <c r="I252" s="7"/>
      <c r="J252" s="7"/>
    </row>
    <row r="253" ht="15.75" customHeight="1">
      <c r="A253" s="7"/>
      <c r="B253" s="18"/>
      <c r="C253" s="18"/>
      <c r="D253" s="18"/>
      <c r="E253" s="18"/>
      <c r="F253" s="18"/>
      <c r="G253" s="24"/>
      <c r="H253" s="18"/>
      <c r="I253" s="7"/>
      <c r="J253" s="7"/>
    </row>
    <row r="254" ht="15.75" customHeight="1">
      <c r="A254" s="7"/>
      <c r="B254" s="18"/>
      <c r="C254" s="18"/>
      <c r="D254" s="18"/>
      <c r="E254" s="18"/>
      <c r="F254" s="18"/>
      <c r="G254" s="24"/>
      <c r="H254" s="18"/>
      <c r="I254" s="7"/>
      <c r="J254" s="7"/>
    </row>
    <row r="255" ht="15.75" customHeight="1">
      <c r="A255" s="7"/>
      <c r="B255" s="18"/>
      <c r="C255" s="18"/>
      <c r="D255" s="18"/>
      <c r="E255" s="18"/>
      <c r="F255" s="18"/>
      <c r="G255" s="24"/>
      <c r="H255" s="18"/>
      <c r="I255" s="7"/>
      <c r="J255" s="7"/>
    </row>
    <row r="256" ht="15.75" customHeight="1">
      <c r="A256" s="7"/>
      <c r="B256" s="18"/>
      <c r="C256" s="18"/>
      <c r="D256" s="18"/>
      <c r="E256" s="18"/>
      <c r="F256" s="18"/>
      <c r="G256" s="24"/>
      <c r="H256" s="18"/>
      <c r="I256" s="7"/>
      <c r="J256" s="7"/>
    </row>
    <row r="257" ht="15.75" customHeight="1">
      <c r="A257" s="7"/>
      <c r="B257" s="18"/>
      <c r="C257" s="18"/>
      <c r="D257" s="18"/>
      <c r="E257" s="18"/>
      <c r="F257" s="18"/>
      <c r="G257" s="24"/>
      <c r="H257" s="18"/>
      <c r="I257" s="7"/>
      <c r="J257" s="7"/>
    </row>
    <row r="258" ht="15.75" customHeight="1">
      <c r="A258" s="7"/>
      <c r="B258" s="18"/>
      <c r="C258" s="18"/>
      <c r="D258" s="18"/>
      <c r="E258" s="18"/>
      <c r="F258" s="18"/>
      <c r="G258" s="24"/>
      <c r="H258" s="18"/>
      <c r="I258" s="7"/>
      <c r="J258" s="7"/>
    </row>
    <row r="259" ht="15.75" customHeight="1">
      <c r="A259" s="7"/>
      <c r="B259" s="18"/>
      <c r="C259" s="18"/>
      <c r="D259" s="18"/>
      <c r="E259" s="18"/>
      <c r="F259" s="18"/>
      <c r="G259" s="24"/>
      <c r="H259" s="18"/>
      <c r="I259" s="7"/>
      <c r="J259" s="7"/>
    </row>
    <row r="260" ht="15.75" customHeight="1">
      <c r="A260" s="7"/>
      <c r="B260" s="18"/>
      <c r="C260" s="18"/>
      <c r="D260" s="18"/>
      <c r="E260" s="18"/>
      <c r="F260" s="18"/>
      <c r="G260" s="24"/>
      <c r="H260" s="18"/>
      <c r="I260" s="7"/>
      <c r="J260" s="7"/>
    </row>
    <row r="261" ht="15.75" customHeight="1">
      <c r="A261" s="7"/>
      <c r="B261" s="18"/>
      <c r="C261" s="18"/>
      <c r="D261" s="18"/>
      <c r="E261" s="18"/>
      <c r="F261" s="18"/>
      <c r="G261" s="24"/>
      <c r="H261" s="18"/>
      <c r="I261" s="7"/>
      <c r="J261" s="7"/>
    </row>
    <row r="262" ht="15.75" customHeight="1">
      <c r="A262" s="7"/>
      <c r="B262" s="18"/>
      <c r="C262" s="18"/>
      <c r="D262" s="18"/>
      <c r="E262" s="18"/>
      <c r="F262" s="18"/>
      <c r="G262" s="24"/>
      <c r="H262" s="18"/>
      <c r="I262" s="7"/>
      <c r="J262" s="7"/>
    </row>
    <row r="263" ht="15.75" customHeight="1">
      <c r="A263" s="7"/>
      <c r="B263" s="18"/>
      <c r="C263" s="18"/>
      <c r="D263" s="18"/>
      <c r="E263" s="18"/>
      <c r="F263" s="18"/>
      <c r="G263" s="24"/>
      <c r="H263" s="18"/>
      <c r="I263" s="7"/>
      <c r="J263" s="7"/>
    </row>
    <row r="264" ht="15.75" customHeight="1">
      <c r="A264" s="7"/>
      <c r="B264" s="18"/>
      <c r="C264" s="18"/>
      <c r="D264" s="18"/>
      <c r="E264" s="18"/>
      <c r="F264" s="18"/>
      <c r="G264" s="24"/>
      <c r="H264" s="18"/>
      <c r="I264" s="7"/>
      <c r="J264" s="7"/>
    </row>
    <row r="265" ht="15.75" customHeight="1">
      <c r="A265" s="7"/>
      <c r="B265" s="18"/>
      <c r="C265" s="18"/>
      <c r="D265" s="18"/>
      <c r="E265" s="18"/>
      <c r="F265" s="18"/>
      <c r="G265" s="24"/>
      <c r="H265" s="18"/>
      <c r="I265" s="7"/>
      <c r="J265" s="7"/>
    </row>
    <row r="266" ht="15.75" customHeight="1">
      <c r="A266" s="7"/>
      <c r="B266" s="18"/>
      <c r="C266" s="18"/>
      <c r="D266" s="18"/>
      <c r="E266" s="18"/>
      <c r="F266" s="18"/>
      <c r="G266" s="24"/>
      <c r="H266" s="18"/>
      <c r="I266" s="7"/>
      <c r="J266" s="7"/>
    </row>
    <row r="267" ht="15.75" customHeight="1">
      <c r="A267" s="7"/>
      <c r="B267" s="18"/>
      <c r="C267" s="18"/>
      <c r="D267" s="18"/>
      <c r="E267" s="18"/>
      <c r="F267" s="18"/>
      <c r="G267" s="24"/>
      <c r="H267" s="18"/>
      <c r="I267" s="7"/>
      <c r="J267" s="7"/>
    </row>
    <row r="268" ht="15.75" customHeight="1">
      <c r="A268" s="7"/>
      <c r="B268" s="18"/>
      <c r="C268" s="18"/>
      <c r="D268" s="18"/>
      <c r="E268" s="18"/>
      <c r="F268" s="18"/>
      <c r="G268" s="24"/>
      <c r="H268" s="18"/>
      <c r="I268" s="7"/>
      <c r="J268" s="7"/>
    </row>
    <row r="269" ht="15.75" customHeight="1">
      <c r="A269" s="7"/>
      <c r="B269" s="18"/>
      <c r="C269" s="18"/>
      <c r="D269" s="18"/>
      <c r="E269" s="18"/>
      <c r="F269" s="18"/>
      <c r="G269" s="24"/>
      <c r="H269" s="18"/>
      <c r="I269" s="7"/>
      <c r="J269" s="7"/>
    </row>
    <row r="270" ht="15.75" customHeight="1">
      <c r="A270" s="7"/>
      <c r="B270" s="18"/>
      <c r="C270" s="18"/>
      <c r="D270" s="18"/>
      <c r="E270" s="18"/>
      <c r="F270" s="18"/>
      <c r="G270" s="24"/>
      <c r="H270" s="18"/>
      <c r="I270" s="7"/>
      <c r="J270" s="7"/>
    </row>
    <row r="271" ht="15.75" customHeight="1">
      <c r="A271" s="7"/>
      <c r="B271" s="18"/>
      <c r="C271" s="18"/>
      <c r="D271" s="18"/>
      <c r="E271" s="18"/>
      <c r="F271" s="18"/>
      <c r="G271" s="24"/>
      <c r="H271" s="18"/>
      <c r="I271" s="7"/>
      <c r="J271" s="7"/>
    </row>
    <row r="272" ht="15.75" customHeight="1">
      <c r="A272" s="7"/>
      <c r="B272" s="18"/>
      <c r="C272" s="18"/>
      <c r="D272" s="18"/>
      <c r="E272" s="18"/>
      <c r="F272" s="18"/>
      <c r="G272" s="24"/>
      <c r="H272" s="18"/>
      <c r="I272" s="7"/>
      <c r="J272" s="7"/>
    </row>
    <row r="273" ht="15.75" customHeight="1">
      <c r="A273" s="7"/>
      <c r="B273" s="18"/>
      <c r="C273" s="18"/>
      <c r="D273" s="18"/>
      <c r="E273" s="18"/>
      <c r="F273" s="18"/>
      <c r="G273" s="24"/>
      <c r="H273" s="18"/>
      <c r="I273" s="7"/>
      <c r="J273" s="7"/>
    </row>
    <row r="274" ht="15.75" customHeight="1">
      <c r="A274" s="7"/>
      <c r="B274" s="18"/>
      <c r="C274" s="18"/>
      <c r="D274" s="18"/>
      <c r="E274" s="18"/>
      <c r="F274" s="18"/>
      <c r="G274" s="24"/>
      <c r="H274" s="18"/>
      <c r="I274" s="7"/>
      <c r="J274" s="7"/>
    </row>
    <row r="275" ht="15.75" customHeight="1">
      <c r="A275" s="7"/>
      <c r="B275" s="18"/>
      <c r="C275" s="18"/>
      <c r="D275" s="18"/>
      <c r="E275" s="18"/>
      <c r="F275" s="18"/>
      <c r="G275" s="24"/>
      <c r="H275" s="18"/>
      <c r="I275" s="7"/>
      <c r="J275" s="7"/>
    </row>
    <row r="276" ht="15.75" customHeight="1">
      <c r="A276" s="7"/>
      <c r="B276" s="18"/>
      <c r="C276" s="18"/>
      <c r="D276" s="18"/>
      <c r="E276" s="18"/>
      <c r="F276" s="18"/>
      <c r="G276" s="24"/>
      <c r="H276" s="18"/>
      <c r="I276" s="7"/>
      <c r="J276" s="7"/>
    </row>
    <row r="277" ht="15.75" customHeight="1">
      <c r="A277" s="7"/>
      <c r="B277" s="18"/>
      <c r="C277" s="18"/>
      <c r="D277" s="18"/>
      <c r="E277" s="18"/>
      <c r="F277" s="18"/>
      <c r="G277" s="24"/>
      <c r="H277" s="18"/>
      <c r="I277" s="7"/>
      <c r="J277" s="7"/>
    </row>
    <row r="278" ht="15.75" customHeight="1">
      <c r="A278" s="7"/>
      <c r="B278" s="18"/>
      <c r="C278" s="18"/>
      <c r="D278" s="18"/>
      <c r="E278" s="18"/>
      <c r="F278" s="18"/>
      <c r="G278" s="24"/>
      <c r="H278" s="18"/>
      <c r="I278" s="7"/>
      <c r="J278" s="7"/>
    </row>
    <row r="279" ht="15.75" customHeight="1">
      <c r="A279" s="7"/>
      <c r="B279" s="18"/>
      <c r="C279" s="18"/>
      <c r="D279" s="18"/>
      <c r="E279" s="18"/>
      <c r="F279" s="18"/>
      <c r="G279" s="24"/>
      <c r="H279" s="18"/>
      <c r="I279" s="7"/>
      <c r="J279" s="7"/>
    </row>
    <row r="280" ht="15.75" customHeight="1">
      <c r="A280" s="7"/>
      <c r="B280" s="18"/>
      <c r="C280" s="18"/>
      <c r="D280" s="18"/>
      <c r="E280" s="18"/>
      <c r="F280" s="18"/>
      <c r="G280" s="24"/>
      <c r="H280" s="18"/>
      <c r="I280" s="7"/>
      <c r="J280" s="7"/>
    </row>
    <row r="281" ht="15.75" customHeight="1">
      <c r="A281" s="7"/>
      <c r="B281" s="18"/>
      <c r="C281" s="18"/>
      <c r="D281" s="18"/>
      <c r="E281" s="18"/>
      <c r="F281" s="18"/>
      <c r="G281" s="24"/>
      <c r="H281" s="18"/>
      <c r="I281" s="7"/>
      <c r="J281" s="7"/>
    </row>
    <row r="282" ht="15.75" customHeight="1">
      <c r="A282" s="7"/>
      <c r="B282" s="18"/>
      <c r="C282" s="18"/>
      <c r="D282" s="18"/>
      <c r="E282" s="18"/>
      <c r="F282" s="18"/>
      <c r="G282" s="24"/>
      <c r="H282" s="18"/>
      <c r="I282" s="7"/>
      <c r="J282" s="7"/>
    </row>
    <row r="283" ht="15.75" customHeight="1">
      <c r="A283" s="7"/>
      <c r="B283" s="18"/>
      <c r="C283" s="18"/>
      <c r="D283" s="18"/>
      <c r="E283" s="18"/>
      <c r="F283" s="18"/>
      <c r="G283" s="24"/>
      <c r="H283" s="18"/>
      <c r="I283" s="7"/>
      <c r="J283" s="7"/>
    </row>
    <row r="284" ht="15.75" customHeight="1">
      <c r="A284" s="7"/>
      <c r="B284" s="18"/>
      <c r="C284" s="18"/>
      <c r="D284" s="18"/>
      <c r="E284" s="18"/>
      <c r="F284" s="18"/>
      <c r="G284" s="24"/>
      <c r="H284" s="18"/>
      <c r="I284" s="7"/>
      <c r="J284" s="7"/>
    </row>
    <row r="285" ht="15.75" customHeight="1">
      <c r="A285" s="7"/>
      <c r="B285" s="18"/>
      <c r="C285" s="18"/>
      <c r="D285" s="18"/>
      <c r="E285" s="18"/>
      <c r="F285" s="18"/>
      <c r="G285" s="24"/>
      <c r="H285" s="18"/>
      <c r="I285" s="7"/>
      <c r="J285" s="7"/>
    </row>
    <row r="286" ht="15.75" customHeight="1">
      <c r="A286" s="7"/>
      <c r="B286" s="18"/>
      <c r="C286" s="18"/>
      <c r="D286" s="18"/>
      <c r="E286" s="18"/>
      <c r="F286" s="18"/>
      <c r="G286" s="24"/>
      <c r="H286" s="18"/>
      <c r="I286" s="7"/>
      <c r="J286" s="7"/>
    </row>
    <row r="287" ht="15.75" customHeight="1">
      <c r="A287" s="7"/>
      <c r="B287" s="18"/>
      <c r="C287" s="18"/>
      <c r="D287" s="18"/>
      <c r="E287" s="18"/>
      <c r="F287" s="18"/>
      <c r="G287" s="24"/>
      <c r="H287" s="18"/>
      <c r="I287" s="7"/>
      <c r="J287" s="7"/>
    </row>
    <row r="288" ht="15.75" customHeight="1">
      <c r="A288" s="7"/>
      <c r="B288" s="18"/>
      <c r="C288" s="18"/>
      <c r="D288" s="18"/>
      <c r="E288" s="18"/>
      <c r="F288" s="18"/>
      <c r="G288" s="24"/>
      <c r="H288" s="18"/>
      <c r="I288" s="7"/>
      <c r="J288" s="7"/>
    </row>
    <row r="289" ht="15.75" customHeight="1">
      <c r="A289" s="7"/>
      <c r="B289" s="18"/>
      <c r="C289" s="18"/>
      <c r="D289" s="18"/>
      <c r="E289" s="18"/>
      <c r="F289" s="18"/>
      <c r="G289" s="24"/>
      <c r="H289" s="18"/>
      <c r="I289" s="7"/>
      <c r="J289" s="7"/>
    </row>
    <row r="290" ht="15.75" customHeight="1">
      <c r="A290" s="7"/>
      <c r="B290" s="18"/>
      <c r="C290" s="18"/>
      <c r="D290" s="18"/>
      <c r="E290" s="18"/>
      <c r="F290" s="18"/>
      <c r="G290" s="24"/>
      <c r="H290" s="18"/>
      <c r="I290" s="7"/>
      <c r="J290" s="7"/>
    </row>
    <row r="291" ht="15.75" customHeight="1">
      <c r="A291" s="7"/>
      <c r="B291" s="18"/>
      <c r="C291" s="18"/>
      <c r="D291" s="18"/>
      <c r="E291" s="18"/>
      <c r="F291" s="18"/>
      <c r="G291" s="24"/>
      <c r="H291" s="18"/>
      <c r="I291" s="7"/>
      <c r="J291" s="7"/>
    </row>
    <row r="292" ht="15.75" customHeight="1">
      <c r="A292" s="7"/>
      <c r="B292" s="18"/>
      <c r="C292" s="18"/>
      <c r="D292" s="18"/>
      <c r="E292" s="18"/>
      <c r="F292" s="18"/>
      <c r="G292" s="24"/>
      <c r="H292" s="18"/>
      <c r="I292" s="7"/>
      <c r="J292" s="7"/>
    </row>
    <row r="293" ht="15.75" customHeight="1">
      <c r="A293" s="7"/>
      <c r="B293" s="18"/>
      <c r="C293" s="18"/>
      <c r="D293" s="18"/>
      <c r="E293" s="18"/>
      <c r="F293" s="18"/>
      <c r="G293" s="24"/>
      <c r="H293" s="18"/>
      <c r="I293" s="7"/>
      <c r="J293" s="7"/>
    </row>
    <row r="294" ht="15.75" customHeight="1">
      <c r="A294" s="7"/>
      <c r="B294" s="18"/>
      <c r="C294" s="18"/>
      <c r="D294" s="18"/>
      <c r="E294" s="18"/>
      <c r="F294" s="18"/>
      <c r="G294" s="24"/>
      <c r="H294" s="18"/>
      <c r="I294" s="7"/>
      <c r="J294" s="7"/>
    </row>
    <row r="295" ht="15.75" customHeight="1">
      <c r="A295" s="7"/>
      <c r="B295" s="18"/>
      <c r="C295" s="18"/>
      <c r="D295" s="18"/>
      <c r="E295" s="18"/>
      <c r="F295" s="18"/>
      <c r="G295" s="24"/>
      <c r="H295" s="18"/>
      <c r="I295" s="7"/>
      <c r="J295" s="7"/>
    </row>
    <row r="296" ht="15.75" customHeight="1">
      <c r="A296" s="7"/>
      <c r="B296" s="18"/>
      <c r="C296" s="18"/>
      <c r="D296" s="18"/>
      <c r="E296" s="18"/>
      <c r="F296" s="18"/>
      <c r="G296" s="24"/>
      <c r="H296" s="18"/>
      <c r="I296" s="7"/>
      <c r="J296" s="7"/>
    </row>
    <row r="297" ht="15.75" customHeight="1">
      <c r="A297" s="7"/>
      <c r="B297" s="18"/>
      <c r="C297" s="18"/>
      <c r="D297" s="18"/>
      <c r="E297" s="18"/>
      <c r="F297" s="18"/>
      <c r="G297" s="24"/>
      <c r="H297" s="18"/>
      <c r="I297" s="7"/>
      <c r="J297" s="7"/>
    </row>
    <row r="298" ht="15.75" customHeight="1">
      <c r="A298" s="7"/>
      <c r="B298" s="18"/>
      <c r="C298" s="18"/>
      <c r="D298" s="18"/>
      <c r="E298" s="18"/>
      <c r="F298" s="18"/>
      <c r="G298" s="24"/>
      <c r="H298" s="18"/>
      <c r="I298" s="7"/>
      <c r="J298" s="7"/>
    </row>
    <row r="299" ht="15.75" customHeight="1">
      <c r="A299" s="7"/>
      <c r="B299" s="18"/>
      <c r="C299" s="18"/>
      <c r="D299" s="18"/>
      <c r="E299" s="18"/>
      <c r="F299" s="18"/>
      <c r="G299" s="24"/>
      <c r="H299" s="18"/>
      <c r="I299" s="7"/>
      <c r="J299" s="7"/>
    </row>
    <row r="300" ht="15.75" customHeight="1">
      <c r="A300" s="7"/>
      <c r="B300" s="18"/>
      <c r="C300" s="18"/>
      <c r="D300" s="18"/>
      <c r="E300" s="18"/>
      <c r="F300" s="18"/>
      <c r="G300" s="24"/>
      <c r="H300" s="18"/>
      <c r="I300" s="7"/>
      <c r="J300" s="7"/>
    </row>
    <row r="301" ht="15.75" customHeight="1">
      <c r="A301" s="7"/>
      <c r="B301" s="18"/>
      <c r="C301" s="18"/>
      <c r="D301" s="18"/>
      <c r="E301" s="18"/>
      <c r="F301" s="18"/>
      <c r="G301" s="24"/>
      <c r="H301" s="18"/>
      <c r="I301" s="7"/>
      <c r="J301" s="7"/>
    </row>
    <row r="302" ht="15.75" customHeight="1">
      <c r="A302" s="7"/>
      <c r="B302" s="18"/>
      <c r="C302" s="18"/>
      <c r="D302" s="18"/>
      <c r="E302" s="18"/>
      <c r="F302" s="18"/>
      <c r="G302" s="24"/>
      <c r="H302" s="18"/>
      <c r="I302" s="7"/>
      <c r="J302" s="7"/>
    </row>
    <row r="303" ht="15.75" customHeight="1">
      <c r="A303" s="7"/>
      <c r="B303" s="18"/>
      <c r="C303" s="18"/>
      <c r="D303" s="18"/>
      <c r="E303" s="18"/>
      <c r="F303" s="18"/>
      <c r="G303" s="24"/>
      <c r="H303" s="18"/>
      <c r="I303" s="7"/>
      <c r="J303" s="7"/>
    </row>
    <row r="304" ht="15.75" customHeight="1">
      <c r="A304" s="7"/>
      <c r="B304" s="18"/>
      <c r="C304" s="18"/>
      <c r="D304" s="18"/>
      <c r="E304" s="18"/>
      <c r="F304" s="18"/>
      <c r="G304" s="24"/>
      <c r="H304" s="18"/>
      <c r="I304" s="7"/>
      <c r="J304" s="7"/>
    </row>
    <row r="305" ht="15.75" customHeight="1">
      <c r="A305" s="7"/>
      <c r="B305" s="18"/>
      <c r="C305" s="18"/>
      <c r="D305" s="18"/>
      <c r="E305" s="18"/>
      <c r="F305" s="18"/>
      <c r="G305" s="24"/>
      <c r="H305" s="18"/>
      <c r="I305" s="7"/>
      <c r="J305" s="7"/>
    </row>
    <row r="306" ht="15.75" customHeight="1">
      <c r="A306" s="7"/>
      <c r="B306" s="18"/>
      <c r="C306" s="18"/>
      <c r="D306" s="18"/>
      <c r="E306" s="18"/>
      <c r="F306" s="18"/>
      <c r="G306" s="24"/>
      <c r="H306" s="18"/>
      <c r="I306" s="7"/>
      <c r="J306" s="7"/>
    </row>
    <row r="307" ht="15.75" customHeight="1">
      <c r="A307" s="7"/>
      <c r="B307" s="18"/>
      <c r="C307" s="18"/>
      <c r="D307" s="18"/>
      <c r="E307" s="18"/>
      <c r="F307" s="18"/>
      <c r="G307" s="24"/>
      <c r="H307" s="18"/>
      <c r="I307" s="7"/>
      <c r="J307" s="7"/>
    </row>
    <row r="308" ht="15.75" customHeight="1">
      <c r="A308" s="7"/>
      <c r="B308" s="18"/>
      <c r="C308" s="18"/>
      <c r="D308" s="18"/>
      <c r="E308" s="18"/>
      <c r="F308" s="18"/>
      <c r="G308" s="24"/>
      <c r="H308" s="18"/>
      <c r="I308" s="7"/>
      <c r="J308" s="7"/>
    </row>
    <row r="309" ht="15.75" customHeight="1">
      <c r="A309" s="7"/>
      <c r="B309" s="18"/>
      <c r="C309" s="18"/>
      <c r="D309" s="18"/>
      <c r="E309" s="18"/>
      <c r="F309" s="18"/>
      <c r="G309" s="24"/>
      <c r="H309" s="18"/>
      <c r="I309" s="7"/>
      <c r="J309" s="7"/>
    </row>
    <row r="310" ht="15.75" customHeight="1">
      <c r="A310" s="7"/>
      <c r="B310" s="18"/>
      <c r="C310" s="18"/>
      <c r="D310" s="18"/>
      <c r="E310" s="18"/>
      <c r="F310" s="18"/>
      <c r="G310" s="24"/>
      <c r="H310" s="18"/>
      <c r="I310" s="7"/>
      <c r="J310" s="7"/>
    </row>
    <row r="311" ht="15.75" customHeight="1">
      <c r="A311" s="7"/>
      <c r="B311" s="18"/>
      <c r="C311" s="18"/>
      <c r="D311" s="18"/>
      <c r="E311" s="18"/>
      <c r="F311" s="18"/>
      <c r="G311" s="24"/>
      <c r="H311" s="18"/>
      <c r="I311" s="7"/>
      <c r="J311" s="7"/>
    </row>
    <row r="312" ht="15.75" customHeight="1">
      <c r="A312" s="7"/>
      <c r="B312" s="18"/>
      <c r="C312" s="18"/>
      <c r="D312" s="18"/>
      <c r="E312" s="18"/>
      <c r="F312" s="18"/>
      <c r="G312" s="24"/>
      <c r="H312" s="18"/>
      <c r="I312" s="7"/>
      <c r="J312" s="7"/>
    </row>
    <row r="313" ht="15.75" customHeight="1">
      <c r="A313" s="7"/>
      <c r="B313" s="18"/>
      <c r="C313" s="18"/>
      <c r="D313" s="18"/>
      <c r="E313" s="18"/>
      <c r="F313" s="18"/>
      <c r="G313" s="24"/>
      <c r="H313" s="18"/>
      <c r="I313" s="7"/>
      <c r="J313" s="7"/>
    </row>
    <row r="314" ht="15.75" customHeight="1">
      <c r="A314" s="7"/>
      <c r="B314" s="18"/>
      <c r="C314" s="18"/>
      <c r="D314" s="18"/>
      <c r="E314" s="18"/>
      <c r="F314" s="18"/>
      <c r="G314" s="24"/>
      <c r="H314" s="18"/>
      <c r="I314" s="7"/>
      <c r="J314" s="7"/>
    </row>
    <row r="315" ht="15.75" customHeight="1">
      <c r="A315" s="7"/>
      <c r="B315" s="18"/>
      <c r="C315" s="18"/>
      <c r="D315" s="18"/>
      <c r="E315" s="18"/>
      <c r="F315" s="18"/>
      <c r="G315" s="24"/>
      <c r="H315" s="18"/>
      <c r="I315" s="7"/>
      <c r="J315" s="7"/>
    </row>
    <row r="316" ht="15.75" customHeight="1">
      <c r="A316" s="7"/>
      <c r="B316" s="18"/>
      <c r="C316" s="18"/>
      <c r="D316" s="18"/>
      <c r="E316" s="18"/>
      <c r="F316" s="18"/>
      <c r="G316" s="24"/>
      <c r="H316" s="18"/>
      <c r="I316" s="7"/>
      <c r="J316" s="7"/>
    </row>
    <row r="317" ht="15.75" customHeight="1">
      <c r="A317" s="7"/>
      <c r="B317" s="18"/>
      <c r="C317" s="18"/>
      <c r="D317" s="18"/>
      <c r="E317" s="18"/>
      <c r="F317" s="18"/>
      <c r="G317" s="24"/>
      <c r="H317" s="18"/>
      <c r="I317" s="7"/>
      <c r="J317" s="7"/>
    </row>
    <row r="318" ht="15.75" customHeight="1">
      <c r="A318" s="7"/>
      <c r="B318" s="18"/>
      <c r="C318" s="18"/>
      <c r="D318" s="18"/>
      <c r="E318" s="18"/>
      <c r="F318" s="18"/>
      <c r="G318" s="24"/>
      <c r="H318" s="18"/>
      <c r="I318" s="7"/>
      <c r="J318" s="7"/>
    </row>
    <row r="319" ht="15.75" customHeight="1">
      <c r="A319" s="7"/>
      <c r="B319" s="18"/>
      <c r="C319" s="18"/>
      <c r="D319" s="18"/>
      <c r="E319" s="18"/>
      <c r="F319" s="18"/>
      <c r="G319" s="24"/>
      <c r="H319" s="18"/>
      <c r="I319" s="7"/>
      <c r="J319" s="7"/>
    </row>
    <row r="320" ht="15.75" customHeight="1">
      <c r="A320" s="7"/>
      <c r="B320" s="18"/>
      <c r="C320" s="18"/>
      <c r="D320" s="18"/>
      <c r="E320" s="18"/>
      <c r="F320" s="18"/>
      <c r="G320" s="24"/>
      <c r="H320" s="18"/>
      <c r="I320" s="7"/>
      <c r="J320" s="7"/>
    </row>
    <row r="321" ht="15.75" customHeight="1">
      <c r="A321" s="7"/>
      <c r="B321" s="18"/>
      <c r="C321" s="18"/>
      <c r="D321" s="18"/>
      <c r="E321" s="18"/>
      <c r="F321" s="18"/>
      <c r="G321" s="24"/>
      <c r="H321" s="18"/>
      <c r="I321" s="7"/>
      <c r="J321" s="7"/>
    </row>
    <row r="322" ht="15.75" customHeight="1">
      <c r="A322" s="7"/>
      <c r="B322" s="18"/>
      <c r="C322" s="18"/>
      <c r="D322" s="18"/>
      <c r="E322" s="18"/>
      <c r="F322" s="18"/>
      <c r="G322" s="24"/>
      <c r="H322" s="18"/>
      <c r="I322" s="7"/>
      <c r="J322" s="7"/>
    </row>
    <row r="323" ht="15.75" customHeight="1">
      <c r="A323" s="7"/>
      <c r="B323" s="18"/>
      <c r="C323" s="18"/>
      <c r="D323" s="18"/>
      <c r="E323" s="18"/>
      <c r="F323" s="18"/>
      <c r="G323" s="24"/>
      <c r="H323" s="18"/>
      <c r="I323" s="7"/>
      <c r="J323" s="7"/>
    </row>
    <row r="324" ht="15.75" customHeight="1">
      <c r="A324" s="7"/>
      <c r="B324" s="18"/>
      <c r="C324" s="18"/>
      <c r="D324" s="18"/>
      <c r="E324" s="18"/>
      <c r="F324" s="18"/>
      <c r="G324" s="24"/>
      <c r="H324" s="18"/>
      <c r="I324" s="7"/>
      <c r="J324" s="7"/>
    </row>
    <row r="325" ht="15.75" customHeight="1">
      <c r="A325" s="7"/>
      <c r="B325" s="18"/>
      <c r="C325" s="18"/>
      <c r="D325" s="18"/>
      <c r="E325" s="18"/>
      <c r="F325" s="18"/>
      <c r="G325" s="24"/>
      <c r="H325" s="18"/>
      <c r="I325" s="7"/>
      <c r="J325" s="7"/>
    </row>
    <row r="326" ht="15.75" customHeight="1">
      <c r="A326" s="7"/>
      <c r="B326" s="18"/>
      <c r="C326" s="18"/>
      <c r="D326" s="18"/>
      <c r="E326" s="18"/>
      <c r="F326" s="18"/>
      <c r="G326" s="24"/>
      <c r="H326" s="18"/>
      <c r="I326" s="7"/>
      <c r="J326" s="7"/>
    </row>
    <row r="327" ht="15.75" customHeight="1">
      <c r="A327" s="7"/>
      <c r="B327" s="18"/>
      <c r="C327" s="18"/>
      <c r="D327" s="18"/>
      <c r="E327" s="18"/>
      <c r="F327" s="18"/>
      <c r="G327" s="24"/>
      <c r="H327" s="18"/>
      <c r="I327" s="7"/>
      <c r="J327" s="7"/>
    </row>
    <row r="328" ht="15.75" customHeight="1">
      <c r="A328" s="7"/>
      <c r="B328" s="18"/>
      <c r="C328" s="18"/>
      <c r="D328" s="18"/>
      <c r="E328" s="18"/>
      <c r="F328" s="18"/>
      <c r="G328" s="24"/>
      <c r="H328" s="18"/>
      <c r="I328" s="7"/>
      <c r="J328" s="7"/>
    </row>
    <row r="329" ht="15.75" customHeight="1">
      <c r="A329" s="7"/>
      <c r="B329" s="18"/>
      <c r="C329" s="18"/>
      <c r="D329" s="18"/>
      <c r="E329" s="18"/>
      <c r="F329" s="18"/>
      <c r="G329" s="24"/>
      <c r="H329" s="18"/>
      <c r="I329" s="7"/>
      <c r="J329" s="7"/>
    </row>
    <row r="330" ht="15.75" customHeight="1">
      <c r="A330" s="7"/>
      <c r="B330" s="18"/>
      <c r="C330" s="18"/>
      <c r="D330" s="18"/>
      <c r="E330" s="18"/>
      <c r="F330" s="18"/>
      <c r="G330" s="24"/>
      <c r="H330" s="18"/>
      <c r="I330" s="7"/>
      <c r="J330" s="7"/>
    </row>
    <row r="331" ht="15.75" customHeight="1">
      <c r="A331" s="7"/>
      <c r="B331" s="18"/>
      <c r="C331" s="18"/>
      <c r="D331" s="18"/>
      <c r="E331" s="18"/>
      <c r="F331" s="18"/>
      <c r="G331" s="24"/>
      <c r="H331" s="18"/>
      <c r="I331" s="7"/>
      <c r="J331" s="7"/>
    </row>
    <row r="332" ht="15.75" customHeight="1">
      <c r="A332" s="7"/>
      <c r="B332" s="18"/>
      <c r="C332" s="18"/>
      <c r="D332" s="18"/>
      <c r="E332" s="18"/>
      <c r="F332" s="18"/>
      <c r="G332" s="24"/>
      <c r="H332" s="18"/>
      <c r="I332" s="7"/>
      <c r="J332" s="7"/>
    </row>
    <row r="333" ht="15.75" customHeight="1">
      <c r="A333" s="7"/>
      <c r="B333" s="18"/>
      <c r="C333" s="18"/>
      <c r="D333" s="18"/>
      <c r="E333" s="18"/>
      <c r="F333" s="18"/>
      <c r="G333" s="24"/>
      <c r="H333" s="18"/>
      <c r="I333" s="7"/>
      <c r="J333" s="7"/>
    </row>
    <row r="334" ht="15.75" customHeight="1">
      <c r="A334" s="7"/>
      <c r="B334" s="18"/>
      <c r="C334" s="18"/>
      <c r="D334" s="18"/>
      <c r="E334" s="18"/>
      <c r="F334" s="18"/>
      <c r="G334" s="24"/>
      <c r="H334" s="18"/>
      <c r="I334" s="7"/>
      <c r="J334" s="7"/>
    </row>
    <row r="335" ht="15.75" customHeight="1">
      <c r="A335" s="7"/>
      <c r="B335" s="18"/>
      <c r="C335" s="18"/>
      <c r="D335" s="18"/>
      <c r="E335" s="18"/>
      <c r="F335" s="18"/>
      <c r="G335" s="24"/>
      <c r="H335" s="18"/>
      <c r="I335" s="7"/>
      <c r="J335" s="7"/>
    </row>
    <row r="336" ht="15.75" customHeight="1">
      <c r="A336" s="7"/>
      <c r="B336" s="18"/>
      <c r="C336" s="18"/>
      <c r="D336" s="18"/>
      <c r="E336" s="18"/>
      <c r="F336" s="18"/>
      <c r="G336" s="24"/>
      <c r="H336" s="18"/>
      <c r="I336" s="7"/>
      <c r="J336" s="7"/>
    </row>
    <row r="337" ht="15.75" customHeight="1">
      <c r="A337" s="7"/>
      <c r="B337" s="18"/>
      <c r="C337" s="18"/>
      <c r="D337" s="18"/>
      <c r="E337" s="18"/>
      <c r="F337" s="18"/>
      <c r="G337" s="24"/>
      <c r="H337" s="18"/>
      <c r="I337" s="7"/>
      <c r="J337" s="7"/>
    </row>
    <row r="338" ht="15.75" customHeight="1">
      <c r="A338" s="7"/>
      <c r="B338" s="18"/>
      <c r="C338" s="18"/>
      <c r="D338" s="18"/>
      <c r="E338" s="18"/>
      <c r="F338" s="18"/>
      <c r="G338" s="24"/>
      <c r="H338" s="18"/>
      <c r="I338" s="7"/>
      <c r="J338" s="7"/>
    </row>
    <row r="339" ht="15.75" customHeight="1">
      <c r="A339" s="7"/>
      <c r="B339" s="18"/>
      <c r="C339" s="18"/>
      <c r="D339" s="18"/>
      <c r="E339" s="18"/>
      <c r="F339" s="18"/>
      <c r="G339" s="24"/>
      <c r="H339" s="18"/>
      <c r="I339" s="7"/>
      <c r="J339" s="7"/>
    </row>
    <row r="340" ht="15.75" customHeight="1">
      <c r="A340" s="7"/>
      <c r="B340" s="18"/>
      <c r="C340" s="18"/>
      <c r="D340" s="18"/>
      <c r="E340" s="18"/>
      <c r="F340" s="18"/>
      <c r="G340" s="24"/>
      <c r="H340" s="18"/>
      <c r="I340" s="7"/>
      <c r="J340" s="7"/>
    </row>
    <row r="341" ht="15.75" customHeight="1">
      <c r="A341" s="7"/>
      <c r="B341" s="18"/>
      <c r="C341" s="18"/>
      <c r="D341" s="18"/>
      <c r="E341" s="18"/>
      <c r="F341" s="18"/>
      <c r="G341" s="24"/>
      <c r="H341" s="18"/>
      <c r="I341" s="7"/>
      <c r="J341" s="7"/>
    </row>
    <row r="342" ht="15.75" customHeight="1">
      <c r="A342" s="7"/>
      <c r="B342" s="18"/>
      <c r="C342" s="18"/>
      <c r="D342" s="18"/>
      <c r="E342" s="18"/>
      <c r="F342" s="18"/>
      <c r="G342" s="24"/>
      <c r="H342" s="18"/>
      <c r="I342" s="7"/>
      <c r="J342" s="7"/>
    </row>
    <row r="343" ht="15.75" customHeight="1">
      <c r="A343" s="7"/>
      <c r="B343" s="18"/>
      <c r="C343" s="18"/>
      <c r="D343" s="18"/>
      <c r="E343" s="18"/>
      <c r="F343" s="18"/>
      <c r="G343" s="24"/>
      <c r="H343" s="18"/>
      <c r="I343" s="7"/>
      <c r="J343" s="7"/>
    </row>
    <row r="344" ht="15.75" customHeight="1">
      <c r="A344" s="7"/>
      <c r="B344" s="18"/>
      <c r="C344" s="18"/>
      <c r="D344" s="18"/>
      <c r="E344" s="18"/>
      <c r="F344" s="18"/>
      <c r="G344" s="24"/>
      <c r="H344" s="18"/>
      <c r="I344" s="7"/>
      <c r="J344" s="7"/>
    </row>
    <row r="345" ht="15.75" customHeight="1">
      <c r="A345" s="7"/>
      <c r="B345" s="18"/>
      <c r="C345" s="18"/>
      <c r="D345" s="18"/>
      <c r="E345" s="18"/>
      <c r="F345" s="18"/>
      <c r="G345" s="24"/>
      <c r="H345" s="18"/>
      <c r="I345" s="7"/>
      <c r="J345" s="7"/>
    </row>
    <row r="346" ht="15.75" customHeight="1">
      <c r="A346" s="7"/>
      <c r="B346" s="18"/>
      <c r="C346" s="18"/>
      <c r="D346" s="18"/>
      <c r="E346" s="18"/>
      <c r="F346" s="18"/>
      <c r="G346" s="24"/>
      <c r="H346" s="18"/>
      <c r="I346" s="7"/>
      <c r="J346" s="7"/>
    </row>
    <row r="347" ht="15.75" customHeight="1">
      <c r="A347" s="7"/>
      <c r="B347" s="18"/>
      <c r="C347" s="18"/>
      <c r="D347" s="18"/>
      <c r="E347" s="18"/>
      <c r="F347" s="18"/>
      <c r="G347" s="24"/>
      <c r="H347" s="18"/>
      <c r="I347" s="7"/>
      <c r="J347" s="7"/>
    </row>
    <row r="348" ht="15.75" customHeight="1">
      <c r="A348" s="7"/>
      <c r="B348" s="18"/>
      <c r="C348" s="18"/>
      <c r="D348" s="18"/>
      <c r="E348" s="18"/>
      <c r="F348" s="18"/>
      <c r="G348" s="24"/>
      <c r="H348" s="18"/>
      <c r="I348" s="7"/>
      <c r="J348" s="7"/>
    </row>
    <row r="349" ht="15.75" customHeight="1">
      <c r="A349" s="7"/>
      <c r="B349" s="18"/>
      <c r="C349" s="18"/>
      <c r="D349" s="18"/>
      <c r="E349" s="18"/>
      <c r="F349" s="18"/>
      <c r="G349" s="24"/>
      <c r="H349" s="18"/>
      <c r="I349" s="7"/>
      <c r="J349" s="7"/>
    </row>
    <row r="350" ht="15.75" customHeight="1">
      <c r="A350" s="7"/>
      <c r="B350" s="18"/>
      <c r="C350" s="18"/>
      <c r="D350" s="18"/>
      <c r="E350" s="18"/>
      <c r="F350" s="18"/>
      <c r="G350" s="24"/>
      <c r="H350" s="18"/>
      <c r="I350" s="7"/>
      <c r="J350" s="7"/>
    </row>
    <row r="351" ht="15.75" customHeight="1">
      <c r="A351" s="7"/>
      <c r="B351" s="18"/>
      <c r="C351" s="18"/>
      <c r="D351" s="18"/>
      <c r="E351" s="18"/>
      <c r="F351" s="18"/>
      <c r="G351" s="24"/>
      <c r="H351" s="18"/>
      <c r="I351" s="7"/>
      <c r="J351" s="7"/>
    </row>
    <row r="352" ht="15.75" customHeight="1">
      <c r="A352" s="7"/>
      <c r="B352" s="18"/>
      <c r="C352" s="18"/>
      <c r="D352" s="18"/>
      <c r="E352" s="18"/>
      <c r="F352" s="18"/>
      <c r="G352" s="24"/>
      <c r="H352" s="18"/>
      <c r="I352" s="7"/>
      <c r="J352" s="7"/>
    </row>
    <row r="353" ht="15.75" customHeight="1">
      <c r="A353" s="7"/>
      <c r="B353" s="18"/>
      <c r="C353" s="18"/>
      <c r="D353" s="18"/>
      <c r="E353" s="18"/>
      <c r="F353" s="18"/>
      <c r="G353" s="24"/>
      <c r="H353" s="18"/>
      <c r="I353" s="7"/>
      <c r="J353" s="7"/>
    </row>
    <row r="354" ht="15.75" customHeight="1">
      <c r="A354" s="7"/>
      <c r="B354" s="18"/>
      <c r="C354" s="18"/>
      <c r="D354" s="18"/>
      <c r="E354" s="18"/>
      <c r="F354" s="18"/>
      <c r="G354" s="24"/>
      <c r="H354" s="18"/>
      <c r="I354" s="7"/>
      <c r="J354" s="7"/>
    </row>
    <row r="355" ht="15.75" customHeight="1">
      <c r="A355" s="7"/>
      <c r="B355" s="18"/>
      <c r="C355" s="18"/>
      <c r="D355" s="18"/>
      <c r="E355" s="18"/>
      <c r="F355" s="18"/>
      <c r="G355" s="24"/>
      <c r="H355" s="18"/>
      <c r="I355" s="7"/>
      <c r="J355" s="7"/>
    </row>
    <row r="356" ht="15.75" customHeight="1">
      <c r="A356" s="7"/>
      <c r="B356" s="18"/>
      <c r="C356" s="18"/>
      <c r="D356" s="18"/>
      <c r="E356" s="18"/>
      <c r="F356" s="18"/>
      <c r="G356" s="24"/>
      <c r="H356" s="18"/>
      <c r="I356" s="7"/>
      <c r="J356" s="7"/>
    </row>
    <row r="357" ht="15.75" customHeight="1">
      <c r="A357" s="7"/>
      <c r="B357" s="18"/>
      <c r="C357" s="18"/>
      <c r="D357" s="18"/>
      <c r="E357" s="18"/>
      <c r="F357" s="18"/>
      <c r="G357" s="24"/>
      <c r="H357" s="18"/>
      <c r="I357" s="7"/>
      <c r="J357" s="7"/>
    </row>
    <row r="358" ht="15.75" customHeight="1">
      <c r="A358" s="7"/>
      <c r="B358" s="18"/>
      <c r="C358" s="18"/>
      <c r="D358" s="18"/>
      <c r="E358" s="18"/>
      <c r="F358" s="18"/>
      <c r="G358" s="24"/>
      <c r="H358" s="18"/>
      <c r="I358" s="7"/>
      <c r="J358" s="7"/>
    </row>
    <row r="359" ht="15.75" customHeight="1">
      <c r="A359" s="7"/>
      <c r="B359" s="18"/>
      <c r="C359" s="18"/>
      <c r="D359" s="18"/>
      <c r="E359" s="18"/>
      <c r="F359" s="18"/>
      <c r="G359" s="24"/>
      <c r="H359" s="18"/>
      <c r="I359" s="7"/>
      <c r="J359" s="7"/>
    </row>
    <row r="360" ht="15.75" customHeight="1">
      <c r="A360" s="7"/>
      <c r="B360" s="18"/>
      <c r="C360" s="18"/>
      <c r="D360" s="18"/>
      <c r="E360" s="18"/>
      <c r="F360" s="18"/>
      <c r="G360" s="24"/>
      <c r="H360" s="18"/>
      <c r="I360" s="7"/>
      <c r="J360" s="7"/>
    </row>
    <row r="361" ht="15.75" customHeight="1">
      <c r="A361" s="7"/>
      <c r="B361" s="18"/>
      <c r="C361" s="18"/>
      <c r="D361" s="18"/>
      <c r="E361" s="18"/>
      <c r="F361" s="18"/>
      <c r="G361" s="24"/>
      <c r="H361" s="18"/>
      <c r="I361" s="7"/>
      <c r="J361" s="7"/>
    </row>
    <row r="362" ht="15.75" customHeight="1">
      <c r="A362" s="7"/>
      <c r="B362" s="18"/>
      <c r="C362" s="18"/>
      <c r="D362" s="18"/>
      <c r="E362" s="18"/>
      <c r="F362" s="18"/>
      <c r="G362" s="24"/>
      <c r="H362" s="18"/>
      <c r="I362" s="7"/>
      <c r="J362" s="7"/>
    </row>
    <row r="363" ht="15.75" customHeight="1">
      <c r="A363" s="7"/>
      <c r="B363" s="18"/>
      <c r="C363" s="18"/>
      <c r="D363" s="18"/>
      <c r="E363" s="18"/>
      <c r="F363" s="18"/>
      <c r="G363" s="24"/>
      <c r="H363" s="18"/>
      <c r="I363" s="7"/>
      <c r="J363" s="7"/>
    </row>
    <row r="364" ht="15.75" customHeight="1">
      <c r="A364" s="7"/>
      <c r="B364" s="18"/>
      <c r="C364" s="18"/>
      <c r="D364" s="18"/>
      <c r="E364" s="18"/>
      <c r="F364" s="18"/>
      <c r="G364" s="24"/>
      <c r="H364" s="18"/>
      <c r="I364" s="7"/>
      <c r="J364" s="7"/>
    </row>
    <row r="365" ht="15.75" customHeight="1">
      <c r="A365" s="7"/>
      <c r="B365" s="18"/>
      <c r="C365" s="18"/>
      <c r="D365" s="18"/>
      <c r="E365" s="18"/>
      <c r="F365" s="18"/>
      <c r="G365" s="24"/>
      <c r="H365" s="18"/>
      <c r="I365" s="7"/>
      <c r="J365" s="7"/>
    </row>
    <row r="366" ht="15.75" customHeight="1">
      <c r="A366" s="7"/>
      <c r="B366" s="18"/>
      <c r="C366" s="18"/>
      <c r="D366" s="18"/>
      <c r="E366" s="18"/>
      <c r="F366" s="18"/>
      <c r="G366" s="24"/>
      <c r="H366" s="18"/>
      <c r="I366" s="7"/>
      <c r="J366" s="7"/>
    </row>
    <row r="367" ht="15.75" customHeight="1">
      <c r="A367" s="7"/>
      <c r="B367" s="18"/>
      <c r="C367" s="18"/>
      <c r="D367" s="18"/>
      <c r="E367" s="18"/>
      <c r="F367" s="18"/>
      <c r="G367" s="24"/>
      <c r="H367" s="18"/>
      <c r="I367" s="7"/>
      <c r="J367" s="7"/>
    </row>
    <row r="368" ht="15.75" customHeight="1">
      <c r="A368" s="7"/>
      <c r="B368" s="18"/>
      <c r="C368" s="18"/>
      <c r="D368" s="18"/>
      <c r="E368" s="18"/>
      <c r="F368" s="18"/>
      <c r="G368" s="24"/>
      <c r="H368" s="18"/>
      <c r="I368" s="7"/>
      <c r="J368" s="7"/>
    </row>
    <row r="369" ht="15.75" customHeight="1">
      <c r="A369" s="7"/>
      <c r="B369" s="18"/>
      <c r="C369" s="18"/>
      <c r="D369" s="18"/>
      <c r="E369" s="18"/>
      <c r="F369" s="18"/>
      <c r="G369" s="24"/>
      <c r="H369" s="18"/>
      <c r="I369" s="7"/>
      <c r="J369" s="7"/>
    </row>
    <row r="370" ht="15.75" customHeight="1">
      <c r="A370" s="7"/>
      <c r="B370" s="18"/>
      <c r="C370" s="18"/>
      <c r="D370" s="18"/>
      <c r="E370" s="18"/>
      <c r="F370" s="18"/>
      <c r="G370" s="24"/>
      <c r="H370" s="18"/>
      <c r="I370" s="7"/>
      <c r="J370" s="7"/>
    </row>
    <row r="371" ht="15.75" customHeight="1">
      <c r="A371" s="7"/>
      <c r="B371" s="18"/>
      <c r="C371" s="18"/>
      <c r="D371" s="18"/>
      <c r="E371" s="18"/>
      <c r="F371" s="18"/>
      <c r="G371" s="24"/>
      <c r="H371" s="18"/>
      <c r="I371" s="7"/>
      <c r="J371" s="7"/>
    </row>
    <row r="372" ht="15.75" customHeight="1">
      <c r="A372" s="7"/>
      <c r="B372" s="18"/>
      <c r="C372" s="18"/>
      <c r="D372" s="18"/>
      <c r="E372" s="18"/>
      <c r="F372" s="18"/>
      <c r="G372" s="24"/>
      <c r="H372" s="18"/>
      <c r="I372" s="7"/>
      <c r="J372" s="7"/>
    </row>
    <row r="373" ht="15.75" customHeight="1">
      <c r="A373" s="7"/>
      <c r="B373" s="18"/>
      <c r="C373" s="18"/>
      <c r="D373" s="18"/>
      <c r="E373" s="18"/>
      <c r="F373" s="18"/>
      <c r="G373" s="24"/>
      <c r="H373" s="18"/>
      <c r="I373" s="7"/>
      <c r="J373" s="7"/>
    </row>
    <row r="374" ht="15.75" customHeight="1">
      <c r="A374" s="7"/>
      <c r="B374" s="18"/>
      <c r="C374" s="18"/>
      <c r="D374" s="18"/>
      <c r="E374" s="18"/>
      <c r="F374" s="18"/>
      <c r="G374" s="24"/>
      <c r="H374" s="18"/>
      <c r="I374" s="7"/>
      <c r="J374" s="7"/>
    </row>
    <row r="375" ht="15.75" customHeight="1">
      <c r="A375" s="7"/>
      <c r="B375" s="18"/>
      <c r="C375" s="18"/>
      <c r="D375" s="18"/>
      <c r="E375" s="18"/>
      <c r="F375" s="18"/>
      <c r="G375" s="24"/>
      <c r="H375" s="18"/>
      <c r="I375" s="7"/>
      <c r="J375" s="7"/>
    </row>
    <row r="376" ht="15.75" customHeight="1">
      <c r="A376" s="7"/>
      <c r="B376" s="18"/>
      <c r="C376" s="18"/>
      <c r="D376" s="18"/>
      <c r="E376" s="18"/>
      <c r="F376" s="18"/>
      <c r="G376" s="24"/>
      <c r="H376" s="18"/>
      <c r="I376" s="7"/>
      <c r="J376" s="7"/>
    </row>
    <row r="377" ht="15.75" customHeight="1">
      <c r="A377" s="7"/>
      <c r="B377" s="18"/>
      <c r="C377" s="18"/>
      <c r="D377" s="18"/>
      <c r="E377" s="18"/>
      <c r="F377" s="18"/>
      <c r="G377" s="24"/>
      <c r="H377" s="18"/>
      <c r="I377" s="7"/>
      <c r="J377" s="7"/>
    </row>
    <row r="378" ht="15.75" customHeight="1">
      <c r="A378" s="7"/>
      <c r="B378" s="18"/>
      <c r="C378" s="18"/>
      <c r="D378" s="18"/>
      <c r="E378" s="18"/>
      <c r="F378" s="18"/>
      <c r="G378" s="24"/>
      <c r="H378" s="18"/>
      <c r="I378" s="7"/>
      <c r="J378" s="7"/>
    </row>
    <row r="379" ht="15.75" customHeight="1">
      <c r="A379" s="7"/>
      <c r="B379" s="18"/>
      <c r="C379" s="18"/>
      <c r="D379" s="18"/>
      <c r="E379" s="18"/>
      <c r="F379" s="18"/>
      <c r="G379" s="24"/>
      <c r="H379" s="18"/>
      <c r="I379" s="7"/>
      <c r="J379" s="7"/>
    </row>
    <row r="380" ht="15.75" customHeight="1">
      <c r="A380" s="7"/>
      <c r="B380" s="18"/>
      <c r="C380" s="18"/>
      <c r="D380" s="18"/>
      <c r="E380" s="18"/>
      <c r="F380" s="18"/>
      <c r="G380" s="24"/>
      <c r="H380" s="18"/>
      <c r="I380" s="7"/>
      <c r="J380" s="7"/>
    </row>
    <row r="381" ht="15.75" customHeight="1">
      <c r="A381" s="7"/>
      <c r="B381" s="18"/>
      <c r="C381" s="18"/>
      <c r="D381" s="18"/>
      <c r="E381" s="18"/>
      <c r="F381" s="18"/>
      <c r="G381" s="24"/>
      <c r="H381" s="18"/>
      <c r="I381" s="7"/>
      <c r="J381" s="7"/>
    </row>
    <row r="382" ht="15.75" customHeight="1">
      <c r="A382" s="7"/>
      <c r="B382" s="18"/>
      <c r="C382" s="18"/>
      <c r="D382" s="18"/>
      <c r="E382" s="18"/>
      <c r="F382" s="18"/>
      <c r="G382" s="24"/>
      <c r="H382" s="18"/>
      <c r="I382" s="7"/>
      <c r="J382" s="7"/>
    </row>
    <row r="383" ht="15.75" customHeight="1">
      <c r="A383" s="7"/>
      <c r="B383" s="18"/>
      <c r="C383" s="18"/>
      <c r="D383" s="18"/>
      <c r="E383" s="18"/>
      <c r="F383" s="18"/>
      <c r="G383" s="24"/>
      <c r="H383" s="18"/>
      <c r="I383" s="7"/>
      <c r="J383" s="7"/>
    </row>
    <row r="384" ht="15.75" customHeight="1">
      <c r="A384" s="7"/>
      <c r="B384" s="18"/>
      <c r="C384" s="18"/>
      <c r="D384" s="18"/>
      <c r="E384" s="18"/>
      <c r="F384" s="18"/>
      <c r="G384" s="24"/>
      <c r="H384" s="18"/>
      <c r="I384" s="7"/>
      <c r="J384" s="7"/>
    </row>
    <row r="385" ht="15.75" customHeight="1">
      <c r="A385" s="7"/>
      <c r="B385" s="18"/>
      <c r="C385" s="18"/>
      <c r="D385" s="18"/>
      <c r="E385" s="18"/>
      <c r="F385" s="18"/>
      <c r="G385" s="24"/>
      <c r="H385" s="18"/>
      <c r="I385" s="7"/>
      <c r="J385" s="7"/>
    </row>
    <row r="386" ht="15.75" customHeight="1">
      <c r="A386" s="7"/>
      <c r="B386" s="18"/>
      <c r="C386" s="18"/>
      <c r="D386" s="18"/>
      <c r="E386" s="18"/>
      <c r="F386" s="18"/>
      <c r="G386" s="24"/>
      <c r="H386" s="18"/>
      <c r="I386" s="7"/>
      <c r="J386" s="7"/>
    </row>
    <row r="387" ht="15.75" customHeight="1">
      <c r="A387" s="7"/>
      <c r="B387" s="18"/>
      <c r="C387" s="18"/>
      <c r="D387" s="18"/>
      <c r="E387" s="18"/>
      <c r="F387" s="18"/>
      <c r="G387" s="24"/>
      <c r="H387" s="18"/>
      <c r="I387" s="7"/>
      <c r="J387" s="7"/>
    </row>
    <row r="388" ht="15.75" customHeight="1">
      <c r="A388" s="7"/>
      <c r="B388" s="18"/>
      <c r="C388" s="18"/>
      <c r="D388" s="18"/>
      <c r="E388" s="18"/>
      <c r="F388" s="18"/>
      <c r="G388" s="24"/>
      <c r="H388" s="18"/>
      <c r="I388" s="7"/>
      <c r="J388" s="7"/>
    </row>
    <row r="389" ht="15.75" customHeight="1">
      <c r="A389" s="7"/>
      <c r="B389" s="18"/>
      <c r="C389" s="18"/>
      <c r="D389" s="18"/>
      <c r="E389" s="18"/>
      <c r="F389" s="18"/>
      <c r="G389" s="24"/>
      <c r="H389" s="18"/>
      <c r="I389" s="7"/>
      <c r="J389" s="7"/>
    </row>
    <row r="390" ht="15.75" customHeight="1">
      <c r="A390" s="7"/>
      <c r="B390" s="18"/>
      <c r="C390" s="18"/>
      <c r="D390" s="18"/>
      <c r="E390" s="18"/>
      <c r="F390" s="18"/>
      <c r="G390" s="24"/>
      <c r="H390" s="18"/>
      <c r="I390" s="7"/>
      <c r="J390" s="7"/>
    </row>
    <row r="391" ht="15.75" customHeight="1">
      <c r="A391" s="7"/>
      <c r="B391" s="18"/>
      <c r="C391" s="18"/>
      <c r="D391" s="18"/>
      <c r="E391" s="18"/>
      <c r="F391" s="18"/>
      <c r="G391" s="24"/>
      <c r="H391" s="18"/>
      <c r="I391" s="7"/>
      <c r="J391" s="7"/>
    </row>
    <row r="392" ht="15.75" customHeight="1">
      <c r="A392" s="7"/>
      <c r="B392" s="18"/>
      <c r="C392" s="18"/>
      <c r="D392" s="18"/>
      <c r="E392" s="18"/>
      <c r="F392" s="18"/>
      <c r="G392" s="24"/>
      <c r="H392" s="18"/>
      <c r="I392" s="7"/>
      <c r="J392" s="7"/>
    </row>
    <row r="393" ht="15.75" customHeight="1">
      <c r="A393" s="7"/>
      <c r="B393" s="18"/>
      <c r="C393" s="18"/>
      <c r="D393" s="18"/>
      <c r="E393" s="18"/>
      <c r="F393" s="18"/>
      <c r="G393" s="24"/>
      <c r="H393" s="18"/>
      <c r="I393" s="7"/>
      <c r="J393" s="7"/>
    </row>
    <row r="394" ht="15.75" customHeight="1">
      <c r="A394" s="7"/>
      <c r="B394" s="18"/>
      <c r="C394" s="18"/>
      <c r="D394" s="18"/>
      <c r="E394" s="18"/>
      <c r="F394" s="18"/>
      <c r="G394" s="24"/>
      <c r="H394" s="18"/>
      <c r="I394" s="7"/>
      <c r="J394" s="7"/>
    </row>
    <row r="395" ht="15.75" customHeight="1">
      <c r="A395" s="7"/>
      <c r="B395" s="18"/>
      <c r="C395" s="18"/>
      <c r="D395" s="18"/>
      <c r="E395" s="18"/>
      <c r="F395" s="18"/>
      <c r="G395" s="24"/>
      <c r="H395" s="18"/>
      <c r="I395" s="7"/>
      <c r="J395" s="7"/>
    </row>
    <row r="396" ht="15.75" customHeight="1">
      <c r="A396" s="7"/>
      <c r="B396" s="18"/>
      <c r="C396" s="18"/>
      <c r="D396" s="18"/>
      <c r="E396" s="18"/>
      <c r="F396" s="18"/>
      <c r="G396" s="24"/>
      <c r="H396" s="18"/>
      <c r="I396" s="7"/>
      <c r="J396" s="7"/>
    </row>
    <row r="397" ht="15.75" customHeight="1">
      <c r="A397" s="7"/>
      <c r="B397" s="18"/>
      <c r="C397" s="18"/>
      <c r="D397" s="18"/>
      <c r="E397" s="18"/>
      <c r="F397" s="18"/>
      <c r="G397" s="24"/>
      <c r="H397" s="18"/>
      <c r="I397" s="7"/>
      <c r="J397" s="7"/>
    </row>
    <row r="398" ht="15.75" customHeight="1">
      <c r="A398" s="7"/>
      <c r="B398" s="18"/>
      <c r="C398" s="18"/>
      <c r="D398" s="18"/>
      <c r="E398" s="18"/>
      <c r="F398" s="18"/>
      <c r="G398" s="24"/>
      <c r="H398" s="18"/>
      <c r="I398" s="7"/>
      <c r="J398" s="7"/>
    </row>
    <row r="399" ht="15.75" customHeight="1">
      <c r="A399" s="7"/>
      <c r="B399" s="18"/>
      <c r="C399" s="18"/>
      <c r="D399" s="18"/>
      <c r="E399" s="18"/>
      <c r="F399" s="18"/>
      <c r="G399" s="24"/>
      <c r="H399" s="18"/>
      <c r="I399" s="7"/>
      <c r="J399" s="7"/>
    </row>
    <row r="400" ht="15.75" customHeight="1">
      <c r="A400" s="7"/>
      <c r="B400" s="18"/>
      <c r="C400" s="18"/>
      <c r="D400" s="18"/>
      <c r="E400" s="18"/>
      <c r="F400" s="18"/>
      <c r="G400" s="24"/>
      <c r="H400" s="18"/>
      <c r="I400" s="7"/>
      <c r="J400" s="7"/>
    </row>
    <row r="401" ht="15.75" customHeight="1">
      <c r="A401" s="7"/>
      <c r="B401" s="18"/>
      <c r="C401" s="18"/>
      <c r="D401" s="18"/>
      <c r="E401" s="18"/>
      <c r="F401" s="18"/>
      <c r="G401" s="24"/>
      <c r="H401" s="18"/>
      <c r="I401" s="7"/>
      <c r="J401" s="7"/>
    </row>
    <row r="402" ht="15.75" customHeight="1">
      <c r="A402" s="7"/>
      <c r="B402" s="18"/>
      <c r="C402" s="18"/>
      <c r="D402" s="18"/>
      <c r="E402" s="18"/>
      <c r="F402" s="18"/>
      <c r="G402" s="24"/>
      <c r="H402" s="18"/>
      <c r="I402" s="7"/>
      <c r="J402" s="7"/>
    </row>
    <row r="403" ht="15.75" customHeight="1">
      <c r="A403" s="7"/>
      <c r="B403" s="18"/>
      <c r="C403" s="18"/>
      <c r="D403" s="18"/>
      <c r="E403" s="18"/>
      <c r="F403" s="18"/>
      <c r="G403" s="24"/>
      <c r="H403" s="18"/>
      <c r="I403" s="7"/>
      <c r="J403" s="7"/>
    </row>
    <row r="404" ht="15.75" customHeight="1">
      <c r="A404" s="7"/>
      <c r="B404" s="18"/>
      <c r="C404" s="18"/>
      <c r="D404" s="18"/>
      <c r="E404" s="18"/>
      <c r="F404" s="18"/>
      <c r="G404" s="24"/>
      <c r="H404" s="18"/>
      <c r="I404" s="7"/>
      <c r="J404" s="7"/>
    </row>
    <row r="405" ht="15.75" customHeight="1">
      <c r="A405" s="7"/>
      <c r="B405" s="18"/>
      <c r="C405" s="18"/>
      <c r="D405" s="18"/>
      <c r="E405" s="18"/>
      <c r="F405" s="18"/>
      <c r="G405" s="24"/>
      <c r="H405" s="18"/>
      <c r="I405" s="7"/>
      <c r="J405" s="7"/>
    </row>
    <row r="406" ht="15.75" customHeight="1">
      <c r="A406" s="7"/>
      <c r="B406" s="18"/>
      <c r="C406" s="18"/>
      <c r="D406" s="18"/>
      <c r="E406" s="18"/>
      <c r="F406" s="18"/>
      <c r="G406" s="24"/>
      <c r="H406" s="18"/>
      <c r="I406" s="7"/>
      <c r="J406" s="7"/>
    </row>
    <row r="407" ht="15.75" customHeight="1">
      <c r="A407" s="7"/>
      <c r="B407" s="18"/>
      <c r="C407" s="18"/>
      <c r="D407" s="18"/>
      <c r="E407" s="18"/>
      <c r="F407" s="18"/>
      <c r="G407" s="24"/>
      <c r="H407" s="18"/>
      <c r="I407" s="7"/>
      <c r="J407" s="7"/>
    </row>
    <row r="408" ht="15.75" customHeight="1">
      <c r="A408" s="7"/>
      <c r="B408" s="18"/>
      <c r="C408" s="18"/>
      <c r="D408" s="18"/>
      <c r="E408" s="18"/>
      <c r="F408" s="18"/>
      <c r="G408" s="24"/>
      <c r="H408" s="18"/>
      <c r="I408" s="7"/>
      <c r="J408" s="7"/>
    </row>
    <row r="409" ht="15.75" customHeight="1">
      <c r="A409" s="7"/>
      <c r="B409" s="18"/>
      <c r="C409" s="18"/>
      <c r="D409" s="18"/>
      <c r="E409" s="18"/>
      <c r="F409" s="18"/>
      <c r="G409" s="24"/>
      <c r="H409" s="18"/>
      <c r="I409" s="7"/>
      <c r="J409" s="7"/>
    </row>
    <row r="410" ht="15.75" customHeight="1">
      <c r="A410" s="7"/>
      <c r="B410" s="18"/>
      <c r="C410" s="18"/>
      <c r="D410" s="18"/>
      <c r="E410" s="18"/>
      <c r="F410" s="18"/>
      <c r="G410" s="24"/>
      <c r="H410" s="18"/>
      <c r="I410" s="7"/>
      <c r="J410" s="7"/>
    </row>
    <row r="411" ht="15.75" customHeight="1">
      <c r="A411" s="7"/>
      <c r="B411" s="18"/>
      <c r="C411" s="18"/>
      <c r="D411" s="18"/>
      <c r="E411" s="18"/>
      <c r="F411" s="18"/>
      <c r="G411" s="24"/>
      <c r="H411" s="18"/>
      <c r="I411" s="7"/>
      <c r="J411" s="7"/>
    </row>
    <row r="412" ht="15.75" customHeight="1">
      <c r="A412" s="7"/>
      <c r="B412" s="18"/>
      <c r="C412" s="18"/>
      <c r="D412" s="18"/>
      <c r="E412" s="18"/>
      <c r="F412" s="18"/>
      <c r="G412" s="24"/>
      <c r="H412" s="18"/>
      <c r="I412" s="7"/>
      <c r="J412" s="7"/>
    </row>
    <row r="413" ht="15.75" customHeight="1">
      <c r="A413" s="7"/>
      <c r="B413" s="18"/>
      <c r="C413" s="18"/>
      <c r="D413" s="18"/>
      <c r="E413" s="18"/>
      <c r="F413" s="18"/>
      <c r="G413" s="24"/>
      <c r="H413" s="18"/>
      <c r="I413" s="7"/>
      <c r="J413" s="7"/>
    </row>
    <row r="414" ht="15.75" customHeight="1">
      <c r="A414" s="7"/>
      <c r="B414" s="18"/>
      <c r="C414" s="18"/>
      <c r="D414" s="18"/>
      <c r="E414" s="18"/>
      <c r="F414" s="18"/>
      <c r="G414" s="24"/>
      <c r="H414" s="18"/>
      <c r="I414" s="7"/>
      <c r="J414" s="7"/>
    </row>
    <row r="415" ht="15.75" customHeight="1">
      <c r="A415" s="7"/>
      <c r="B415" s="18"/>
      <c r="C415" s="18"/>
      <c r="D415" s="18"/>
      <c r="E415" s="18"/>
      <c r="F415" s="18"/>
      <c r="G415" s="24"/>
      <c r="H415" s="18"/>
      <c r="I415" s="7"/>
      <c r="J415" s="7"/>
    </row>
    <row r="416" ht="15.75" customHeight="1">
      <c r="A416" s="7"/>
      <c r="B416" s="18"/>
      <c r="C416" s="18"/>
      <c r="D416" s="18"/>
      <c r="E416" s="18"/>
      <c r="F416" s="18"/>
      <c r="G416" s="24"/>
      <c r="H416" s="18"/>
      <c r="I416" s="7"/>
      <c r="J416" s="7"/>
    </row>
    <row r="417" ht="15.75" customHeight="1">
      <c r="A417" s="7"/>
      <c r="B417" s="18"/>
      <c r="C417" s="18"/>
      <c r="D417" s="18"/>
      <c r="E417" s="18"/>
      <c r="F417" s="18"/>
      <c r="G417" s="24"/>
      <c r="H417" s="18"/>
      <c r="I417" s="7"/>
      <c r="J417" s="7"/>
    </row>
    <row r="418" ht="15.75" customHeight="1">
      <c r="A418" s="7"/>
      <c r="B418" s="18"/>
      <c r="C418" s="18"/>
      <c r="D418" s="18"/>
      <c r="E418" s="18"/>
      <c r="F418" s="18"/>
      <c r="G418" s="24"/>
      <c r="H418" s="18"/>
      <c r="I418" s="7"/>
      <c r="J418" s="7"/>
    </row>
    <row r="419" ht="15.75" customHeight="1">
      <c r="A419" s="7"/>
      <c r="B419" s="18"/>
      <c r="C419" s="18"/>
      <c r="D419" s="18"/>
      <c r="E419" s="18"/>
      <c r="F419" s="18"/>
      <c r="G419" s="24"/>
      <c r="H419" s="18"/>
      <c r="I419" s="7"/>
      <c r="J419" s="7"/>
    </row>
    <row r="420" ht="15.75" customHeight="1">
      <c r="A420" s="7"/>
      <c r="B420" s="18"/>
      <c r="C420" s="18"/>
      <c r="D420" s="18"/>
      <c r="E420" s="18"/>
      <c r="F420" s="18"/>
      <c r="G420" s="24"/>
      <c r="H420" s="18"/>
      <c r="I420" s="7"/>
      <c r="J420" s="7"/>
    </row>
    <row r="421" ht="15.75" customHeight="1">
      <c r="A421" s="7"/>
      <c r="B421" s="18"/>
      <c r="C421" s="18"/>
      <c r="D421" s="18"/>
      <c r="E421" s="18"/>
      <c r="F421" s="18"/>
      <c r="G421" s="24"/>
      <c r="H421" s="18"/>
      <c r="I421" s="7"/>
      <c r="J421" s="7"/>
    </row>
    <row r="422" ht="15.75" customHeight="1">
      <c r="A422" s="7"/>
      <c r="B422" s="18"/>
      <c r="C422" s="18"/>
      <c r="D422" s="18"/>
      <c r="E422" s="18"/>
      <c r="F422" s="18"/>
      <c r="G422" s="24"/>
      <c r="H422" s="18"/>
      <c r="I422" s="7"/>
      <c r="J422" s="7"/>
    </row>
    <row r="423" ht="15.75" customHeight="1">
      <c r="A423" s="7"/>
      <c r="B423" s="18"/>
      <c r="C423" s="18"/>
      <c r="D423" s="18"/>
      <c r="E423" s="18"/>
      <c r="F423" s="18"/>
      <c r="G423" s="24"/>
      <c r="H423" s="18"/>
      <c r="I423" s="7"/>
      <c r="J423" s="7"/>
    </row>
    <row r="424" ht="15.75" customHeight="1">
      <c r="A424" s="7"/>
      <c r="B424" s="18"/>
      <c r="C424" s="18"/>
      <c r="D424" s="18"/>
      <c r="E424" s="18"/>
      <c r="F424" s="18"/>
      <c r="G424" s="24"/>
      <c r="H424" s="18"/>
      <c r="I424" s="7"/>
      <c r="J424" s="7"/>
    </row>
    <row r="425" ht="15.75" customHeight="1">
      <c r="A425" s="7"/>
      <c r="B425" s="18"/>
      <c r="C425" s="18"/>
      <c r="D425" s="18"/>
      <c r="E425" s="18"/>
      <c r="F425" s="18"/>
      <c r="G425" s="24"/>
      <c r="H425" s="18"/>
      <c r="I425" s="7"/>
      <c r="J425" s="7"/>
    </row>
    <row r="426" ht="15.75" customHeight="1">
      <c r="A426" s="7"/>
      <c r="B426" s="18"/>
      <c r="C426" s="18"/>
      <c r="D426" s="18"/>
      <c r="E426" s="18"/>
      <c r="F426" s="18"/>
      <c r="G426" s="24"/>
      <c r="H426" s="18"/>
      <c r="I426" s="7"/>
      <c r="J426" s="7"/>
    </row>
    <row r="427" ht="15.75" customHeight="1">
      <c r="A427" s="7"/>
      <c r="B427" s="18"/>
      <c r="C427" s="18"/>
      <c r="D427" s="18"/>
      <c r="E427" s="18"/>
      <c r="F427" s="18"/>
      <c r="G427" s="24"/>
      <c r="H427" s="18"/>
      <c r="I427" s="7"/>
      <c r="J427" s="7"/>
    </row>
    <row r="428" ht="15.75" customHeight="1">
      <c r="A428" s="7"/>
      <c r="B428" s="18"/>
      <c r="C428" s="18"/>
      <c r="D428" s="18"/>
      <c r="E428" s="18"/>
      <c r="F428" s="18"/>
      <c r="G428" s="24"/>
      <c r="H428" s="18"/>
      <c r="I428" s="7"/>
      <c r="J428" s="7"/>
    </row>
    <row r="429" ht="15.75" customHeight="1">
      <c r="A429" s="7"/>
      <c r="B429" s="18"/>
      <c r="C429" s="18"/>
      <c r="D429" s="18"/>
      <c r="E429" s="18"/>
      <c r="F429" s="18"/>
      <c r="G429" s="24"/>
      <c r="H429" s="18"/>
      <c r="I429" s="7"/>
      <c r="J429" s="7"/>
    </row>
    <row r="430" ht="15.75" customHeight="1">
      <c r="A430" s="7"/>
      <c r="B430" s="18"/>
      <c r="C430" s="18"/>
      <c r="D430" s="18"/>
      <c r="E430" s="18"/>
      <c r="F430" s="18"/>
      <c r="G430" s="24"/>
      <c r="H430" s="18"/>
      <c r="I430" s="7"/>
      <c r="J430" s="7"/>
    </row>
    <row r="431" ht="15.75" customHeight="1">
      <c r="A431" s="7"/>
      <c r="B431" s="18"/>
      <c r="C431" s="18"/>
      <c r="D431" s="18"/>
      <c r="E431" s="18"/>
      <c r="F431" s="18"/>
      <c r="G431" s="24"/>
      <c r="H431" s="18"/>
      <c r="I431" s="7"/>
      <c r="J431" s="7"/>
    </row>
    <row r="432" ht="15.75" customHeight="1">
      <c r="A432" s="7"/>
      <c r="B432" s="18"/>
      <c r="C432" s="18"/>
      <c r="D432" s="18"/>
      <c r="E432" s="18"/>
      <c r="F432" s="18"/>
      <c r="G432" s="24"/>
      <c r="H432" s="18"/>
      <c r="I432" s="7"/>
      <c r="J432" s="7"/>
    </row>
    <row r="433" ht="15.75" customHeight="1">
      <c r="A433" s="7"/>
      <c r="B433" s="18"/>
      <c r="C433" s="18"/>
      <c r="D433" s="18"/>
      <c r="E433" s="18"/>
      <c r="F433" s="18"/>
      <c r="G433" s="24"/>
      <c r="H433" s="18"/>
      <c r="I433" s="7"/>
      <c r="J433" s="7"/>
    </row>
    <row r="434" ht="15.75" customHeight="1">
      <c r="A434" s="7"/>
      <c r="B434" s="18"/>
      <c r="C434" s="18"/>
      <c r="D434" s="18"/>
      <c r="E434" s="18"/>
      <c r="F434" s="18"/>
      <c r="G434" s="24"/>
      <c r="H434" s="18"/>
      <c r="I434" s="7"/>
      <c r="J434" s="7"/>
    </row>
    <row r="435" ht="15.75" customHeight="1">
      <c r="A435" s="7"/>
      <c r="B435" s="18"/>
      <c r="C435" s="18"/>
      <c r="D435" s="18"/>
      <c r="E435" s="18"/>
      <c r="F435" s="18"/>
      <c r="G435" s="24"/>
      <c r="H435" s="18"/>
      <c r="I435" s="7"/>
      <c r="J435" s="7"/>
    </row>
    <row r="436" ht="15.75" customHeight="1">
      <c r="A436" s="7"/>
      <c r="B436" s="18"/>
      <c r="C436" s="18"/>
      <c r="D436" s="18"/>
      <c r="E436" s="18"/>
      <c r="F436" s="18"/>
      <c r="G436" s="24"/>
      <c r="H436" s="18"/>
      <c r="I436" s="7"/>
      <c r="J436" s="7"/>
    </row>
    <row r="437" ht="15.75" customHeight="1">
      <c r="A437" s="7"/>
      <c r="B437" s="18"/>
      <c r="C437" s="18"/>
      <c r="D437" s="18"/>
      <c r="E437" s="18"/>
      <c r="F437" s="18"/>
      <c r="G437" s="24"/>
      <c r="H437" s="18"/>
      <c r="I437" s="7"/>
      <c r="J437" s="7"/>
    </row>
    <row r="438" ht="15.75" customHeight="1">
      <c r="A438" s="7"/>
      <c r="B438" s="18"/>
      <c r="C438" s="18"/>
      <c r="D438" s="18"/>
      <c r="E438" s="18"/>
      <c r="F438" s="18"/>
      <c r="G438" s="24"/>
      <c r="H438" s="18"/>
      <c r="I438" s="7"/>
      <c r="J438" s="7"/>
    </row>
    <row r="439" ht="15.75" customHeight="1">
      <c r="A439" s="7"/>
      <c r="B439" s="18"/>
      <c r="C439" s="18"/>
      <c r="D439" s="18"/>
      <c r="E439" s="18"/>
      <c r="F439" s="18"/>
      <c r="G439" s="24"/>
      <c r="H439" s="18"/>
      <c r="I439" s="7"/>
      <c r="J439" s="7"/>
    </row>
    <row r="440" ht="15.75" customHeight="1">
      <c r="A440" s="7"/>
      <c r="B440" s="18"/>
      <c r="C440" s="18"/>
      <c r="D440" s="18"/>
      <c r="E440" s="18"/>
      <c r="F440" s="18"/>
      <c r="G440" s="24"/>
      <c r="H440" s="18"/>
      <c r="I440" s="7"/>
      <c r="J440" s="7"/>
    </row>
    <row r="441" ht="15.75" customHeight="1">
      <c r="A441" s="7"/>
      <c r="B441" s="18"/>
      <c r="C441" s="18"/>
      <c r="D441" s="18"/>
      <c r="E441" s="18"/>
      <c r="F441" s="18"/>
      <c r="G441" s="24"/>
      <c r="H441" s="18"/>
      <c r="I441" s="7"/>
      <c r="J441" s="7"/>
    </row>
    <row r="442" ht="15.75" customHeight="1">
      <c r="A442" s="7"/>
      <c r="B442" s="18"/>
      <c r="C442" s="18"/>
      <c r="D442" s="18"/>
      <c r="E442" s="18"/>
      <c r="F442" s="18"/>
      <c r="G442" s="24"/>
      <c r="H442" s="18"/>
      <c r="I442" s="7"/>
      <c r="J442" s="7"/>
    </row>
    <row r="443" ht="15.75" customHeight="1">
      <c r="A443" s="7"/>
      <c r="B443" s="18"/>
      <c r="C443" s="18"/>
      <c r="D443" s="18"/>
      <c r="E443" s="18"/>
      <c r="F443" s="18"/>
      <c r="G443" s="24"/>
      <c r="H443" s="18"/>
      <c r="I443" s="7"/>
      <c r="J443" s="7"/>
    </row>
    <row r="444" ht="15.75" customHeight="1">
      <c r="A444" s="7"/>
      <c r="B444" s="18"/>
      <c r="C444" s="18"/>
      <c r="D444" s="18"/>
      <c r="E444" s="18"/>
      <c r="F444" s="18"/>
      <c r="G444" s="24"/>
      <c r="H444" s="18"/>
      <c r="I444" s="7"/>
      <c r="J444" s="7"/>
    </row>
    <row r="445" ht="15.75" customHeight="1">
      <c r="A445" s="7"/>
      <c r="B445" s="18"/>
      <c r="C445" s="18"/>
      <c r="D445" s="18"/>
      <c r="E445" s="18"/>
      <c r="F445" s="18"/>
      <c r="G445" s="24"/>
      <c r="H445" s="18"/>
      <c r="I445" s="7"/>
      <c r="J445" s="7"/>
    </row>
    <row r="446" ht="15.75" customHeight="1">
      <c r="A446" s="7"/>
      <c r="B446" s="18"/>
      <c r="C446" s="18"/>
      <c r="D446" s="18"/>
      <c r="E446" s="18"/>
      <c r="F446" s="18"/>
      <c r="G446" s="24"/>
      <c r="H446" s="18"/>
      <c r="I446" s="7"/>
      <c r="J446" s="7"/>
    </row>
    <row r="447" ht="15.75" customHeight="1">
      <c r="A447" s="7"/>
      <c r="B447" s="18"/>
      <c r="C447" s="18"/>
      <c r="D447" s="18"/>
      <c r="E447" s="18"/>
      <c r="F447" s="18"/>
      <c r="G447" s="24"/>
      <c r="H447" s="18"/>
      <c r="I447" s="7"/>
      <c r="J447" s="7"/>
    </row>
    <row r="448" ht="15.75" customHeight="1">
      <c r="A448" s="7"/>
      <c r="B448" s="18"/>
      <c r="C448" s="18"/>
      <c r="D448" s="18"/>
      <c r="E448" s="18"/>
      <c r="F448" s="18"/>
      <c r="G448" s="24"/>
      <c r="H448" s="18"/>
      <c r="I448" s="7"/>
      <c r="J448" s="7"/>
    </row>
    <row r="449" ht="15.75" customHeight="1">
      <c r="A449" s="7"/>
      <c r="B449" s="18"/>
      <c r="C449" s="18"/>
      <c r="D449" s="18"/>
      <c r="E449" s="18"/>
      <c r="F449" s="18"/>
      <c r="G449" s="24"/>
      <c r="H449" s="18"/>
      <c r="I449" s="7"/>
      <c r="J449" s="7"/>
    </row>
    <row r="450" ht="15.75" customHeight="1">
      <c r="A450" s="7"/>
      <c r="B450" s="18"/>
      <c r="C450" s="18"/>
      <c r="D450" s="18"/>
      <c r="E450" s="18"/>
      <c r="F450" s="18"/>
      <c r="G450" s="24"/>
      <c r="H450" s="18"/>
      <c r="I450" s="7"/>
      <c r="J450" s="7"/>
    </row>
    <row r="451" ht="15.75" customHeight="1">
      <c r="A451" s="7"/>
      <c r="B451" s="18"/>
      <c r="C451" s="18"/>
      <c r="D451" s="18"/>
      <c r="E451" s="18"/>
      <c r="F451" s="18"/>
      <c r="G451" s="24"/>
      <c r="H451" s="18"/>
      <c r="I451" s="7"/>
      <c r="J451" s="7"/>
    </row>
    <row r="452" ht="15.75" customHeight="1">
      <c r="A452" s="7"/>
      <c r="B452" s="18"/>
      <c r="C452" s="18"/>
      <c r="D452" s="18"/>
      <c r="E452" s="18"/>
      <c r="F452" s="18"/>
      <c r="G452" s="24"/>
      <c r="H452" s="18"/>
      <c r="I452" s="7"/>
      <c r="J452" s="7"/>
    </row>
    <row r="453" ht="15.75" customHeight="1">
      <c r="A453" s="7"/>
      <c r="B453" s="18"/>
      <c r="C453" s="18"/>
      <c r="D453" s="18"/>
      <c r="E453" s="18"/>
      <c r="F453" s="18"/>
      <c r="G453" s="24"/>
      <c r="H453" s="18"/>
      <c r="I453" s="7"/>
      <c r="J453" s="7"/>
    </row>
    <row r="454" ht="15.75" customHeight="1">
      <c r="A454" s="7"/>
      <c r="B454" s="18"/>
      <c r="C454" s="18"/>
      <c r="D454" s="18"/>
      <c r="E454" s="18"/>
      <c r="F454" s="18"/>
      <c r="G454" s="24"/>
      <c r="H454" s="18"/>
      <c r="I454" s="7"/>
      <c r="J454" s="7"/>
    </row>
    <row r="455" ht="15.75" customHeight="1">
      <c r="A455" s="7"/>
      <c r="B455" s="18"/>
      <c r="C455" s="18"/>
      <c r="D455" s="18"/>
      <c r="E455" s="18"/>
      <c r="F455" s="18"/>
      <c r="G455" s="24"/>
      <c r="H455" s="18"/>
      <c r="I455" s="7"/>
      <c r="J455" s="7"/>
    </row>
    <row r="456" ht="15.75" customHeight="1">
      <c r="A456" s="7"/>
      <c r="B456" s="18"/>
      <c r="C456" s="18"/>
      <c r="D456" s="18"/>
      <c r="E456" s="18"/>
      <c r="F456" s="18"/>
      <c r="G456" s="24"/>
      <c r="H456" s="18"/>
      <c r="I456" s="7"/>
      <c r="J456" s="7"/>
    </row>
    <row r="457" ht="15.75" customHeight="1">
      <c r="A457" s="7"/>
      <c r="B457" s="18"/>
      <c r="C457" s="18"/>
      <c r="D457" s="18"/>
      <c r="E457" s="18"/>
      <c r="F457" s="18"/>
      <c r="G457" s="24"/>
      <c r="H457" s="18"/>
      <c r="I457" s="7"/>
      <c r="J457" s="7"/>
    </row>
    <row r="458" ht="15.75" customHeight="1">
      <c r="A458" s="7"/>
      <c r="B458" s="18"/>
      <c r="C458" s="18"/>
      <c r="D458" s="18"/>
      <c r="E458" s="18"/>
      <c r="F458" s="18"/>
      <c r="G458" s="24"/>
      <c r="H458" s="18"/>
      <c r="I458" s="7"/>
      <c r="J458" s="7"/>
    </row>
    <row r="459" ht="15.75" customHeight="1">
      <c r="A459" s="7"/>
      <c r="B459" s="18"/>
      <c r="C459" s="18"/>
      <c r="D459" s="18"/>
      <c r="E459" s="18"/>
      <c r="F459" s="18"/>
      <c r="G459" s="24"/>
      <c r="H459" s="18"/>
      <c r="I459" s="7"/>
      <c r="J459" s="7"/>
    </row>
    <row r="460" ht="15.75" customHeight="1">
      <c r="A460" s="7"/>
      <c r="B460" s="18"/>
      <c r="C460" s="18"/>
      <c r="D460" s="18"/>
      <c r="E460" s="18"/>
      <c r="F460" s="18"/>
      <c r="G460" s="24"/>
      <c r="H460" s="18"/>
      <c r="I460" s="7"/>
      <c r="J460" s="7"/>
    </row>
    <row r="461" ht="15.75" customHeight="1">
      <c r="A461" s="7"/>
      <c r="B461" s="18"/>
      <c r="C461" s="18"/>
      <c r="D461" s="18"/>
      <c r="E461" s="18"/>
      <c r="F461" s="18"/>
      <c r="G461" s="24"/>
      <c r="H461" s="18"/>
      <c r="I461" s="7"/>
      <c r="J461" s="7"/>
    </row>
    <row r="462" ht="15.75" customHeight="1">
      <c r="A462" s="7"/>
      <c r="B462" s="18"/>
      <c r="C462" s="18"/>
      <c r="D462" s="18"/>
      <c r="E462" s="18"/>
      <c r="F462" s="18"/>
      <c r="G462" s="24"/>
      <c r="H462" s="18"/>
      <c r="I462" s="7"/>
      <c r="J462" s="7"/>
    </row>
    <row r="463" ht="15.75" customHeight="1">
      <c r="A463" s="7"/>
      <c r="B463" s="18"/>
      <c r="C463" s="18"/>
      <c r="D463" s="18"/>
      <c r="E463" s="18"/>
      <c r="F463" s="18"/>
      <c r="G463" s="24"/>
      <c r="H463" s="18"/>
      <c r="I463" s="7"/>
      <c r="J463" s="7"/>
    </row>
    <row r="464" ht="15.75" customHeight="1">
      <c r="A464" s="7"/>
      <c r="B464" s="18"/>
      <c r="C464" s="18"/>
      <c r="D464" s="18"/>
      <c r="E464" s="18"/>
      <c r="F464" s="18"/>
      <c r="G464" s="24"/>
      <c r="H464" s="18"/>
      <c r="I464" s="7"/>
      <c r="J464" s="7"/>
    </row>
    <row r="465" ht="15.75" customHeight="1">
      <c r="A465" s="7"/>
      <c r="B465" s="18"/>
      <c r="C465" s="18"/>
      <c r="D465" s="18"/>
      <c r="E465" s="18"/>
      <c r="F465" s="18"/>
      <c r="G465" s="24"/>
      <c r="H465" s="18"/>
      <c r="I465" s="7"/>
      <c r="J465" s="7"/>
    </row>
    <row r="466" ht="15.75" customHeight="1">
      <c r="A466" s="7"/>
      <c r="B466" s="18"/>
      <c r="C466" s="18"/>
      <c r="D466" s="18"/>
      <c r="E466" s="18"/>
      <c r="F466" s="18"/>
      <c r="G466" s="24"/>
      <c r="H466" s="18"/>
      <c r="I466" s="7"/>
      <c r="J466" s="7"/>
    </row>
    <row r="467" ht="15.75" customHeight="1">
      <c r="A467" s="7"/>
      <c r="B467" s="18"/>
      <c r="C467" s="18"/>
      <c r="D467" s="18"/>
      <c r="E467" s="18"/>
      <c r="F467" s="18"/>
      <c r="G467" s="24"/>
      <c r="H467" s="18"/>
      <c r="I467" s="7"/>
      <c r="J467" s="7"/>
    </row>
    <row r="468" ht="15.75" customHeight="1">
      <c r="A468" s="7"/>
      <c r="B468" s="18"/>
      <c r="C468" s="18"/>
      <c r="D468" s="18"/>
      <c r="E468" s="18"/>
      <c r="F468" s="18"/>
      <c r="G468" s="24"/>
      <c r="H468" s="18"/>
      <c r="I468" s="7"/>
      <c r="J468" s="7"/>
    </row>
    <row r="469" ht="15.75" customHeight="1">
      <c r="A469" s="7"/>
      <c r="B469" s="18"/>
      <c r="C469" s="18"/>
      <c r="D469" s="18"/>
      <c r="E469" s="18"/>
      <c r="F469" s="18"/>
      <c r="G469" s="24"/>
      <c r="H469" s="18"/>
      <c r="I469" s="7"/>
      <c r="J469" s="7"/>
    </row>
    <row r="470" ht="15.75" customHeight="1">
      <c r="A470" s="7"/>
      <c r="B470" s="18"/>
      <c r="C470" s="18"/>
      <c r="D470" s="18"/>
      <c r="E470" s="18"/>
      <c r="F470" s="18"/>
      <c r="G470" s="24"/>
      <c r="H470" s="18"/>
      <c r="I470" s="7"/>
      <c r="J470" s="7"/>
    </row>
    <row r="471" ht="15.75" customHeight="1">
      <c r="A471" s="7"/>
      <c r="B471" s="18"/>
      <c r="C471" s="18"/>
      <c r="D471" s="18"/>
      <c r="E471" s="18"/>
      <c r="F471" s="18"/>
      <c r="G471" s="24"/>
      <c r="H471" s="18"/>
      <c r="I471" s="7"/>
      <c r="J471" s="7"/>
    </row>
    <row r="472" ht="15.75" customHeight="1">
      <c r="A472" s="7"/>
      <c r="B472" s="18"/>
      <c r="C472" s="18"/>
      <c r="D472" s="18"/>
      <c r="E472" s="18"/>
      <c r="F472" s="18"/>
      <c r="G472" s="24"/>
      <c r="H472" s="18"/>
      <c r="I472" s="7"/>
      <c r="J472" s="7"/>
    </row>
    <row r="473" ht="15.75" customHeight="1">
      <c r="A473" s="7"/>
      <c r="B473" s="18"/>
      <c r="C473" s="18"/>
      <c r="D473" s="18"/>
      <c r="E473" s="18"/>
      <c r="F473" s="18"/>
      <c r="G473" s="24"/>
      <c r="H473" s="18"/>
      <c r="I473" s="7"/>
      <c r="J473" s="7"/>
    </row>
    <row r="474" ht="15.75" customHeight="1">
      <c r="A474" s="7"/>
      <c r="B474" s="18"/>
      <c r="C474" s="18"/>
      <c r="D474" s="18"/>
      <c r="E474" s="18"/>
      <c r="F474" s="18"/>
      <c r="G474" s="24"/>
      <c r="H474" s="18"/>
      <c r="I474" s="7"/>
      <c r="J474" s="7"/>
    </row>
    <row r="475" ht="15.75" customHeight="1">
      <c r="A475" s="7"/>
      <c r="B475" s="18"/>
      <c r="C475" s="18"/>
      <c r="D475" s="18"/>
      <c r="E475" s="18"/>
      <c r="F475" s="18"/>
      <c r="G475" s="24"/>
      <c r="H475" s="18"/>
      <c r="I475" s="7"/>
      <c r="J475" s="7"/>
    </row>
    <row r="476" ht="15.75" customHeight="1">
      <c r="A476" s="7"/>
      <c r="B476" s="18"/>
      <c r="C476" s="18"/>
      <c r="D476" s="18"/>
      <c r="E476" s="18"/>
      <c r="F476" s="18"/>
      <c r="G476" s="24"/>
      <c r="H476" s="18"/>
      <c r="I476" s="7"/>
      <c r="J476" s="7"/>
    </row>
    <row r="477" ht="15.75" customHeight="1">
      <c r="A477" s="7"/>
      <c r="B477" s="18"/>
      <c r="C477" s="18"/>
      <c r="D477" s="18"/>
      <c r="E477" s="18"/>
      <c r="F477" s="18"/>
      <c r="G477" s="24"/>
      <c r="H477" s="18"/>
      <c r="I477" s="7"/>
      <c r="J477" s="7"/>
    </row>
    <row r="478" ht="15.75" customHeight="1">
      <c r="A478" s="7"/>
      <c r="B478" s="18"/>
      <c r="C478" s="18"/>
      <c r="D478" s="18"/>
      <c r="E478" s="18"/>
      <c r="F478" s="18"/>
      <c r="G478" s="24"/>
      <c r="H478" s="18"/>
      <c r="I478" s="7"/>
      <c r="J478" s="7"/>
    </row>
    <row r="479" ht="15.75" customHeight="1">
      <c r="A479" s="7"/>
      <c r="B479" s="18"/>
      <c r="C479" s="18"/>
      <c r="D479" s="18"/>
      <c r="E479" s="18"/>
      <c r="F479" s="18"/>
      <c r="G479" s="24"/>
      <c r="H479" s="18"/>
      <c r="I479" s="7"/>
      <c r="J479" s="7"/>
    </row>
    <row r="480" ht="15.75" customHeight="1">
      <c r="A480" s="7"/>
      <c r="B480" s="18"/>
      <c r="C480" s="18"/>
      <c r="D480" s="18"/>
      <c r="E480" s="18"/>
      <c r="F480" s="18"/>
      <c r="G480" s="24"/>
      <c r="H480" s="18"/>
      <c r="I480" s="7"/>
      <c r="J480" s="7"/>
    </row>
    <row r="481" ht="15.75" customHeight="1">
      <c r="A481" s="7"/>
      <c r="B481" s="18"/>
      <c r="C481" s="18"/>
      <c r="D481" s="18"/>
      <c r="E481" s="18"/>
      <c r="F481" s="18"/>
      <c r="G481" s="24"/>
      <c r="H481" s="18"/>
      <c r="I481" s="7"/>
      <c r="J481" s="7"/>
    </row>
    <row r="482" ht="15.75" customHeight="1">
      <c r="A482" s="7"/>
      <c r="B482" s="18"/>
      <c r="C482" s="18"/>
      <c r="D482" s="18"/>
      <c r="E482" s="18"/>
      <c r="F482" s="18"/>
      <c r="G482" s="24"/>
      <c r="H482" s="18"/>
      <c r="I482" s="7"/>
      <c r="J482" s="7"/>
    </row>
    <row r="483" ht="15.75" customHeight="1">
      <c r="A483" s="7"/>
      <c r="B483" s="18"/>
      <c r="C483" s="18"/>
      <c r="D483" s="18"/>
      <c r="E483" s="18"/>
      <c r="F483" s="18"/>
      <c r="G483" s="24"/>
      <c r="H483" s="18"/>
      <c r="I483" s="7"/>
      <c r="J483" s="7"/>
    </row>
    <row r="484" ht="15.75" customHeight="1">
      <c r="A484" s="7"/>
      <c r="B484" s="18"/>
      <c r="C484" s="18"/>
      <c r="D484" s="18"/>
      <c r="E484" s="18"/>
      <c r="F484" s="18"/>
      <c r="G484" s="24"/>
      <c r="H484" s="18"/>
      <c r="I484" s="7"/>
      <c r="J484" s="7"/>
    </row>
    <row r="485" ht="15.75" customHeight="1">
      <c r="A485" s="7"/>
      <c r="B485" s="18"/>
      <c r="C485" s="18"/>
      <c r="D485" s="18"/>
      <c r="E485" s="18"/>
      <c r="F485" s="18"/>
      <c r="G485" s="24"/>
      <c r="H485" s="18"/>
      <c r="I485" s="7"/>
      <c r="J485" s="7"/>
    </row>
    <row r="486" ht="15.75" customHeight="1">
      <c r="A486" s="7"/>
      <c r="B486" s="18"/>
      <c r="C486" s="18"/>
      <c r="D486" s="18"/>
      <c r="E486" s="18"/>
      <c r="F486" s="18"/>
      <c r="G486" s="24"/>
      <c r="H486" s="18"/>
      <c r="I486" s="7"/>
      <c r="J486" s="7"/>
    </row>
    <row r="487" ht="15.75" customHeight="1">
      <c r="A487" s="7"/>
      <c r="B487" s="18"/>
      <c r="C487" s="18"/>
      <c r="D487" s="18"/>
      <c r="E487" s="18"/>
      <c r="F487" s="18"/>
      <c r="G487" s="24"/>
      <c r="H487" s="18"/>
      <c r="I487" s="7"/>
      <c r="J487" s="7"/>
    </row>
    <row r="488" ht="15.75" customHeight="1">
      <c r="A488" s="7"/>
      <c r="B488" s="18"/>
      <c r="C488" s="18"/>
      <c r="D488" s="18"/>
      <c r="E488" s="18"/>
      <c r="F488" s="18"/>
      <c r="G488" s="24"/>
      <c r="H488" s="18"/>
      <c r="I488" s="7"/>
      <c r="J488" s="7"/>
    </row>
    <row r="489" ht="15.75" customHeight="1">
      <c r="A489" s="7"/>
      <c r="B489" s="18"/>
      <c r="C489" s="18"/>
      <c r="D489" s="18"/>
      <c r="E489" s="18"/>
      <c r="F489" s="18"/>
      <c r="G489" s="24"/>
      <c r="H489" s="18"/>
      <c r="I489" s="7"/>
      <c r="J489" s="7"/>
    </row>
    <row r="490" ht="15.75" customHeight="1">
      <c r="A490" s="7"/>
      <c r="B490" s="18"/>
      <c r="C490" s="18"/>
      <c r="D490" s="18"/>
      <c r="E490" s="18"/>
      <c r="F490" s="18"/>
      <c r="G490" s="24"/>
      <c r="H490" s="18"/>
      <c r="I490" s="7"/>
      <c r="J490" s="7"/>
    </row>
    <row r="491" ht="15.75" customHeight="1">
      <c r="A491" s="7"/>
      <c r="B491" s="18"/>
      <c r="C491" s="18"/>
      <c r="D491" s="18"/>
      <c r="E491" s="18"/>
      <c r="F491" s="18"/>
      <c r="G491" s="24"/>
      <c r="H491" s="18"/>
      <c r="I491" s="7"/>
      <c r="J491" s="7"/>
    </row>
    <row r="492" ht="15.75" customHeight="1">
      <c r="A492" s="7"/>
      <c r="B492" s="18"/>
      <c r="C492" s="18"/>
      <c r="D492" s="18"/>
      <c r="E492" s="18"/>
      <c r="F492" s="18"/>
      <c r="G492" s="24"/>
      <c r="H492" s="18"/>
      <c r="I492" s="7"/>
      <c r="J492" s="7"/>
    </row>
    <row r="493" ht="15.75" customHeight="1">
      <c r="A493" s="7"/>
      <c r="B493" s="18"/>
      <c r="C493" s="18"/>
      <c r="D493" s="18"/>
      <c r="E493" s="18"/>
      <c r="F493" s="18"/>
      <c r="G493" s="24"/>
      <c r="H493" s="18"/>
      <c r="I493" s="7"/>
      <c r="J493" s="7"/>
    </row>
    <row r="494" ht="15.75" customHeight="1">
      <c r="A494" s="7"/>
      <c r="B494" s="18"/>
      <c r="C494" s="18"/>
      <c r="D494" s="18"/>
      <c r="E494" s="18"/>
      <c r="F494" s="18"/>
      <c r="G494" s="24"/>
      <c r="H494" s="18"/>
      <c r="I494" s="7"/>
      <c r="J494" s="7"/>
    </row>
    <row r="495" ht="15.75" customHeight="1">
      <c r="A495" s="7"/>
      <c r="B495" s="18"/>
      <c r="C495" s="18"/>
      <c r="D495" s="18"/>
      <c r="E495" s="18"/>
      <c r="F495" s="18"/>
      <c r="G495" s="24"/>
      <c r="H495" s="18"/>
      <c r="I495" s="7"/>
      <c r="J495" s="7"/>
    </row>
    <row r="496" ht="15.75" customHeight="1">
      <c r="A496" s="7"/>
      <c r="B496" s="18"/>
      <c r="C496" s="18"/>
      <c r="D496" s="18"/>
      <c r="E496" s="18"/>
      <c r="F496" s="18"/>
      <c r="G496" s="24"/>
      <c r="H496" s="18"/>
      <c r="I496" s="7"/>
      <c r="J496" s="7"/>
    </row>
    <row r="497" ht="15.75" customHeight="1">
      <c r="A497" s="7"/>
      <c r="B497" s="18"/>
      <c r="C497" s="18"/>
      <c r="D497" s="18"/>
      <c r="E497" s="18"/>
      <c r="F497" s="18"/>
      <c r="G497" s="24"/>
      <c r="H497" s="18"/>
      <c r="I497" s="7"/>
      <c r="J497" s="7"/>
    </row>
    <row r="498" ht="15.75" customHeight="1">
      <c r="A498" s="7"/>
      <c r="B498" s="18"/>
      <c r="C498" s="18"/>
      <c r="D498" s="18"/>
      <c r="E498" s="18"/>
      <c r="F498" s="18"/>
      <c r="G498" s="24"/>
      <c r="H498" s="18"/>
      <c r="I498" s="7"/>
      <c r="J498" s="7"/>
    </row>
    <row r="499" ht="15.75" customHeight="1">
      <c r="A499" s="7"/>
      <c r="B499" s="18"/>
      <c r="C499" s="18"/>
      <c r="D499" s="18"/>
      <c r="E499" s="18"/>
      <c r="F499" s="18"/>
      <c r="G499" s="24"/>
      <c r="H499" s="18"/>
      <c r="I499" s="7"/>
      <c r="J499" s="7"/>
    </row>
    <row r="500" ht="15.75" customHeight="1">
      <c r="A500" s="7"/>
      <c r="B500" s="18"/>
      <c r="C500" s="18"/>
      <c r="D500" s="18"/>
      <c r="E500" s="18"/>
      <c r="F500" s="18"/>
      <c r="G500" s="24"/>
      <c r="H500" s="18"/>
      <c r="I500" s="7"/>
      <c r="J500" s="7"/>
    </row>
    <row r="501" ht="15.75" customHeight="1">
      <c r="A501" s="7"/>
      <c r="B501" s="18"/>
      <c r="C501" s="18"/>
      <c r="D501" s="18"/>
      <c r="E501" s="18"/>
      <c r="F501" s="18"/>
      <c r="G501" s="24"/>
      <c r="H501" s="18"/>
      <c r="I501" s="7"/>
      <c r="J501" s="7"/>
    </row>
    <row r="502" ht="15.75" customHeight="1">
      <c r="A502" s="7"/>
      <c r="B502" s="18"/>
      <c r="C502" s="18"/>
      <c r="D502" s="18"/>
      <c r="E502" s="18"/>
      <c r="F502" s="18"/>
      <c r="G502" s="24"/>
      <c r="H502" s="18"/>
      <c r="I502" s="7"/>
      <c r="J502" s="7"/>
    </row>
    <row r="503" ht="15.75" customHeight="1">
      <c r="A503" s="7"/>
      <c r="B503" s="18"/>
      <c r="C503" s="18"/>
      <c r="D503" s="18"/>
      <c r="E503" s="18"/>
      <c r="F503" s="18"/>
      <c r="G503" s="24"/>
      <c r="H503" s="18"/>
      <c r="I503" s="7"/>
      <c r="J503" s="7"/>
    </row>
    <row r="504" ht="15.75" customHeight="1">
      <c r="A504" s="7"/>
      <c r="B504" s="18"/>
      <c r="C504" s="18"/>
      <c r="D504" s="18"/>
      <c r="E504" s="18"/>
      <c r="F504" s="18"/>
      <c r="G504" s="24"/>
      <c r="H504" s="18"/>
      <c r="I504" s="7"/>
      <c r="J504" s="7"/>
    </row>
    <row r="505" ht="15.75" customHeight="1">
      <c r="A505" s="7"/>
      <c r="B505" s="18"/>
      <c r="C505" s="18"/>
      <c r="D505" s="18"/>
      <c r="E505" s="18"/>
      <c r="F505" s="18"/>
      <c r="G505" s="24"/>
      <c r="H505" s="18"/>
      <c r="I505" s="7"/>
      <c r="J505" s="7"/>
    </row>
    <row r="506" ht="15.75" customHeight="1">
      <c r="A506" s="7"/>
      <c r="B506" s="18"/>
      <c r="C506" s="18"/>
      <c r="D506" s="18"/>
      <c r="E506" s="18"/>
      <c r="F506" s="18"/>
      <c r="G506" s="24"/>
      <c r="H506" s="18"/>
      <c r="I506" s="7"/>
      <c r="J506" s="7"/>
    </row>
    <row r="507" ht="15.75" customHeight="1">
      <c r="A507" s="7"/>
      <c r="B507" s="18"/>
      <c r="C507" s="18"/>
      <c r="D507" s="18"/>
      <c r="E507" s="18"/>
      <c r="F507" s="18"/>
      <c r="G507" s="24"/>
      <c r="H507" s="18"/>
      <c r="I507" s="7"/>
      <c r="J507" s="7"/>
    </row>
    <row r="508" ht="15.75" customHeight="1">
      <c r="A508" s="7"/>
      <c r="B508" s="18"/>
      <c r="C508" s="18"/>
      <c r="D508" s="18"/>
      <c r="E508" s="18"/>
      <c r="F508" s="18"/>
      <c r="G508" s="24"/>
      <c r="H508" s="18"/>
      <c r="I508" s="7"/>
      <c r="J508" s="7"/>
    </row>
    <row r="509" ht="15.75" customHeight="1">
      <c r="A509" s="7"/>
      <c r="B509" s="18"/>
      <c r="C509" s="18"/>
      <c r="D509" s="18"/>
      <c r="E509" s="18"/>
      <c r="F509" s="18"/>
      <c r="G509" s="24"/>
      <c r="H509" s="18"/>
      <c r="I509" s="7"/>
      <c r="J509" s="7"/>
    </row>
    <row r="510" ht="15.75" customHeight="1">
      <c r="A510" s="7"/>
      <c r="B510" s="18"/>
      <c r="C510" s="18"/>
      <c r="D510" s="18"/>
      <c r="E510" s="18"/>
      <c r="F510" s="18"/>
      <c r="G510" s="24"/>
      <c r="H510" s="18"/>
      <c r="I510" s="7"/>
      <c r="J510" s="7"/>
    </row>
    <row r="511" ht="15.75" customHeight="1">
      <c r="A511" s="7"/>
      <c r="B511" s="18"/>
      <c r="C511" s="18"/>
      <c r="D511" s="18"/>
      <c r="E511" s="18"/>
      <c r="F511" s="18"/>
      <c r="G511" s="24"/>
      <c r="H511" s="18"/>
      <c r="I511" s="7"/>
      <c r="J511" s="7"/>
    </row>
    <row r="512" ht="15.75" customHeight="1">
      <c r="A512" s="7"/>
      <c r="B512" s="18"/>
      <c r="C512" s="18"/>
      <c r="D512" s="18"/>
      <c r="E512" s="18"/>
      <c r="F512" s="18"/>
      <c r="G512" s="24"/>
      <c r="H512" s="18"/>
      <c r="I512" s="7"/>
      <c r="J512" s="7"/>
    </row>
    <row r="513" ht="15.75" customHeight="1">
      <c r="A513" s="7"/>
      <c r="B513" s="18"/>
      <c r="C513" s="18"/>
      <c r="D513" s="18"/>
      <c r="E513" s="18"/>
      <c r="F513" s="18"/>
      <c r="G513" s="24"/>
      <c r="H513" s="18"/>
      <c r="I513" s="7"/>
      <c r="J513" s="7"/>
    </row>
    <row r="514" ht="15.75" customHeight="1">
      <c r="A514" s="7"/>
      <c r="B514" s="18"/>
      <c r="C514" s="18"/>
      <c r="D514" s="18"/>
      <c r="E514" s="18"/>
      <c r="F514" s="18"/>
      <c r="G514" s="24"/>
      <c r="H514" s="18"/>
      <c r="I514" s="7"/>
      <c r="J514" s="7"/>
    </row>
    <row r="515" ht="15.75" customHeight="1">
      <c r="A515" s="7"/>
      <c r="B515" s="18"/>
      <c r="C515" s="18"/>
      <c r="D515" s="18"/>
      <c r="E515" s="18"/>
      <c r="F515" s="18"/>
      <c r="G515" s="24"/>
      <c r="H515" s="18"/>
      <c r="I515" s="7"/>
      <c r="J515" s="7"/>
    </row>
    <row r="516" ht="15.75" customHeight="1">
      <c r="A516" s="7"/>
      <c r="B516" s="18"/>
      <c r="C516" s="18"/>
      <c r="D516" s="18"/>
      <c r="E516" s="18"/>
      <c r="F516" s="18"/>
      <c r="G516" s="24"/>
      <c r="H516" s="18"/>
      <c r="I516" s="7"/>
      <c r="J516" s="7"/>
    </row>
    <row r="517" ht="15.75" customHeight="1">
      <c r="A517" s="7"/>
      <c r="B517" s="18"/>
      <c r="C517" s="18"/>
      <c r="D517" s="18"/>
      <c r="E517" s="18"/>
      <c r="F517" s="18"/>
      <c r="G517" s="24"/>
      <c r="H517" s="18"/>
      <c r="I517" s="7"/>
      <c r="J517" s="7"/>
    </row>
    <row r="518" ht="15.75" customHeight="1">
      <c r="A518" s="7"/>
      <c r="B518" s="18"/>
      <c r="C518" s="18"/>
      <c r="D518" s="18"/>
      <c r="E518" s="18"/>
      <c r="F518" s="18"/>
      <c r="G518" s="24"/>
      <c r="H518" s="18"/>
      <c r="I518" s="7"/>
      <c r="J518" s="7"/>
    </row>
    <row r="519" ht="15.75" customHeight="1">
      <c r="A519" s="7"/>
      <c r="B519" s="18"/>
      <c r="C519" s="18"/>
      <c r="D519" s="18"/>
      <c r="E519" s="18"/>
      <c r="F519" s="18"/>
      <c r="G519" s="24"/>
      <c r="H519" s="18"/>
      <c r="I519" s="7"/>
      <c r="J519" s="7"/>
    </row>
    <row r="520" ht="15.75" customHeight="1">
      <c r="A520" s="7"/>
      <c r="B520" s="18"/>
      <c r="C520" s="18"/>
      <c r="D520" s="18"/>
      <c r="E520" s="18"/>
      <c r="F520" s="18"/>
      <c r="G520" s="24"/>
      <c r="H520" s="18"/>
      <c r="I520" s="7"/>
      <c r="J520" s="7"/>
    </row>
    <row r="521" ht="15.75" customHeight="1">
      <c r="A521" s="7"/>
      <c r="B521" s="18"/>
      <c r="C521" s="18"/>
      <c r="D521" s="18"/>
      <c r="E521" s="18"/>
      <c r="F521" s="18"/>
      <c r="G521" s="24"/>
      <c r="H521" s="18"/>
      <c r="I521" s="7"/>
      <c r="J521" s="7"/>
    </row>
    <row r="522" ht="15.75" customHeight="1">
      <c r="A522" s="7"/>
      <c r="B522" s="18"/>
      <c r="C522" s="18"/>
      <c r="D522" s="18"/>
      <c r="E522" s="18"/>
      <c r="F522" s="18"/>
      <c r="G522" s="24"/>
      <c r="H522" s="18"/>
      <c r="I522" s="7"/>
      <c r="J522" s="7"/>
    </row>
    <row r="523" ht="15.75" customHeight="1">
      <c r="A523" s="7"/>
      <c r="B523" s="18"/>
      <c r="C523" s="18"/>
      <c r="D523" s="18"/>
      <c r="E523" s="18"/>
      <c r="F523" s="18"/>
      <c r="G523" s="24"/>
      <c r="H523" s="18"/>
      <c r="I523" s="7"/>
      <c r="J523" s="7"/>
    </row>
    <row r="524" ht="15.75" customHeight="1">
      <c r="A524" s="7"/>
      <c r="B524" s="18"/>
      <c r="C524" s="18"/>
      <c r="D524" s="18"/>
      <c r="E524" s="18"/>
      <c r="F524" s="18"/>
      <c r="G524" s="24"/>
      <c r="H524" s="18"/>
      <c r="I524" s="7"/>
      <c r="J524" s="7"/>
    </row>
    <row r="525" ht="15.75" customHeight="1">
      <c r="A525" s="7"/>
      <c r="B525" s="18"/>
      <c r="C525" s="18"/>
      <c r="D525" s="18"/>
      <c r="E525" s="18"/>
      <c r="F525" s="18"/>
      <c r="G525" s="24"/>
      <c r="H525" s="18"/>
      <c r="I525" s="7"/>
      <c r="J525" s="7"/>
    </row>
    <row r="526" ht="15.75" customHeight="1">
      <c r="A526" s="7"/>
      <c r="B526" s="18"/>
      <c r="C526" s="18"/>
      <c r="D526" s="18"/>
      <c r="E526" s="18"/>
      <c r="F526" s="18"/>
      <c r="G526" s="24"/>
      <c r="H526" s="18"/>
      <c r="I526" s="7"/>
      <c r="J526" s="7"/>
    </row>
    <row r="527" ht="15.75" customHeight="1">
      <c r="A527" s="7"/>
      <c r="B527" s="18"/>
      <c r="C527" s="18"/>
      <c r="D527" s="18"/>
      <c r="E527" s="18"/>
      <c r="F527" s="18"/>
      <c r="G527" s="24"/>
      <c r="H527" s="18"/>
      <c r="I527" s="7"/>
      <c r="J527" s="7"/>
    </row>
    <row r="528" ht="15.75" customHeight="1">
      <c r="A528" s="7"/>
      <c r="B528" s="18"/>
      <c r="C528" s="18"/>
      <c r="D528" s="18"/>
      <c r="E528" s="18"/>
      <c r="F528" s="18"/>
      <c r="G528" s="24"/>
      <c r="H528" s="18"/>
      <c r="I528" s="7"/>
      <c r="J528" s="7"/>
    </row>
    <row r="529" ht="15.75" customHeight="1">
      <c r="A529" s="7"/>
      <c r="B529" s="18"/>
      <c r="C529" s="18"/>
      <c r="D529" s="18"/>
      <c r="E529" s="18"/>
      <c r="F529" s="18"/>
      <c r="G529" s="24"/>
      <c r="H529" s="18"/>
      <c r="I529" s="7"/>
      <c r="J529" s="7"/>
    </row>
    <row r="530" ht="15.75" customHeight="1">
      <c r="A530" s="7"/>
      <c r="B530" s="18"/>
      <c r="C530" s="18"/>
      <c r="D530" s="18"/>
      <c r="E530" s="18"/>
      <c r="F530" s="18"/>
      <c r="G530" s="24"/>
      <c r="H530" s="18"/>
      <c r="I530" s="7"/>
      <c r="J530" s="7"/>
    </row>
    <row r="531" ht="15.75" customHeight="1">
      <c r="A531" s="7"/>
      <c r="B531" s="18"/>
      <c r="C531" s="18"/>
      <c r="D531" s="18"/>
      <c r="E531" s="18"/>
      <c r="F531" s="18"/>
      <c r="G531" s="24"/>
      <c r="H531" s="18"/>
      <c r="I531" s="7"/>
      <c r="J531" s="7"/>
    </row>
    <row r="532" ht="15.75" customHeight="1">
      <c r="A532" s="7"/>
      <c r="B532" s="18"/>
      <c r="C532" s="18"/>
      <c r="D532" s="18"/>
      <c r="E532" s="18"/>
      <c r="F532" s="18"/>
      <c r="G532" s="24"/>
      <c r="H532" s="18"/>
      <c r="I532" s="7"/>
      <c r="J532" s="7"/>
    </row>
    <row r="533" ht="15.75" customHeight="1">
      <c r="A533" s="7"/>
      <c r="B533" s="18"/>
      <c r="C533" s="18"/>
      <c r="D533" s="18"/>
      <c r="E533" s="18"/>
      <c r="F533" s="18"/>
      <c r="G533" s="24"/>
      <c r="H533" s="18"/>
      <c r="I533" s="7"/>
      <c r="J533" s="7"/>
    </row>
    <row r="534" ht="15.75" customHeight="1">
      <c r="A534" s="7"/>
      <c r="B534" s="18"/>
      <c r="C534" s="18"/>
      <c r="D534" s="18"/>
      <c r="E534" s="18"/>
      <c r="F534" s="18"/>
      <c r="G534" s="24"/>
      <c r="H534" s="18"/>
      <c r="I534" s="7"/>
      <c r="J534" s="7"/>
    </row>
    <row r="535" ht="15.75" customHeight="1">
      <c r="A535" s="7"/>
      <c r="B535" s="18"/>
      <c r="C535" s="18"/>
      <c r="D535" s="18"/>
      <c r="E535" s="18"/>
      <c r="F535" s="18"/>
      <c r="G535" s="24"/>
      <c r="H535" s="18"/>
      <c r="I535" s="7"/>
      <c r="J535" s="7"/>
    </row>
    <row r="536" ht="15.75" customHeight="1">
      <c r="A536" s="7"/>
      <c r="B536" s="18"/>
      <c r="C536" s="18"/>
      <c r="D536" s="18"/>
      <c r="E536" s="18"/>
      <c r="F536" s="18"/>
      <c r="G536" s="24"/>
      <c r="H536" s="18"/>
      <c r="I536" s="7"/>
      <c r="J536" s="7"/>
    </row>
    <row r="537" ht="15.75" customHeight="1">
      <c r="A537" s="7"/>
      <c r="B537" s="18"/>
      <c r="C537" s="18"/>
      <c r="D537" s="18"/>
      <c r="E537" s="18"/>
      <c r="F537" s="18"/>
      <c r="G537" s="24"/>
      <c r="H537" s="18"/>
      <c r="I537" s="7"/>
      <c r="J537" s="7"/>
    </row>
    <row r="538" ht="15.75" customHeight="1">
      <c r="A538" s="7"/>
      <c r="B538" s="18"/>
      <c r="C538" s="18"/>
      <c r="D538" s="18"/>
      <c r="E538" s="18"/>
      <c r="F538" s="18"/>
      <c r="G538" s="24"/>
      <c r="H538" s="18"/>
      <c r="I538" s="7"/>
      <c r="J538" s="7"/>
    </row>
    <row r="539" ht="15.75" customHeight="1">
      <c r="A539" s="7"/>
      <c r="B539" s="18"/>
      <c r="C539" s="18"/>
      <c r="D539" s="18"/>
      <c r="E539" s="18"/>
      <c r="F539" s="18"/>
      <c r="G539" s="24"/>
      <c r="H539" s="18"/>
      <c r="I539" s="7"/>
      <c r="J539" s="7"/>
    </row>
    <row r="540" ht="15.75" customHeight="1">
      <c r="A540" s="7"/>
      <c r="B540" s="18"/>
      <c r="C540" s="18"/>
      <c r="D540" s="18"/>
      <c r="E540" s="18"/>
      <c r="F540" s="18"/>
      <c r="G540" s="24"/>
      <c r="H540" s="18"/>
      <c r="I540" s="7"/>
      <c r="J540" s="7"/>
    </row>
    <row r="541" ht="15.75" customHeight="1">
      <c r="A541" s="7"/>
      <c r="B541" s="18"/>
      <c r="C541" s="18"/>
      <c r="D541" s="18"/>
      <c r="E541" s="18"/>
      <c r="F541" s="18"/>
      <c r="G541" s="24"/>
      <c r="H541" s="18"/>
      <c r="I541" s="7"/>
      <c r="J541" s="7"/>
    </row>
    <row r="542" ht="15.75" customHeight="1">
      <c r="A542" s="7"/>
      <c r="B542" s="18"/>
      <c r="C542" s="18"/>
      <c r="D542" s="18"/>
      <c r="E542" s="18"/>
      <c r="F542" s="18"/>
      <c r="G542" s="24"/>
      <c r="H542" s="18"/>
      <c r="I542" s="7"/>
      <c r="J542" s="7"/>
    </row>
    <row r="543" ht="15.75" customHeight="1">
      <c r="A543" s="7"/>
      <c r="B543" s="18"/>
      <c r="C543" s="18"/>
      <c r="D543" s="18"/>
      <c r="E543" s="18"/>
      <c r="F543" s="18"/>
      <c r="G543" s="24"/>
      <c r="H543" s="18"/>
      <c r="I543" s="7"/>
      <c r="J543" s="7"/>
    </row>
    <row r="544" ht="15.75" customHeight="1">
      <c r="A544" s="7"/>
      <c r="B544" s="18"/>
      <c r="C544" s="18"/>
      <c r="D544" s="18"/>
      <c r="E544" s="18"/>
      <c r="F544" s="18"/>
      <c r="G544" s="24"/>
      <c r="H544" s="18"/>
      <c r="I544" s="7"/>
      <c r="J544" s="7"/>
    </row>
    <row r="545" ht="15.75" customHeight="1">
      <c r="A545" s="7"/>
      <c r="B545" s="18"/>
      <c r="C545" s="18"/>
      <c r="D545" s="18"/>
      <c r="E545" s="18"/>
      <c r="F545" s="18"/>
      <c r="G545" s="24"/>
      <c r="H545" s="18"/>
      <c r="I545" s="7"/>
      <c r="J545" s="7"/>
    </row>
    <row r="546" ht="15.75" customHeight="1">
      <c r="A546" s="7"/>
      <c r="B546" s="18"/>
      <c r="C546" s="18"/>
      <c r="D546" s="18"/>
      <c r="E546" s="18"/>
      <c r="F546" s="18"/>
      <c r="G546" s="24"/>
      <c r="H546" s="18"/>
      <c r="I546" s="7"/>
      <c r="J546" s="7"/>
    </row>
    <row r="547" ht="15.75" customHeight="1">
      <c r="A547" s="7"/>
      <c r="B547" s="18"/>
      <c r="C547" s="18"/>
      <c r="D547" s="18"/>
      <c r="E547" s="18"/>
      <c r="F547" s="18"/>
      <c r="G547" s="24"/>
      <c r="H547" s="18"/>
      <c r="I547" s="7"/>
      <c r="J547" s="7"/>
    </row>
    <row r="548" ht="15.75" customHeight="1">
      <c r="A548" s="7"/>
      <c r="B548" s="18"/>
      <c r="C548" s="18"/>
      <c r="D548" s="18"/>
      <c r="E548" s="18"/>
      <c r="F548" s="18"/>
      <c r="G548" s="24"/>
      <c r="H548" s="18"/>
      <c r="I548" s="7"/>
      <c r="J548" s="7"/>
    </row>
    <row r="549" ht="15.75" customHeight="1">
      <c r="A549" s="7"/>
      <c r="B549" s="18"/>
      <c r="C549" s="18"/>
      <c r="D549" s="18"/>
      <c r="E549" s="18"/>
      <c r="F549" s="18"/>
      <c r="G549" s="24"/>
      <c r="H549" s="18"/>
      <c r="I549" s="7"/>
      <c r="J549" s="7"/>
    </row>
    <row r="550" ht="15.75" customHeight="1">
      <c r="A550" s="7"/>
      <c r="B550" s="18"/>
      <c r="C550" s="18"/>
      <c r="D550" s="18"/>
      <c r="E550" s="18"/>
      <c r="F550" s="18"/>
      <c r="G550" s="24"/>
      <c r="H550" s="18"/>
      <c r="I550" s="7"/>
      <c r="J550" s="7"/>
    </row>
    <row r="551" ht="15.75" customHeight="1">
      <c r="A551" s="7"/>
      <c r="B551" s="18"/>
      <c r="C551" s="18"/>
      <c r="D551" s="18"/>
      <c r="E551" s="18"/>
      <c r="F551" s="18"/>
      <c r="G551" s="24"/>
      <c r="H551" s="18"/>
      <c r="I551" s="7"/>
      <c r="J551" s="7"/>
    </row>
    <row r="552" ht="15.75" customHeight="1">
      <c r="A552" s="7"/>
      <c r="B552" s="18"/>
      <c r="C552" s="18"/>
      <c r="D552" s="18"/>
      <c r="E552" s="18"/>
      <c r="F552" s="18"/>
      <c r="G552" s="24"/>
      <c r="H552" s="18"/>
      <c r="I552" s="7"/>
      <c r="J552" s="7"/>
    </row>
    <row r="553" ht="15.75" customHeight="1">
      <c r="A553" s="7"/>
      <c r="B553" s="18"/>
      <c r="C553" s="18"/>
      <c r="D553" s="18"/>
      <c r="E553" s="18"/>
      <c r="F553" s="18"/>
      <c r="G553" s="24"/>
      <c r="H553" s="18"/>
      <c r="I553" s="7"/>
      <c r="J553" s="7"/>
    </row>
    <row r="554" ht="15.75" customHeight="1">
      <c r="A554" s="7"/>
      <c r="B554" s="18"/>
      <c r="C554" s="18"/>
      <c r="D554" s="18"/>
      <c r="E554" s="18"/>
      <c r="F554" s="18"/>
      <c r="G554" s="24"/>
      <c r="H554" s="18"/>
      <c r="I554" s="7"/>
      <c r="J554" s="7"/>
    </row>
    <row r="555" ht="15.75" customHeight="1">
      <c r="A555" s="7"/>
      <c r="B555" s="18"/>
      <c r="C555" s="18"/>
      <c r="D555" s="18"/>
      <c r="E555" s="18"/>
      <c r="F555" s="18"/>
      <c r="G555" s="24"/>
      <c r="H555" s="18"/>
      <c r="I555" s="7"/>
      <c r="J555" s="7"/>
    </row>
    <row r="556" ht="15.75" customHeight="1">
      <c r="A556" s="7"/>
      <c r="B556" s="18"/>
      <c r="C556" s="18"/>
      <c r="D556" s="18"/>
      <c r="E556" s="18"/>
      <c r="F556" s="18"/>
      <c r="G556" s="24"/>
      <c r="H556" s="18"/>
      <c r="I556" s="7"/>
      <c r="J556" s="7"/>
    </row>
    <row r="557" ht="15.75" customHeight="1">
      <c r="A557" s="7"/>
      <c r="B557" s="18"/>
      <c r="C557" s="18"/>
      <c r="D557" s="18"/>
      <c r="E557" s="18"/>
      <c r="F557" s="18"/>
      <c r="G557" s="24"/>
      <c r="H557" s="18"/>
      <c r="I557" s="7"/>
      <c r="J557" s="7"/>
    </row>
    <row r="558" ht="15.75" customHeight="1">
      <c r="A558" s="7"/>
      <c r="B558" s="18"/>
      <c r="C558" s="18"/>
      <c r="D558" s="18"/>
      <c r="E558" s="18"/>
      <c r="F558" s="18"/>
      <c r="G558" s="24"/>
      <c r="H558" s="18"/>
      <c r="I558" s="7"/>
      <c r="J558" s="7"/>
    </row>
    <row r="559" ht="15.75" customHeight="1">
      <c r="A559" s="7"/>
      <c r="B559" s="18"/>
      <c r="C559" s="18"/>
      <c r="D559" s="18"/>
      <c r="E559" s="18"/>
      <c r="F559" s="18"/>
      <c r="G559" s="24"/>
      <c r="H559" s="18"/>
      <c r="I559" s="7"/>
      <c r="J559" s="7"/>
    </row>
    <row r="560" ht="15.75" customHeight="1">
      <c r="A560" s="7"/>
      <c r="B560" s="18"/>
      <c r="C560" s="18"/>
      <c r="D560" s="18"/>
      <c r="E560" s="18"/>
      <c r="F560" s="18"/>
      <c r="G560" s="24"/>
      <c r="H560" s="18"/>
      <c r="I560" s="7"/>
      <c r="J560" s="7"/>
    </row>
    <row r="561" ht="15.75" customHeight="1">
      <c r="A561" s="7"/>
      <c r="B561" s="18"/>
      <c r="C561" s="18"/>
      <c r="D561" s="18"/>
      <c r="E561" s="18"/>
      <c r="F561" s="18"/>
      <c r="G561" s="24"/>
      <c r="H561" s="18"/>
      <c r="I561" s="7"/>
      <c r="J561" s="7"/>
    </row>
    <row r="562" ht="15.75" customHeight="1">
      <c r="A562" s="7"/>
      <c r="B562" s="18"/>
      <c r="C562" s="18"/>
      <c r="D562" s="18"/>
      <c r="E562" s="18"/>
      <c r="F562" s="18"/>
      <c r="G562" s="24"/>
      <c r="H562" s="18"/>
      <c r="I562" s="7"/>
      <c r="J562" s="7"/>
    </row>
    <row r="563" ht="15.75" customHeight="1">
      <c r="A563" s="7"/>
      <c r="B563" s="18"/>
      <c r="C563" s="18"/>
      <c r="D563" s="18"/>
      <c r="E563" s="18"/>
      <c r="F563" s="18"/>
      <c r="G563" s="24"/>
      <c r="H563" s="18"/>
      <c r="I563" s="7"/>
      <c r="J563" s="7"/>
    </row>
    <row r="564" ht="15.75" customHeight="1">
      <c r="A564" s="7"/>
      <c r="B564" s="18"/>
      <c r="C564" s="18"/>
      <c r="D564" s="18"/>
      <c r="E564" s="18"/>
      <c r="F564" s="18"/>
      <c r="G564" s="24"/>
      <c r="H564" s="18"/>
      <c r="I564" s="7"/>
      <c r="J564" s="7"/>
    </row>
    <row r="565" ht="15.75" customHeight="1">
      <c r="A565" s="7"/>
      <c r="B565" s="18"/>
      <c r="C565" s="18"/>
      <c r="D565" s="18"/>
      <c r="E565" s="18"/>
      <c r="F565" s="18"/>
      <c r="G565" s="24"/>
      <c r="H565" s="18"/>
      <c r="I565" s="7"/>
      <c r="J565" s="7"/>
    </row>
    <row r="566" ht="15.75" customHeight="1">
      <c r="A566" s="7"/>
      <c r="B566" s="18"/>
      <c r="C566" s="18"/>
      <c r="D566" s="18"/>
      <c r="E566" s="18"/>
      <c r="F566" s="18"/>
      <c r="G566" s="24"/>
      <c r="H566" s="18"/>
      <c r="I566" s="7"/>
      <c r="J566" s="7"/>
    </row>
    <row r="567" ht="15.75" customHeight="1">
      <c r="A567" s="7"/>
      <c r="B567" s="18"/>
      <c r="C567" s="18"/>
      <c r="D567" s="18"/>
      <c r="E567" s="18"/>
      <c r="F567" s="18"/>
      <c r="G567" s="24"/>
      <c r="H567" s="18"/>
      <c r="I567" s="7"/>
      <c r="J567" s="7"/>
    </row>
    <row r="568" ht="15.75" customHeight="1">
      <c r="A568" s="7"/>
      <c r="B568" s="18"/>
      <c r="C568" s="18"/>
      <c r="D568" s="18"/>
      <c r="E568" s="18"/>
      <c r="F568" s="18"/>
      <c r="G568" s="24"/>
      <c r="H568" s="18"/>
      <c r="I568" s="7"/>
      <c r="J568" s="7"/>
    </row>
    <row r="569" ht="15.75" customHeight="1">
      <c r="A569" s="7"/>
      <c r="B569" s="18"/>
      <c r="C569" s="18"/>
      <c r="D569" s="18"/>
      <c r="E569" s="18"/>
      <c r="F569" s="18"/>
      <c r="G569" s="24"/>
      <c r="H569" s="18"/>
      <c r="I569" s="7"/>
      <c r="J569" s="7"/>
    </row>
    <row r="570" ht="15.75" customHeight="1">
      <c r="A570" s="7"/>
      <c r="B570" s="18"/>
      <c r="C570" s="18"/>
      <c r="D570" s="18"/>
      <c r="E570" s="18"/>
      <c r="F570" s="18"/>
      <c r="G570" s="24"/>
      <c r="H570" s="18"/>
      <c r="I570" s="7"/>
      <c r="J570" s="7"/>
    </row>
    <row r="571" ht="15.75" customHeight="1">
      <c r="A571" s="7"/>
      <c r="B571" s="18"/>
      <c r="C571" s="18"/>
      <c r="D571" s="18"/>
      <c r="E571" s="18"/>
      <c r="F571" s="18"/>
      <c r="G571" s="24"/>
      <c r="H571" s="18"/>
      <c r="I571" s="7"/>
      <c r="J571" s="7"/>
    </row>
    <row r="572" ht="15.75" customHeight="1">
      <c r="A572" s="7"/>
      <c r="B572" s="18"/>
      <c r="C572" s="18"/>
      <c r="D572" s="18"/>
      <c r="E572" s="18"/>
      <c r="F572" s="18"/>
      <c r="G572" s="24"/>
      <c r="H572" s="18"/>
      <c r="I572" s="7"/>
      <c r="J572" s="7"/>
    </row>
    <row r="573" ht="15.75" customHeight="1">
      <c r="A573" s="7"/>
      <c r="B573" s="18"/>
      <c r="C573" s="18"/>
      <c r="D573" s="18"/>
      <c r="E573" s="18"/>
      <c r="F573" s="18"/>
      <c r="G573" s="24"/>
      <c r="H573" s="18"/>
      <c r="I573" s="7"/>
      <c r="J573" s="7"/>
    </row>
    <row r="574" ht="15.75" customHeight="1">
      <c r="A574" s="7"/>
      <c r="B574" s="18"/>
      <c r="C574" s="18"/>
      <c r="D574" s="18"/>
      <c r="E574" s="18"/>
      <c r="F574" s="18"/>
      <c r="G574" s="24"/>
      <c r="H574" s="18"/>
      <c r="I574" s="7"/>
      <c r="J574" s="7"/>
    </row>
    <row r="575" ht="15.75" customHeight="1">
      <c r="A575" s="7"/>
      <c r="B575" s="18"/>
      <c r="C575" s="18"/>
      <c r="D575" s="18"/>
      <c r="E575" s="18"/>
      <c r="F575" s="18"/>
      <c r="G575" s="24"/>
      <c r="H575" s="18"/>
      <c r="I575" s="7"/>
      <c r="J575" s="7"/>
    </row>
    <row r="576" ht="15.75" customHeight="1">
      <c r="A576" s="7"/>
      <c r="B576" s="18"/>
      <c r="C576" s="18"/>
      <c r="D576" s="18"/>
      <c r="E576" s="18"/>
      <c r="F576" s="18"/>
      <c r="G576" s="24"/>
      <c r="H576" s="18"/>
      <c r="I576" s="7"/>
      <c r="J576" s="7"/>
    </row>
    <row r="577" ht="15.75" customHeight="1">
      <c r="A577" s="7"/>
      <c r="B577" s="18"/>
      <c r="C577" s="18"/>
      <c r="D577" s="18"/>
      <c r="E577" s="18"/>
      <c r="F577" s="18"/>
      <c r="G577" s="24"/>
      <c r="H577" s="18"/>
      <c r="I577" s="7"/>
      <c r="J577" s="7"/>
    </row>
    <row r="578" ht="15.75" customHeight="1">
      <c r="A578" s="7"/>
      <c r="B578" s="18"/>
      <c r="C578" s="18"/>
      <c r="D578" s="18"/>
      <c r="E578" s="18"/>
      <c r="F578" s="18"/>
      <c r="G578" s="24"/>
      <c r="H578" s="18"/>
      <c r="I578" s="7"/>
      <c r="J578" s="7"/>
    </row>
    <row r="579" ht="15.75" customHeight="1">
      <c r="A579" s="7"/>
      <c r="B579" s="18"/>
      <c r="C579" s="18"/>
      <c r="D579" s="18"/>
      <c r="E579" s="18"/>
      <c r="F579" s="18"/>
      <c r="G579" s="24"/>
      <c r="H579" s="18"/>
      <c r="I579" s="7"/>
      <c r="J579" s="7"/>
    </row>
    <row r="580" ht="15.75" customHeight="1">
      <c r="A580" s="7"/>
      <c r="B580" s="18"/>
      <c r="C580" s="18"/>
      <c r="D580" s="18"/>
      <c r="E580" s="18"/>
      <c r="F580" s="18"/>
      <c r="G580" s="24"/>
      <c r="H580" s="18"/>
      <c r="I580" s="7"/>
      <c r="J580" s="7"/>
    </row>
    <row r="581" ht="15.75" customHeight="1">
      <c r="A581" s="7"/>
      <c r="B581" s="18"/>
      <c r="C581" s="18"/>
      <c r="D581" s="18"/>
      <c r="E581" s="18"/>
      <c r="F581" s="18"/>
      <c r="G581" s="24"/>
      <c r="H581" s="18"/>
      <c r="I581" s="7"/>
      <c r="J581" s="7"/>
    </row>
    <row r="582" ht="15.75" customHeight="1">
      <c r="A582" s="7"/>
      <c r="B582" s="18"/>
      <c r="C582" s="18"/>
      <c r="D582" s="18"/>
      <c r="E582" s="18"/>
      <c r="F582" s="18"/>
      <c r="G582" s="24"/>
      <c r="H582" s="18"/>
      <c r="I582" s="7"/>
      <c r="J582" s="7"/>
    </row>
    <row r="583" ht="15.75" customHeight="1">
      <c r="A583" s="7"/>
      <c r="B583" s="18"/>
      <c r="C583" s="18"/>
      <c r="D583" s="18"/>
      <c r="E583" s="18"/>
      <c r="F583" s="18"/>
      <c r="G583" s="24"/>
      <c r="H583" s="18"/>
      <c r="I583" s="7"/>
      <c r="J583" s="7"/>
    </row>
    <row r="584" ht="15.75" customHeight="1">
      <c r="A584" s="7"/>
      <c r="B584" s="18"/>
      <c r="C584" s="18"/>
      <c r="D584" s="18"/>
      <c r="E584" s="18"/>
      <c r="F584" s="18"/>
      <c r="G584" s="24"/>
      <c r="H584" s="18"/>
      <c r="I584" s="7"/>
      <c r="J584" s="7"/>
    </row>
    <row r="585" ht="15.75" customHeight="1">
      <c r="A585" s="7"/>
      <c r="B585" s="18"/>
      <c r="C585" s="18"/>
      <c r="D585" s="18"/>
      <c r="E585" s="18"/>
      <c r="F585" s="18"/>
      <c r="G585" s="24"/>
      <c r="H585" s="18"/>
      <c r="I585" s="7"/>
      <c r="J585" s="7"/>
    </row>
    <row r="586" ht="15.75" customHeight="1">
      <c r="A586" s="7"/>
      <c r="B586" s="18"/>
      <c r="C586" s="18"/>
      <c r="D586" s="18"/>
      <c r="E586" s="18"/>
      <c r="F586" s="18"/>
      <c r="G586" s="24"/>
      <c r="H586" s="18"/>
      <c r="I586" s="7"/>
      <c r="J586" s="7"/>
    </row>
    <row r="587" ht="15.75" customHeight="1">
      <c r="A587" s="7"/>
      <c r="B587" s="18"/>
      <c r="C587" s="18"/>
      <c r="D587" s="18"/>
      <c r="E587" s="18"/>
      <c r="F587" s="18"/>
      <c r="G587" s="24"/>
      <c r="H587" s="18"/>
      <c r="I587" s="7"/>
      <c r="J587" s="7"/>
    </row>
    <row r="588" ht="15.75" customHeight="1">
      <c r="A588" s="7"/>
      <c r="B588" s="18"/>
      <c r="C588" s="18"/>
      <c r="D588" s="18"/>
      <c r="E588" s="18"/>
      <c r="F588" s="18"/>
      <c r="G588" s="24"/>
      <c r="H588" s="18"/>
      <c r="I588" s="7"/>
      <c r="J588" s="7"/>
    </row>
    <row r="589" ht="15.75" customHeight="1">
      <c r="A589" s="7"/>
      <c r="B589" s="18"/>
      <c r="C589" s="18"/>
      <c r="D589" s="18"/>
      <c r="E589" s="18"/>
      <c r="F589" s="18"/>
      <c r="G589" s="24"/>
      <c r="H589" s="18"/>
      <c r="I589" s="7"/>
      <c r="J589" s="7"/>
    </row>
    <row r="590" ht="15.75" customHeight="1">
      <c r="A590" s="7"/>
      <c r="B590" s="18"/>
      <c r="C590" s="18"/>
      <c r="D590" s="18"/>
      <c r="E590" s="18"/>
      <c r="F590" s="18"/>
      <c r="G590" s="24"/>
      <c r="H590" s="18"/>
      <c r="I590" s="7"/>
      <c r="J590" s="7"/>
    </row>
    <row r="591" ht="15.75" customHeight="1">
      <c r="A591" s="7"/>
      <c r="B591" s="18"/>
      <c r="C591" s="18"/>
      <c r="D591" s="18"/>
      <c r="E591" s="18"/>
      <c r="F591" s="18"/>
      <c r="G591" s="24"/>
      <c r="H591" s="18"/>
      <c r="I591" s="7"/>
      <c r="J591" s="7"/>
    </row>
    <row r="592" ht="15.75" customHeight="1">
      <c r="A592" s="7"/>
      <c r="B592" s="18"/>
      <c r="C592" s="18"/>
      <c r="D592" s="18"/>
      <c r="E592" s="18"/>
      <c r="F592" s="18"/>
      <c r="G592" s="24"/>
      <c r="H592" s="18"/>
      <c r="I592" s="7"/>
      <c r="J592" s="7"/>
    </row>
    <row r="593" ht="15.75" customHeight="1">
      <c r="A593" s="7"/>
      <c r="B593" s="18"/>
      <c r="C593" s="18"/>
      <c r="D593" s="18"/>
      <c r="E593" s="18"/>
      <c r="F593" s="18"/>
      <c r="G593" s="24"/>
      <c r="H593" s="18"/>
      <c r="I593" s="7"/>
      <c r="J593" s="7"/>
    </row>
    <row r="594" ht="15.75" customHeight="1">
      <c r="A594" s="7"/>
      <c r="B594" s="18"/>
      <c r="C594" s="18"/>
      <c r="D594" s="18"/>
      <c r="E594" s="18"/>
      <c r="F594" s="18"/>
      <c r="G594" s="24"/>
      <c r="H594" s="18"/>
      <c r="I594" s="7"/>
      <c r="J594" s="7"/>
    </row>
    <row r="595" ht="15.75" customHeight="1">
      <c r="A595" s="7"/>
      <c r="B595" s="18"/>
      <c r="C595" s="18"/>
      <c r="D595" s="18"/>
      <c r="E595" s="18"/>
      <c r="F595" s="18"/>
      <c r="G595" s="24"/>
      <c r="H595" s="18"/>
      <c r="I595" s="7"/>
      <c r="J595" s="7"/>
    </row>
    <row r="596" ht="15.75" customHeight="1">
      <c r="A596" s="7"/>
      <c r="B596" s="18"/>
      <c r="C596" s="18"/>
      <c r="D596" s="18"/>
      <c r="E596" s="18"/>
      <c r="F596" s="18"/>
      <c r="G596" s="24"/>
      <c r="H596" s="18"/>
      <c r="I596" s="7"/>
      <c r="J596" s="7"/>
    </row>
    <row r="597" ht="15.75" customHeight="1">
      <c r="A597" s="7"/>
      <c r="B597" s="18"/>
      <c r="C597" s="18"/>
      <c r="D597" s="18"/>
      <c r="E597" s="18"/>
      <c r="F597" s="18"/>
      <c r="G597" s="24"/>
      <c r="H597" s="18"/>
      <c r="I597" s="7"/>
      <c r="J597" s="7"/>
    </row>
    <row r="598" ht="15.75" customHeight="1">
      <c r="A598" s="7"/>
      <c r="B598" s="18"/>
      <c r="C598" s="18"/>
      <c r="D598" s="18"/>
      <c r="E598" s="18"/>
      <c r="F598" s="18"/>
      <c r="G598" s="24"/>
      <c r="H598" s="18"/>
      <c r="I598" s="7"/>
      <c r="J598" s="7"/>
    </row>
    <row r="599" ht="15.75" customHeight="1">
      <c r="A599" s="7"/>
      <c r="B599" s="18"/>
      <c r="C599" s="18"/>
      <c r="D599" s="18"/>
      <c r="E599" s="18"/>
      <c r="F599" s="18"/>
      <c r="G599" s="24"/>
      <c r="H599" s="18"/>
      <c r="I599" s="7"/>
      <c r="J599" s="7"/>
    </row>
    <row r="600" ht="15.75" customHeight="1">
      <c r="A600" s="7"/>
      <c r="B600" s="18"/>
      <c r="C600" s="18"/>
      <c r="D600" s="18"/>
      <c r="E600" s="18"/>
      <c r="F600" s="18"/>
      <c r="G600" s="24"/>
      <c r="H600" s="18"/>
      <c r="I600" s="7"/>
      <c r="J600" s="7"/>
    </row>
    <row r="601" ht="15.75" customHeight="1">
      <c r="A601" s="7"/>
      <c r="B601" s="18"/>
      <c r="C601" s="18"/>
      <c r="D601" s="18"/>
      <c r="E601" s="18"/>
      <c r="F601" s="18"/>
      <c r="G601" s="24"/>
      <c r="H601" s="18"/>
      <c r="I601" s="7"/>
      <c r="J601" s="7"/>
    </row>
    <row r="602" ht="15.75" customHeight="1">
      <c r="A602" s="7"/>
      <c r="B602" s="18"/>
      <c r="C602" s="18"/>
      <c r="D602" s="18"/>
      <c r="E602" s="18"/>
      <c r="F602" s="18"/>
      <c r="G602" s="24"/>
      <c r="H602" s="18"/>
      <c r="I602" s="7"/>
      <c r="J602" s="7"/>
    </row>
    <row r="603" ht="15.75" customHeight="1">
      <c r="A603" s="7"/>
      <c r="B603" s="18"/>
      <c r="C603" s="18"/>
      <c r="D603" s="18"/>
      <c r="E603" s="18"/>
      <c r="F603" s="18"/>
      <c r="G603" s="24"/>
      <c r="H603" s="18"/>
      <c r="I603" s="7"/>
      <c r="J603" s="7"/>
    </row>
    <row r="604" ht="15.75" customHeight="1">
      <c r="A604" s="7"/>
      <c r="B604" s="18"/>
      <c r="C604" s="18"/>
      <c r="D604" s="18"/>
      <c r="E604" s="18"/>
      <c r="F604" s="18"/>
      <c r="G604" s="24"/>
      <c r="H604" s="18"/>
      <c r="I604" s="7"/>
      <c r="J604" s="7"/>
    </row>
    <row r="605" ht="15.75" customHeight="1">
      <c r="A605" s="7"/>
      <c r="B605" s="18"/>
      <c r="C605" s="18"/>
      <c r="D605" s="18"/>
      <c r="E605" s="18"/>
      <c r="F605" s="18"/>
      <c r="G605" s="24"/>
      <c r="H605" s="18"/>
      <c r="I605" s="7"/>
      <c r="J605" s="7"/>
    </row>
    <row r="606" ht="15.75" customHeight="1">
      <c r="A606" s="7"/>
      <c r="B606" s="18"/>
      <c r="C606" s="18"/>
      <c r="D606" s="18"/>
      <c r="E606" s="18"/>
      <c r="F606" s="18"/>
      <c r="G606" s="24"/>
      <c r="H606" s="18"/>
      <c r="I606" s="7"/>
      <c r="J606" s="7"/>
    </row>
    <row r="607" ht="15.75" customHeight="1">
      <c r="A607" s="7"/>
      <c r="B607" s="18"/>
      <c r="C607" s="18"/>
      <c r="D607" s="18"/>
      <c r="E607" s="18"/>
      <c r="F607" s="18"/>
      <c r="G607" s="24"/>
      <c r="H607" s="18"/>
      <c r="I607" s="7"/>
      <c r="J607" s="7"/>
    </row>
    <row r="608" ht="15.75" customHeight="1">
      <c r="A608" s="7"/>
      <c r="B608" s="18"/>
      <c r="C608" s="18"/>
      <c r="D608" s="18"/>
      <c r="E608" s="18"/>
      <c r="F608" s="18"/>
      <c r="G608" s="24"/>
      <c r="H608" s="18"/>
      <c r="I608" s="7"/>
      <c r="J608" s="7"/>
    </row>
    <row r="609" ht="15.75" customHeight="1">
      <c r="A609" s="7"/>
      <c r="B609" s="18"/>
      <c r="C609" s="18"/>
      <c r="D609" s="18"/>
      <c r="E609" s="18"/>
      <c r="F609" s="18"/>
      <c r="G609" s="24"/>
      <c r="H609" s="18"/>
      <c r="I609" s="7"/>
      <c r="J609" s="7"/>
    </row>
    <row r="610" ht="15.75" customHeight="1">
      <c r="A610" s="7"/>
      <c r="B610" s="18"/>
      <c r="C610" s="18"/>
      <c r="D610" s="18"/>
      <c r="E610" s="18"/>
      <c r="F610" s="18"/>
      <c r="G610" s="24"/>
      <c r="H610" s="18"/>
      <c r="I610" s="7"/>
      <c r="J610" s="7"/>
    </row>
    <row r="611" ht="15.75" customHeight="1">
      <c r="A611" s="7"/>
      <c r="B611" s="18"/>
      <c r="C611" s="18"/>
      <c r="D611" s="18"/>
      <c r="E611" s="18"/>
      <c r="F611" s="18"/>
      <c r="G611" s="24"/>
      <c r="H611" s="18"/>
      <c r="I611" s="7"/>
      <c r="J611" s="7"/>
    </row>
    <row r="612" ht="15.75" customHeight="1">
      <c r="A612" s="7"/>
      <c r="B612" s="18"/>
      <c r="C612" s="18"/>
      <c r="D612" s="18"/>
      <c r="E612" s="18"/>
      <c r="F612" s="18"/>
      <c r="G612" s="24"/>
      <c r="H612" s="18"/>
      <c r="I612" s="7"/>
      <c r="J612" s="7"/>
    </row>
    <row r="613" ht="15.75" customHeight="1">
      <c r="A613" s="7"/>
      <c r="B613" s="18"/>
      <c r="C613" s="18"/>
      <c r="D613" s="18"/>
      <c r="E613" s="18"/>
      <c r="F613" s="18"/>
      <c r="G613" s="24"/>
      <c r="H613" s="18"/>
      <c r="I613" s="7"/>
      <c r="J613" s="7"/>
    </row>
    <row r="614" ht="15.75" customHeight="1">
      <c r="A614" s="7"/>
      <c r="B614" s="18"/>
      <c r="C614" s="18"/>
      <c r="D614" s="18"/>
      <c r="E614" s="18"/>
      <c r="F614" s="18"/>
      <c r="G614" s="24"/>
      <c r="H614" s="18"/>
      <c r="I614" s="7"/>
      <c r="J614" s="7"/>
    </row>
    <row r="615" ht="15.75" customHeight="1">
      <c r="A615" s="7"/>
      <c r="B615" s="18"/>
      <c r="C615" s="18"/>
      <c r="D615" s="18"/>
      <c r="E615" s="18"/>
      <c r="F615" s="18"/>
      <c r="G615" s="24"/>
      <c r="H615" s="18"/>
      <c r="I615" s="7"/>
      <c r="J615" s="7"/>
    </row>
    <row r="616" ht="15.75" customHeight="1">
      <c r="A616" s="7"/>
      <c r="B616" s="18"/>
      <c r="C616" s="18"/>
      <c r="D616" s="18"/>
      <c r="E616" s="18"/>
      <c r="F616" s="18"/>
      <c r="G616" s="24"/>
      <c r="H616" s="18"/>
      <c r="I616" s="7"/>
      <c r="J616" s="7"/>
    </row>
    <row r="617" ht="15.75" customHeight="1">
      <c r="A617" s="7"/>
      <c r="B617" s="18"/>
      <c r="C617" s="18"/>
      <c r="D617" s="18"/>
      <c r="E617" s="18"/>
      <c r="F617" s="18"/>
      <c r="G617" s="24"/>
      <c r="H617" s="18"/>
      <c r="I617" s="7"/>
      <c r="J617" s="7"/>
    </row>
    <row r="618" ht="15.75" customHeight="1">
      <c r="A618" s="7"/>
      <c r="B618" s="18"/>
      <c r="C618" s="18"/>
      <c r="D618" s="18"/>
      <c r="E618" s="18"/>
      <c r="F618" s="18"/>
      <c r="G618" s="24"/>
      <c r="H618" s="18"/>
      <c r="I618" s="7"/>
      <c r="J618" s="7"/>
    </row>
    <row r="619" ht="15.75" customHeight="1">
      <c r="A619" s="7"/>
      <c r="B619" s="18"/>
      <c r="C619" s="18"/>
      <c r="D619" s="18"/>
      <c r="E619" s="18"/>
      <c r="F619" s="18"/>
      <c r="G619" s="24"/>
      <c r="H619" s="18"/>
      <c r="I619" s="7"/>
      <c r="J619" s="7"/>
    </row>
    <row r="620" ht="15.75" customHeight="1">
      <c r="A620" s="7"/>
      <c r="B620" s="18"/>
      <c r="C620" s="18"/>
      <c r="D620" s="18"/>
      <c r="E620" s="18"/>
      <c r="F620" s="18"/>
      <c r="G620" s="24"/>
      <c r="H620" s="18"/>
      <c r="I620" s="7"/>
      <c r="J620" s="7"/>
    </row>
    <row r="621" ht="15.75" customHeight="1">
      <c r="A621" s="7"/>
      <c r="B621" s="18"/>
      <c r="C621" s="18"/>
      <c r="D621" s="18"/>
      <c r="E621" s="18"/>
      <c r="F621" s="18"/>
      <c r="G621" s="24"/>
      <c r="H621" s="18"/>
      <c r="I621" s="7"/>
      <c r="J621" s="7"/>
    </row>
    <row r="622" ht="15.75" customHeight="1">
      <c r="A622" s="7"/>
      <c r="B622" s="18"/>
      <c r="C622" s="18"/>
      <c r="D622" s="18"/>
      <c r="E622" s="18"/>
      <c r="F622" s="18"/>
      <c r="G622" s="24"/>
      <c r="H622" s="18"/>
      <c r="I622" s="7"/>
      <c r="J622" s="7"/>
    </row>
    <row r="623" ht="15.75" customHeight="1">
      <c r="A623" s="7"/>
      <c r="B623" s="18"/>
      <c r="C623" s="18"/>
      <c r="D623" s="18"/>
      <c r="E623" s="18"/>
      <c r="F623" s="18"/>
      <c r="G623" s="24"/>
      <c r="H623" s="18"/>
      <c r="I623" s="7"/>
      <c r="J623" s="7"/>
    </row>
    <row r="624" ht="15.75" customHeight="1">
      <c r="A624" s="7"/>
      <c r="B624" s="18"/>
      <c r="C624" s="18"/>
      <c r="D624" s="18"/>
      <c r="E624" s="18"/>
      <c r="F624" s="18"/>
      <c r="G624" s="24"/>
      <c r="H624" s="18"/>
      <c r="I624" s="7"/>
      <c r="J624" s="7"/>
    </row>
    <row r="625" ht="15.75" customHeight="1">
      <c r="A625" s="7"/>
      <c r="B625" s="18"/>
      <c r="C625" s="18"/>
      <c r="D625" s="18"/>
      <c r="E625" s="18"/>
      <c r="F625" s="18"/>
      <c r="G625" s="24"/>
      <c r="H625" s="18"/>
      <c r="I625" s="7"/>
      <c r="J625" s="7"/>
    </row>
    <row r="626" ht="15.75" customHeight="1">
      <c r="A626" s="7"/>
      <c r="B626" s="18"/>
      <c r="C626" s="18"/>
      <c r="D626" s="18"/>
      <c r="E626" s="18"/>
      <c r="F626" s="18"/>
      <c r="G626" s="24"/>
      <c r="H626" s="18"/>
      <c r="I626" s="7"/>
      <c r="J626" s="7"/>
    </row>
    <row r="627" ht="15.75" customHeight="1">
      <c r="A627" s="7"/>
      <c r="B627" s="18"/>
      <c r="C627" s="18"/>
      <c r="D627" s="18"/>
      <c r="E627" s="18"/>
      <c r="F627" s="18"/>
      <c r="G627" s="24"/>
      <c r="H627" s="18"/>
      <c r="I627" s="7"/>
      <c r="J627" s="7"/>
    </row>
    <row r="628" ht="15.75" customHeight="1">
      <c r="A628" s="7"/>
      <c r="B628" s="18"/>
      <c r="C628" s="18"/>
      <c r="D628" s="18"/>
      <c r="E628" s="18"/>
      <c r="F628" s="18"/>
      <c r="G628" s="24"/>
      <c r="H628" s="18"/>
      <c r="I628" s="7"/>
      <c r="J628" s="7"/>
    </row>
    <row r="629" ht="15.75" customHeight="1">
      <c r="A629" s="7"/>
      <c r="B629" s="18"/>
      <c r="C629" s="18"/>
      <c r="D629" s="18"/>
      <c r="E629" s="18"/>
      <c r="F629" s="18"/>
      <c r="G629" s="24"/>
      <c r="H629" s="18"/>
      <c r="I629" s="7"/>
      <c r="J629" s="7"/>
    </row>
    <row r="630" ht="15.75" customHeight="1">
      <c r="A630" s="7"/>
      <c r="B630" s="18"/>
      <c r="C630" s="18"/>
      <c r="D630" s="18"/>
      <c r="E630" s="18"/>
      <c r="F630" s="18"/>
      <c r="G630" s="24"/>
      <c r="H630" s="18"/>
      <c r="I630" s="7"/>
      <c r="J630" s="7"/>
    </row>
    <row r="631" ht="15.75" customHeight="1">
      <c r="A631" s="7"/>
      <c r="B631" s="18"/>
      <c r="C631" s="18"/>
      <c r="D631" s="18"/>
      <c r="E631" s="18"/>
      <c r="F631" s="18"/>
      <c r="G631" s="24"/>
      <c r="H631" s="18"/>
      <c r="I631" s="7"/>
      <c r="J631" s="7"/>
    </row>
    <row r="632" ht="15.75" customHeight="1">
      <c r="A632" s="7"/>
      <c r="B632" s="18"/>
      <c r="C632" s="18"/>
      <c r="D632" s="18"/>
      <c r="E632" s="18"/>
      <c r="F632" s="18"/>
      <c r="G632" s="24"/>
      <c r="H632" s="18"/>
      <c r="I632" s="7"/>
      <c r="J632" s="7"/>
    </row>
    <row r="633" ht="15.75" customHeight="1">
      <c r="A633" s="7"/>
      <c r="B633" s="18"/>
      <c r="C633" s="18"/>
      <c r="D633" s="18"/>
      <c r="E633" s="18"/>
      <c r="F633" s="18"/>
      <c r="G633" s="24"/>
      <c r="H633" s="18"/>
      <c r="I633" s="7"/>
      <c r="J633" s="7"/>
    </row>
    <row r="634" ht="15.75" customHeight="1">
      <c r="A634" s="7"/>
      <c r="B634" s="18"/>
      <c r="C634" s="18"/>
      <c r="D634" s="18"/>
      <c r="E634" s="18"/>
      <c r="F634" s="18"/>
      <c r="G634" s="24"/>
      <c r="H634" s="18"/>
      <c r="I634" s="7"/>
      <c r="J634" s="7"/>
    </row>
    <row r="635" ht="15.75" customHeight="1">
      <c r="A635" s="7"/>
      <c r="B635" s="18"/>
      <c r="C635" s="18"/>
      <c r="D635" s="18"/>
      <c r="E635" s="18"/>
      <c r="F635" s="18"/>
      <c r="G635" s="24"/>
      <c r="H635" s="18"/>
      <c r="I635" s="7"/>
      <c r="J635" s="7"/>
    </row>
    <row r="636" ht="15.75" customHeight="1">
      <c r="A636" s="7"/>
      <c r="B636" s="18"/>
      <c r="C636" s="18"/>
      <c r="D636" s="18"/>
      <c r="E636" s="18"/>
      <c r="F636" s="18"/>
      <c r="G636" s="24"/>
      <c r="H636" s="18"/>
      <c r="I636" s="7"/>
      <c r="J636" s="7"/>
    </row>
    <row r="637" ht="15.75" customHeight="1">
      <c r="A637" s="7"/>
      <c r="B637" s="18"/>
      <c r="C637" s="18"/>
      <c r="D637" s="18"/>
      <c r="E637" s="18"/>
      <c r="F637" s="18"/>
      <c r="G637" s="24"/>
      <c r="H637" s="18"/>
      <c r="I637" s="7"/>
      <c r="J637" s="7"/>
    </row>
    <row r="638" ht="15.75" customHeight="1">
      <c r="A638" s="7"/>
      <c r="B638" s="18"/>
      <c r="C638" s="18"/>
      <c r="D638" s="18"/>
      <c r="E638" s="18"/>
      <c r="F638" s="18"/>
      <c r="G638" s="24"/>
      <c r="H638" s="18"/>
      <c r="I638" s="7"/>
      <c r="J638" s="7"/>
    </row>
    <row r="639" ht="15.75" customHeight="1">
      <c r="A639" s="7"/>
      <c r="B639" s="18"/>
      <c r="C639" s="18"/>
      <c r="D639" s="18"/>
      <c r="E639" s="18"/>
      <c r="F639" s="18"/>
      <c r="G639" s="24"/>
      <c r="H639" s="18"/>
      <c r="I639" s="7"/>
      <c r="J639" s="7"/>
    </row>
    <row r="640" ht="15.75" customHeight="1">
      <c r="A640" s="7"/>
      <c r="B640" s="18"/>
      <c r="C640" s="18"/>
      <c r="D640" s="18"/>
      <c r="E640" s="18"/>
      <c r="F640" s="18"/>
      <c r="G640" s="24"/>
      <c r="H640" s="18"/>
      <c r="I640" s="7"/>
      <c r="J640" s="7"/>
    </row>
    <row r="641" ht="15.75" customHeight="1">
      <c r="A641" s="7"/>
      <c r="B641" s="18"/>
      <c r="C641" s="18"/>
      <c r="D641" s="18"/>
      <c r="E641" s="18"/>
      <c r="F641" s="18"/>
      <c r="G641" s="24"/>
      <c r="H641" s="18"/>
      <c r="I641" s="7"/>
      <c r="J641" s="7"/>
    </row>
    <row r="642" ht="15.75" customHeight="1">
      <c r="A642" s="7"/>
      <c r="B642" s="18"/>
      <c r="C642" s="18"/>
      <c r="D642" s="18"/>
      <c r="E642" s="18"/>
      <c r="F642" s="18"/>
      <c r="G642" s="24"/>
      <c r="H642" s="18"/>
      <c r="I642" s="7"/>
      <c r="J642" s="7"/>
    </row>
    <row r="643" ht="15.75" customHeight="1">
      <c r="A643" s="7"/>
      <c r="B643" s="18"/>
      <c r="C643" s="18"/>
      <c r="D643" s="18"/>
      <c r="E643" s="18"/>
      <c r="F643" s="18"/>
      <c r="G643" s="24"/>
      <c r="H643" s="18"/>
      <c r="I643" s="7"/>
      <c r="J643" s="7"/>
    </row>
    <row r="644" ht="15.75" customHeight="1">
      <c r="A644" s="7"/>
      <c r="B644" s="18"/>
      <c r="C644" s="18"/>
      <c r="D644" s="18"/>
      <c r="E644" s="18"/>
      <c r="F644" s="18"/>
      <c r="G644" s="24"/>
      <c r="H644" s="18"/>
      <c r="I644" s="7"/>
      <c r="J644" s="7"/>
    </row>
    <row r="645" ht="15.75" customHeight="1">
      <c r="A645" s="7"/>
      <c r="B645" s="18"/>
      <c r="C645" s="18"/>
      <c r="D645" s="18"/>
      <c r="E645" s="18"/>
      <c r="F645" s="18"/>
      <c r="G645" s="24"/>
      <c r="H645" s="18"/>
      <c r="I645" s="7"/>
      <c r="J645" s="7"/>
    </row>
    <row r="646" ht="15.75" customHeight="1">
      <c r="A646" s="7"/>
      <c r="B646" s="18"/>
      <c r="C646" s="18"/>
      <c r="D646" s="18"/>
      <c r="E646" s="18"/>
      <c r="F646" s="18"/>
      <c r="G646" s="24"/>
      <c r="H646" s="18"/>
      <c r="I646" s="7"/>
      <c r="J646" s="7"/>
    </row>
    <row r="647" ht="15.75" customHeight="1">
      <c r="A647" s="7"/>
      <c r="B647" s="18"/>
      <c r="C647" s="18"/>
      <c r="D647" s="18"/>
      <c r="E647" s="18"/>
      <c r="F647" s="18"/>
      <c r="G647" s="24"/>
      <c r="H647" s="18"/>
      <c r="I647" s="7"/>
      <c r="J647" s="7"/>
    </row>
    <row r="648" ht="15.75" customHeight="1">
      <c r="A648" s="7"/>
      <c r="B648" s="18"/>
      <c r="C648" s="18"/>
      <c r="D648" s="18"/>
      <c r="E648" s="18"/>
      <c r="F648" s="18"/>
      <c r="G648" s="24"/>
      <c r="H648" s="18"/>
      <c r="I648" s="7"/>
      <c r="J648" s="7"/>
    </row>
    <row r="649" ht="15.75" customHeight="1">
      <c r="A649" s="7"/>
      <c r="B649" s="18"/>
      <c r="C649" s="18"/>
      <c r="D649" s="18"/>
      <c r="E649" s="18"/>
      <c r="F649" s="18"/>
      <c r="G649" s="24"/>
      <c r="H649" s="18"/>
      <c r="I649" s="7"/>
      <c r="J649" s="7"/>
    </row>
    <row r="650" ht="15.75" customHeight="1">
      <c r="A650" s="7"/>
      <c r="B650" s="18"/>
      <c r="C650" s="18"/>
      <c r="D650" s="18"/>
      <c r="E650" s="18"/>
      <c r="F650" s="18"/>
      <c r="G650" s="24"/>
      <c r="H650" s="18"/>
      <c r="I650" s="7"/>
      <c r="J650" s="7"/>
    </row>
    <row r="651" ht="15.75" customHeight="1">
      <c r="A651" s="7"/>
      <c r="B651" s="18"/>
      <c r="C651" s="18"/>
      <c r="D651" s="18"/>
      <c r="E651" s="18"/>
      <c r="F651" s="18"/>
      <c r="G651" s="24"/>
      <c r="H651" s="18"/>
      <c r="I651" s="7"/>
      <c r="J651" s="7"/>
    </row>
    <row r="652" ht="15.75" customHeight="1">
      <c r="A652" s="7"/>
      <c r="B652" s="18"/>
      <c r="C652" s="18"/>
      <c r="D652" s="18"/>
      <c r="E652" s="18"/>
      <c r="F652" s="18"/>
      <c r="G652" s="24"/>
      <c r="H652" s="18"/>
      <c r="I652" s="7"/>
      <c r="J652" s="7"/>
    </row>
    <row r="653" ht="15.75" customHeight="1">
      <c r="A653" s="7"/>
      <c r="B653" s="18"/>
      <c r="C653" s="18"/>
      <c r="D653" s="18"/>
      <c r="E653" s="18"/>
      <c r="F653" s="18"/>
      <c r="G653" s="24"/>
      <c r="H653" s="18"/>
      <c r="I653" s="7"/>
      <c r="J653" s="7"/>
    </row>
    <row r="654" ht="15.75" customHeight="1">
      <c r="A654" s="7"/>
      <c r="B654" s="18"/>
      <c r="C654" s="18"/>
      <c r="D654" s="18"/>
      <c r="E654" s="18"/>
      <c r="F654" s="18"/>
      <c r="G654" s="24"/>
      <c r="H654" s="18"/>
      <c r="I654" s="7"/>
      <c r="J654" s="7"/>
    </row>
    <row r="655" ht="15.75" customHeight="1">
      <c r="A655" s="7"/>
      <c r="B655" s="18"/>
      <c r="C655" s="18"/>
      <c r="D655" s="18"/>
      <c r="E655" s="18"/>
      <c r="F655" s="18"/>
      <c r="G655" s="24"/>
      <c r="H655" s="18"/>
      <c r="I655" s="7"/>
      <c r="J655" s="7"/>
    </row>
    <row r="656" ht="15.75" customHeight="1">
      <c r="A656" s="7"/>
      <c r="B656" s="18"/>
      <c r="C656" s="18"/>
      <c r="D656" s="18"/>
      <c r="E656" s="18"/>
      <c r="F656" s="18"/>
      <c r="G656" s="24"/>
      <c r="H656" s="18"/>
      <c r="I656" s="7"/>
      <c r="J656" s="7"/>
    </row>
    <row r="657" ht="15.75" customHeight="1">
      <c r="A657" s="7"/>
      <c r="B657" s="18"/>
      <c r="C657" s="18"/>
      <c r="D657" s="18"/>
      <c r="E657" s="18"/>
      <c r="F657" s="18"/>
      <c r="G657" s="24"/>
      <c r="H657" s="18"/>
      <c r="I657" s="7"/>
      <c r="J657" s="7"/>
    </row>
    <row r="658" ht="15.75" customHeight="1">
      <c r="A658" s="7"/>
      <c r="B658" s="18"/>
      <c r="C658" s="18"/>
      <c r="D658" s="18"/>
      <c r="E658" s="18"/>
      <c r="F658" s="18"/>
      <c r="G658" s="24"/>
      <c r="H658" s="18"/>
      <c r="I658" s="7"/>
      <c r="J658" s="7"/>
    </row>
    <row r="659" ht="15.75" customHeight="1">
      <c r="A659" s="7"/>
      <c r="B659" s="18"/>
      <c r="C659" s="18"/>
      <c r="D659" s="18"/>
      <c r="E659" s="18"/>
      <c r="F659" s="18"/>
      <c r="G659" s="24"/>
      <c r="H659" s="18"/>
      <c r="I659" s="7"/>
      <c r="J659" s="7"/>
    </row>
    <row r="660" ht="15.75" customHeight="1">
      <c r="A660" s="7"/>
      <c r="B660" s="18"/>
      <c r="C660" s="18"/>
      <c r="D660" s="18"/>
      <c r="E660" s="18"/>
      <c r="F660" s="18"/>
      <c r="G660" s="24"/>
      <c r="H660" s="18"/>
      <c r="I660" s="7"/>
      <c r="J660" s="7"/>
    </row>
    <row r="661" ht="15.75" customHeight="1">
      <c r="A661" s="7"/>
      <c r="B661" s="18"/>
      <c r="C661" s="18"/>
      <c r="D661" s="18"/>
      <c r="E661" s="18"/>
      <c r="F661" s="18"/>
      <c r="G661" s="24"/>
      <c r="H661" s="18"/>
      <c r="I661" s="7"/>
      <c r="J661" s="7"/>
    </row>
    <row r="662" ht="15.75" customHeight="1">
      <c r="A662" s="7"/>
      <c r="B662" s="18"/>
      <c r="C662" s="18"/>
      <c r="D662" s="18"/>
      <c r="E662" s="18"/>
      <c r="F662" s="18"/>
      <c r="G662" s="24"/>
      <c r="H662" s="18"/>
      <c r="I662" s="7"/>
      <c r="J662" s="7"/>
    </row>
    <row r="663" ht="15.75" customHeight="1">
      <c r="A663" s="7"/>
      <c r="B663" s="18"/>
      <c r="C663" s="18"/>
      <c r="D663" s="18"/>
      <c r="E663" s="18"/>
      <c r="F663" s="18"/>
      <c r="G663" s="24"/>
      <c r="H663" s="18"/>
      <c r="I663" s="7"/>
      <c r="J663" s="7"/>
    </row>
    <row r="664" ht="15.75" customHeight="1">
      <c r="A664" s="7"/>
      <c r="B664" s="18"/>
      <c r="C664" s="18"/>
      <c r="D664" s="18"/>
      <c r="E664" s="18"/>
      <c r="F664" s="18"/>
      <c r="G664" s="24"/>
      <c r="H664" s="18"/>
      <c r="I664" s="7"/>
      <c r="J664" s="7"/>
    </row>
    <row r="665" ht="15.75" customHeight="1">
      <c r="A665" s="7"/>
      <c r="B665" s="18"/>
      <c r="C665" s="18"/>
      <c r="D665" s="18"/>
      <c r="E665" s="18"/>
      <c r="F665" s="18"/>
      <c r="G665" s="24"/>
      <c r="H665" s="18"/>
      <c r="I665" s="7"/>
      <c r="J665" s="7"/>
    </row>
    <row r="666" ht="15.75" customHeight="1">
      <c r="A666" s="7"/>
      <c r="B666" s="18"/>
      <c r="C666" s="18"/>
      <c r="D666" s="18"/>
      <c r="E666" s="18"/>
      <c r="F666" s="18"/>
      <c r="G666" s="24"/>
      <c r="H666" s="18"/>
      <c r="I666" s="7"/>
      <c r="J666" s="7"/>
    </row>
    <row r="667" ht="15.75" customHeight="1">
      <c r="A667" s="7"/>
      <c r="B667" s="18"/>
      <c r="C667" s="18"/>
      <c r="D667" s="18"/>
      <c r="E667" s="18"/>
      <c r="F667" s="18"/>
      <c r="G667" s="24"/>
      <c r="H667" s="18"/>
      <c r="I667" s="7"/>
      <c r="J667" s="7"/>
    </row>
    <row r="668" ht="15.75" customHeight="1">
      <c r="A668" s="7"/>
      <c r="B668" s="18"/>
      <c r="C668" s="18"/>
      <c r="D668" s="18"/>
      <c r="E668" s="18"/>
      <c r="F668" s="18"/>
      <c r="G668" s="24"/>
      <c r="H668" s="18"/>
      <c r="I668" s="7"/>
      <c r="J668" s="7"/>
    </row>
    <row r="669" ht="15.75" customHeight="1">
      <c r="A669" s="7"/>
      <c r="B669" s="18"/>
      <c r="C669" s="18"/>
      <c r="D669" s="18"/>
      <c r="E669" s="18"/>
      <c r="F669" s="18"/>
      <c r="G669" s="24"/>
      <c r="H669" s="18"/>
      <c r="I669" s="7"/>
      <c r="J669" s="7"/>
    </row>
    <row r="670" ht="15.75" customHeight="1">
      <c r="A670" s="7"/>
      <c r="B670" s="18"/>
      <c r="C670" s="18"/>
      <c r="D670" s="18"/>
      <c r="E670" s="18"/>
      <c r="F670" s="18"/>
      <c r="G670" s="24"/>
      <c r="H670" s="18"/>
      <c r="I670" s="7"/>
      <c r="J670" s="7"/>
    </row>
    <row r="671" ht="15.75" customHeight="1">
      <c r="A671" s="7"/>
      <c r="B671" s="18"/>
      <c r="C671" s="18"/>
      <c r="D671" s="18"/>
      <c r="E671" s="18"/>
      <c r="F671" s="18"/>
      <c r="G671" s="24"/>
      <c r="H671" s="18"/>
      <c r="I671" s="7"/>
      <c r="J671" s="7"/>
    </row>
    <row r="672" ht="15.75" customHeight="1">
      <c r="A672" s="7"/>
      <c r="B672" s="18"/>
      <c r="C672" s="18"/>
      <c r="D672" s="18"/>
      <c r="E672" s="18"/>
      <c r="F672" s="18"/>
      <c r="G672" s="24"/>
      <c r="H672" s="18"/>
      <c r="I672" s="7"/>
      <c r="J672" s="7"/>
    </row>
    <row r="673" ht="15.75" customHeight="1">
      <c r="A673" s="7"/>
      <c r="B673" s="18"/>
      <c r="C673" s="18"/>
      <c r="D673" s="18"/>
      <c r="E673" s="18"/>
      <c r="F673" s="18"/>
      <c r="G673" s="24"/>
      <c r="H673" s="18"/>
      <c r="I673" s="7"/>
      <c r="J673" s="7"/>
    </row>
    <row r="674" ht="15.75" customHeight="1">
      <c r="A674" s="7"/>
      <c r="B674" s="18"/>
      <c r="C674" s="18"/>
      <c r="D674" s="18"/>
      <c r="E674" s="18"/>
      <c r="F674" s="18"/>
      <c r="G674" s="24"/>
      <c r="H674" s="18"/>
      <c r="I674" s="7"/>
      <c r="J674" s="7"/>
    </row>
    <row r="675" ht="15.75" customHeight="1">
      <c r="A675" s="7"/>
      <c r="B675" s="18"/>
      <c r="C675" s="18"/>
      <c r="D675" s="18"/>
      <c r="E675" s="18"/>
      <c r="F675" s="18"/>
      <c r="G675" s="24"/>
      <c r="H675" s="18"/>
      <c r="I675" s="7"/>
      <c r="J675" s="7"/>
    </row>
    <row r="676" ht="15.75" customHeight="1">
      <c r="A676" s="7"/>
      <c r="B676" s="18"/>
      <c r="C676" s="18"/>
      <c r="D676" s="18"/>
      <c r="E676" s="18"/>
      <c r="F676" s="18"/>
      <c r="G676" s="24"/>
      <c r="H676" s="18"/>
      <c r="I676" s="7"/>
      <c r="J676" s="7"/>
    </row>
    <row r="677" ht="15.75" customHeight="1">
      <c r="A677" s="7"/>
      <c r="B677" s="18"/>
      <c r="C677" s="18"/>
      <c r="D677" s="18"/>
      <c r="E677" s="18"/>
      <c r="F677" s="18"/>
      <c r="G677" s="24"/>
      <c r="H677" s="18"/>
      <c r="I677" s="7"/>
      <c r="J677" s="7"/>
    </row>
    <row r="678" ht="15.75" customHeight="1">
      <c r="A678" s="7"/>
      <c r="B678" s="18"/>
      <c r="C678" s="18"/>
      <c r="D678" s="18"/>
      <c r="E678" s="18"/>
      <c r="F678" s="18"/>
      <c r="G678" s="24"/>
      <c r="H678" s="18"/>
      <c r="I678" s="7"/>
      <c r="J678" s="7"/>
    </row>
    <row r="679" ht="15.75" customHeight="1">
      <c r="A679" s="7"/>
      <c r="B679" s="18"/>
      <c r="C679" s="18"/>
      <c r="D679" s="18"/>
      <c r="E679" s="18"/>
      <c r="F679" s="18"/>
      <c r="G679" s="24"/>
      <c r="H679" s="18"/>
      <c r="I679" s="7"/>
      <c r="J679" s="7"/>
    </row>
    <row r="680" ht="15.75" customHeight="1">
      <c r="A680" s="7"/>
      <c r="B680" s="18"/>
      <c r="C680" s="18"/>
      <c r="D680" s="18"/>
      <c r="E680" s="18"/>
      <c r="F680" s="18"/>
      <c r="G680" s="24"/>
      <c r="H680" s="18"/>
      <c r="I680" s="7"/>
      <c r="J680" s="7"/>
    </row>
    <row r="681" ht="15.75" customHeight="1">
      <c r="A681" s="7"/>
      <c r="B681" s="18"/>
      <c r="C681" s="18"/>
      <c r="D681" s="18"/>
      <c r="E681" s="18"/>
      <c r="F681" s="18"/>
      <c r="G681" s="24"/>
      <c r="H681" s="18"/>
      <c r="I681" s="7"/>
      <c r="J681" s="7"/>
    </row>
    <row r="682" ht="15.75" customHeight="1">
      <c r="A682" s="7"/>
      <c r="B682" s="18"/>
      <c r="C682" s="18"/>
      <c r="D682" s="18"/>
      <c r="E682" s="18"/>
      <c r="F682" s="18"/>
      <c r="G682" s="24"/>
      <c r="H682" s="18"/>
      <c r="I682" s="7"/>
      <c r="J682" s="7"/>
    </row>
    <row r="683" ht="15.75" customHeight="1">
      <c r="A683" s="7"/>
      <c r="B683" s="18"/>
      <c r="C683" s="18"/>
      <c r="D683" s="18"/>
      <c r="E683" s="18"/>
      <c r="F683" s="18"/>
      <c r="G683" s="24"/>
      <c r="H683" s="18"/>
      <c r="I683" s="7"/>
      <c r="J683" s="7"/>
    </row>
    <row r="684" ht="15.75" customHeight="1">
      <c r="A684" s="7"/>
      <c r="B684" s="18"/>
      <c r="C684" s="18"/>
      <c r="D684" s="18"/>
      <c r="E684" s="18"/>
      <c r="F684" s="18"/>
      <c r="G684" s="24"/>
      <c r="H684" s="18"/>
      <c r="I684" s="7"/>
      <c r="J684" s="7"/>
    </row>
    <row r="685" ht="15.75" customHeight="1">
      <c r="A685" s="7"/>
      <c r="B685" s="18"/>
      <c r="C685" s="18"/>
      <c r="D685" s="18"/>
      <c r="E685" s="18"/>
      <c r="F685" s="18"/>
      <c r="G685" s="24"/>
      <c r="H685" s="18"/>
      <c r="I685" s="7"/>
      <c r="J685" s="7"/>
    </row>
    <row r="686" ht="15.75" customHeight="1">
      <c r="A686" s="7"/>
      <c r="B686" s="18"/>
      <c r="C686" s="18"/>
      <c r="D686" s="18"/>
      <c r="E686" s="18"/>
      <c r="F686" s="18"/>
      <c r="G686" s="24"/>
      <c r="H686" s="18"/>
      <c r="I686" s="7"/>
      <c r="J686" s="7"/>
    </row>
    <row r="687" ht="15.75" customHeight="1">
      <c r="A687" s="7"/>
      <c r="B687" s="18"/>
      <c r="C687" s="18"/>
      <c r="D687" s="18"/>
      <c r="E687" s="18"/>
      <c r="F687" s="18"/>
      <c r="G687" s="24"/>
      <c r="H687" s="18"/>
      <c r="I687" s="7"/>
      <c r="J687" s="7"/>
    </row>
    <row r="688" ht="15.75" customHeight="1">
      <c r="A688" s="7"/>
      <c r="B688" s="18"/>
      <c r="C688" s="18"/>
      <c r="D688" s="18"/>
      <c r="E688" s="18"/>
      <c r="F688" s="18"/>
      <c r="G688" s="24"/>
      <c r="H688" s="18"/>
      <c r="I688" s="7"/>
      <c r="J688" s="7"/>
    </row>
    <row r="689" ht="15.75" customHeight="1">
      <c r="A689" s="7"/>
      <c r="B689" s="18"/>
      <c r="C689" s="18"/>
      <c r="D689" s="18"/>
      <c r="E689" s="18"/>
      <c r="F689" s="18"/>
      <c r="G689" s="24"/>
      <c r="H689" s="18"/>
      <c r="I689" s="7"/>
      <c r="J689" s="7"/>
    </row>
    <row r="690" ht="15.75" customHeight="1">
      <c r="A690" s="7"/>
      <c r="B690" s="18"/>
      <c r="C690" s="18"/>
      <c r="D690" s="18"/>
      <c r="E690" s="18"/>
      <c r="F690" s="18"/>
      <c r="G690" s="24"/>
      <c r="H690" s="18"/>
      <c r="I690" s="7"/>
      <c r="J690" s="7"/>
    </row>
    <row r="691" ht="15.75" customHeight="1">
      <c r="A691" s="7"/>
      <c r="B691" s="18"/>
      <c r="C691" s="18"/>
      <c r="D691" s="18"/>
      <c r="E691" s="18"/>
      <c r="F691" s="18"/>
      <c r="G691" s="24"/>
      <c r="H691" s="18"/>
      <c r="I691" s="7"/>
      <c r="J691" s="7"/>
    </row>
    <row r="692" ht="15.75" customHeight="1">
      <c r="A692" s="7"/>
      <c r="B692" s="18"/>
      <c r="C692" s="18"/>
      <c r="D692" s="18"/>
      <c r="E692" s="18"/>
      <c r="F692" s="18"/>
      <c r="G692" s="24"/>
      <c r="H692" s="18"/>
      <c r="I692" s="7"/>
      <c r="J692" s="7"/>
    </row>
    <row r="693" ht="15.75" customHeight="1">
      <c r="A693" s="7"/>
      <c r="B693" s="18"/>
      <c r="C693" s="18"/>
      <c r="D693" s="18"/>
      <c r="E693" s="18"/>
      <c r="F693" s="18"/>
      <c r="G693" s="24"/>
      <c r="H693" s="18"/>
      <c r="I693" s="7"/>
      <c r="J693" s="7"/>
    </row>
    <row r="694" ht="15.75" customHeight="1">
      <c r="A694" s="7"/>
      <c r="B694" s="18"/>
      <c r="C694" s="18"/>
      <c r="D694" s="18"/>
      <c r="E694" s="18"/>
      <c r="F694" s="18"/>
      <c r="G694" s="24"/>
      <c r="H694" s="18"/>
      <c r="I694" s="7"/>
      <c r="J694" s="7"/>
    </row>
    <row r="695" ht="15.75" customHeight="1">
      <c r="A695" s="7"/>
      <c r="B695" s="18"/>
      <c r="C695" s="18"/>
      <c r="D695" s="18"/>
      <c r="E695" s="18"/>
      <c r="F695" s="18"/>
      <c r="G695" s="24"/>
      <c r="H695" s="18"/>
      <c r="I695" s="7"/>
      <c r="J695" s="7"/>
    </row>
    <row r="696" ht="15.75" customHeight="1">
      <c r="A696" s="7"/>
      <c r="B696" s="18"/>
      <c r="C696" s="18"/>
      <c r="D696" s="18"/>
      <c r="E696" s="18"/>
      <c r="F696" s="18"/>
      <c r="G696" s="24"/>
      <c r="H696" s="18"/>
      <c r="I696" s="7"/>
      <c r="J696" s="7"/>
    </row>
    <row r="697" ht="15.75" customHeight="1">
      <c r="A697" s="7"/>
      <c r="B697" s="18"/>
      <c r="C697" s="18"/>
      <c r="D697" s="18"/>
      <c r="E697" s="18"/>
      <c r="F697" s="18"/>
      <c r="G697" s="24"/>
      <c r="H697" s="18"/>
      <c r="I697" s="7"/>
      <c r="J697" s="7"/>
    </row>
    <row r="698" ht="15.75" customHeight="1">
      <c r="A698" s="7"/>
      <c r="B698" s="18"/>
      <c r="C698" s="18"/>
      <c r="D698" s="18"/>
      <c r="E698" s="18"/>
      <c r="F698" s="18"/>
      <c r="G698" s="24"/>
      <c r="H698" s="18"/>
      <c r="I698" s="7"/>
      <c r="J698" s="7"/>
    </row>
    <row r="699" ht="15.75" customHeight="1">
      <c r="A699" s="7"/>
      <c r="B699" s="18"/>
      <c r="C699" s="18"/>
      <c r="D699" s="18"/>
      <c r="E699" s="18"/>
      <c r="F699" s="18"/>
      <c r="G699" s="24"/>
      <c r="H699" s="18"/>
      <c r="I699" s="7"/>
      <c r="J699" s="7"/>
    </row>
    <row r="700" ht="15.75" customHeight="1">
      <c r="A700" s="7"/>
      <c r="B700" s="18"/>
      <c r="C700" s="18"/>
      <c r="D700" s="18"/>
      <c r="E700" s="18"/>
      <c r="F700" s="18"/>
      <c r="G700" s="24"/>
      <c r="H700" s="18"/>
      <c r="I700" s="7"/>
      <c r="J700" s="7"/>
    </row>
    <row r="701" ht="15.75" customHeight="1">
      <c r="A701" s="7"/>
      <c r="B701" s="18"/>
      <c r="C701" s="18"/>
      <c r="D701" s="18"/>
      <c r="E701" s="18"/>
      <c r="F701" s="18"/>
      <c r="G701" s="24"/>
      <c r="H701" s="18"/>
      <c r="I701" s="7"/>
      <c r="J701" s="7"/>
    </row>
    <row r="702" ht="15.75" customHeight="1">
      <c r="A702" s="7"/>
      <c r="B702" s="18"/>
      <c r="C702" s="18"/>
      <c r="D702" s="18"/>
      <c r="E702" s="18"/>
      <c r="F702" s="18"/>
      <c r="G702" s="24"/>
      <c r="H702" s="18"/>
      <c r="I702" s="7"/>
      <c r="J702" s="7"/>
    </row>
    <row r="703" ht="15.75" customHeight="1">
      <c r="A703" s="7"/>
      <c r="B703" s="18"/>
      <c r="C703" s="18"/>
      <c r="D703" s="18"/>
      <c r="E703" s="18"/>
      <c r="F703" s="18"/>
      <c r="G703" s="24"/>
      <c r="H703" s="18"/>
      <c r="I703" s="7"/>
      <c r="J703" s="7"/>
    </row>
    <row r="704" ht="15.75" customHeight="1">
      <c r="A704" s="7"/>
      <c r="B704" s="18"/>
      <c r="C704" s="18"/>
      <c r="D704" s="18"/>
      <c r="E704" s="18"/>
      <c r="F704" s="18"/>
      <c r="G704" s="24"/>
      <c r="H704" s="18"/>
      <c r="I704" s="7"/>
      <c r="J704" s="7"/>
    </row>
    <row r="705" ht="15.75" customHeight="1">
      <c r="A705" s="7"/>
      <c r="B705" s="18"/>
      <c r="C705" s="18"/>
      <c r="D705" s="18"/>
      <c r="E705" s="18"/>
      <c r="F705" s="18"/>
      <c r="G705" s="24"/>
      <c r="H705" s="18"/>
      <c r="I705" s="7"/>
      <c r="J705" s="7"/>
    </row>
    <row r="706" ht="15.75" customHeight="1">
      <c r="A706" s="7"/>
      <c r="B706" s="18"/>
      <c r="C706" s="18"/>
      <c r="D706" s="18"/>
      <c r="E706" s="18"/>
      <c r="F706" s="18"/>
      <c r="G706" s="24"/>
      <c r="H706" s="18"/>
      <c r="I706" s="7"/>
      <c r="J706" s="7"/>
    </row>
    <row r="707" ht="15.75" customHeight="1">
      <c r="A707" s="7"/>
      <c r="B707" s="18"/>
      <c r="C707" s="18"/>
      <c r="D707" s="18"/>
      <c r="E707" s="18"/>
      <c r="F707" s="18"/>
      <c r="G707" s="24"/>
      <c r="H707" s="18"/>
      <c r="I707" s="7"/>
      <c r="J707" s="7"/>
    </row>
    <row r="708" ht="15.75" customHeight="1">
      <c r="A708" s="7"/>
      <c r="B708" s="18"/>
      <c r="C708" s="18"/>
      <c r="D708" s="18"/>
      <c r="E708" s="18"/>
      <c r="F708" s="18"/>
      <c r="G708" s="24"/>
      <c r="H708" s="18"/>
      <c r="I708" s="7"/>
      <c r="J708" s="7"/>
    </row>
    <row r="709" ht="15.75" customHeight="1">
      <c r="A709" s="7"/>
      <c r="B709" s="18"/>
      <c r="C709" s="18"/>
      <c r="D709" s="18"/>
      <c r="E709" s="18"/>
      <c r="F709" s="18"/>
      <c r="G709" s="24"/>
      <c r="H709" s="18"/>
      <c r="I709" s="7"/>
      <c r="J709" s="7"/>
    </row>
    <row r="710" ht="15.75" customHeight="1">
      <c r="A710" s="7"/>
      <c r="B710" s="18"/>
      <c r="C710" s="18"/>
      <c r="D710" s="18"/>
      <c r="E710" s="18"/>
      <c r="F710" s="18"/>
      <c r="G710" s="24"/>
      <c r="H710" s="18"/>
      <c r="I710" s="7"/>
      <c r="J710" s="7"/>
    </row>
    <row r="711" ht="15.75" customHeight="1">
      <c r="A711" s="7"/>
      <c r="B711" s="18"/>
      <c r="C711" s="18"/>
      <c r="D711" s="18"/>
      <c r="E711" s="18"/>
      <c r="F711" s="18"/>
      <c r="G711" s="24"/>
      <c r="H711" s="18"/>
      <c r="I711" s="7"/>
      <c r="J711" s="7"/>
    </row>
    <row r="712" ht="15.75" customHeight="1">
      <c r="A712" s="7"/>
      <c r="B712" s="18"/>
      <c r="C712" s="18"/>
      <c r="D712" s="18"/>
      <c r="E712" s="18"/>
      <c r="F712" s="18"/>
      <c r="G712" s="24"/>
      <c r="H712" s="18"/>
      <c r="I712" s="7"/>
      <c r="J712" s="7"/>
    </row>
    <row r="713" ht="15.75" customHeight="1">
      <c r="A713" s="7"/>
      <c r="B713" s="18"/>
      <c r="C713" s="18"/>
      <c r="D713" s="18"/>
      <c r="E713" s="18"/>
      <c r="F713" s="18"/>
      <c r="G713" s="24"/>
      <c r="H713" s="18"/>
      <c r="I713" s="7"/>
      <c r="J713" s="7"/>
    </row>
    <row r="714" ht="15.75" customHeight="1">
      <c r="A714" s="7"/>
      <c r="B714" s="18"/>
      <c r="C714" s="18"/>
      <c r="D714" s="18"/>
      <c r="E714" s="18"/>
      <c r="F714" s="18"/>
      <c r="G714" s="24"/>
      <c r="H714" s="18"/>
      <c r="I714" s="7"/>
      <c r="J714" s="7"/>
    </row>
    <row r="715" ht="15.75" customHeight="1">
      <c r="A715" s="7"/>
      <c r="B715" s="18"/>
      <c r="C715" s="18"/>
      <c r="D715" s="18"/>
      <c r="E715" s="18"/>
      <c r="F715" s="18"/>
      <c r="G715" s="24"/>
      <c r="H715" s="18"/>
      <c r="I715" s="7"/>
      <c r="J715" s="7"/>
    </row>
    <row r="716" ht="15.75" customHeight="1">
      <c r="A716" s="7"/>
      <c r="B716" s="18"/>
      <c r="C716" s="18"/>
      <c r="D716" s="18"/>
      <c r="E716" s="18"/>
      <c r="F716" s="18"/>
      <c r="G716" s="24"/>
      <c r="H716" s="18"/>
      <c r="I716" s="7"/>
      <c r="J716" s="7"/>
    </row>
    <row r="717" ht="15.75" customHeight="1">
      <c r="A717" s="7"/>
      <c r="B717" s="18"/>
      <c r="C717" s="18"/>
      <c r="D717" s="18"/>
      <c r="E717" s="18"/>
      <c r="F717" s="18"/>
      <c r="G717" s="24"/>
      <c r="H717" s="18"/>
      <c r="I717" s="7"/>
      <c r="J717" s="7"/>
    </row>
    <row r="718" ht="15.75" customHeight="1">
      <c r="A718" s="7"/>
      <c r="B718" s="18"/>
      <c r="C718" s="18"/>
      <c r="D718" s="18"/>
      <c r="E718" s="18"/>
      <c r="F718" s="18"/>
      <c r="G718" s="24"/>
      <c r="H718" s="18"/>
      <c r="I718" s="7"/>
      <c r="J718" s="7"/>
    </row>
    <row r="719" ht="15.75" customHeight="1">
      <c r="A719" s="7"/>
      <c r="B719" s="18"/>
      <c r="C719" s="18"/>
      <c r="D719" s="18"/>
      <c r="E719" s="18"/>
      <c r="F719" s="18"/>
      <c r="G719" s="24"/>
      <c r="H719" s="18"/>
      <c r="I719" s="7"/>
      <c r="J719" s="7"/>
    </row>
    <row r="720" ht="15.75" customHeight="1">
      <c r="A720" s="7"/>
      <c r="B720" s="18"/>
      <c r="C720" s="18"/>
      <c r="D720" s="18"/>
      <c r="E720" s="18"/>
      <c r="F720" s="18"/>
      <c r="G720" s="24"/>
      <c r="H720" s="18"/>
      <c r="I720" s="7"/>
      <c r="J720" s="7"/>
    </row>
    <row r="721" ht="15.75" customHeight="1">
      <c r="A721" s="7"/>
      <c r="B721" s="18"/>
      <c r="C721" s="18"/>
      <c r="D721" s="18"/>
      <c r="E721" s="18"/>
      <c r="F721" s="18"/>
      <c r="G721" s="24"/>
      <c r="H721" s="18"/>
      <c r="I721" s="7"/>
      <c r="J721" s="7"/>
    </row>
    <row r="722" ht="15.75" customHeight="1">
      <c r="A722" s="7"/>
      <c r="B722" s="18"/>
      <c r="C722" s="18"/>
      <c r="D722" s="18"/>
      <c r="E722" s="18"/>
      <c r="F722" s="18"/>
      <c r="G722" s="24"/>
      <c r="H722" s="18"/>
      <c r="I722" s="7"/>
      <c r="J722" s="7"/>
    </row>
    <row r="723" ht="15.75" customHeight="1">
      <c r="A723" s="7"/>
      <c r="B723" s="18"/>
      <c r="C723" s="18"/>
      <c r="D723" s="18"/>
      <c r="E723" s="18"/>
      <c r="F723" s="18"/>
      <c r="G723" s="24"/>
      <c r="H723" s="18"/>
      <c r="I723" s="7"/>
      <c r="J723" s="7"/>
    </row>
    <row r="724" ht="15.75" customHeight="1">
      <c r="A724" s="7"/>
      <c r="B724" s="18"/>
      <c r="C724" s="18"/>
      <c r="D724" s="18"/>
      <c r="E724" s="18"/>
      <c r="F724" s="18"/>
      <c r="G724" s="24"/>
      <c r="H724" s="18"/>
      <c r="I724" s="7"/>
      <c r="J724" s="7"/>
    </row>
    <row r="725" ht="15.75" customHeight="1">
      <c r="A725" s="7"/>
      <c r="B725" s="18"/>
      <c r="C725" s="18"/>
      <c r="D725" s="18"/>
      <c r="E725" s="18"/>
      <c r="F725" s="18"/>
      <c r="G725" s="24"/>
      <c r="H725" s="18"/>
      <c r="I725" s="7"/>
      <c r="J725" s="7"/>
    </row>
    <row r="726" ht="15.75" customHeight="1">
      <c r="A726" s="7"/>
      <c r="B726" s="18"/>
      <c r="C726" s="18"/>
      <c r="D726" s="18"/>
      <c r="E726" s="18"/>
      <c r="F726" s="18"/>
      <c r="G726" s="24"/>
      <c r="H726" s="18"/>
      <c r="I726" s="7"/>
      <c r="J726" s="7"/>
    </row>
    <row r="727" ht="15.75" customHeight="1">
      <c r="A727" s="7"/>
      <c r="B727" s="18"/>
      <c r="C727" s="18"/>
      <c r="D727" s="18"/>
      <c r="E727" s="18"/>
      <c r="F727" s="18"/>
      <c r="G727" s="24"/>
      <c r="H727" s="18"/>
      <c r="I727" s="7"/>
      <c r="J727" s="7"/>
    </row>
    <row r="728" ht="15.75" customHeight="1">
      <c r="A728" s="7"/>
      <c r="B728" s="18"/>
      <c r="C728" s="18"/>
      <c r="D728" s="18"/>
      <c r="E728" s="18"/>
      <c r="F728" s="18"/>
      <c r="G728" s="24"/>
      <c r="H728" s="18"/>
      <c r="I728" s="7"/>
      <c r="J728" s="7"/>
    </row>
    <row r="729" ht="15.75" customHeight="1">
      <c r="A729" s="7"/>
      <c r="B729" s="18"/>
      <c r="C729" s="18"/>
      <c r="D729" s="18"/>
      <c r="E729" s="18"/>
      <c r="F729" s="18"/>
      <c r="G729" s="24"/>
      <c r="H729" s="18"/>
      <c r="I729" s="7"/>
      <c r="J729" s="7"/>
    </row>
    <row r="730" ht="15.75" customHeight="1">
      <c r="A730" s="7"/>
      <c r="B730" s="18"/>
      <c r="C730" s="18"/>
      <c r="D730" s="18"/>
      <c r="E730" s="18"/>
      <c r="F730" s="18"/>
      <c r="G730" s="24"/>
      <c r="H730" s="18"/>
      <c r="I730" s="7"/>
      <c r="J730" s="7"/>
    </row>
    <row r="731" ht="15.75" customHeight="1">
      <c r="A731" s="7"/>
      <c r="B731" s="18"/>
      <c r="C731" s="18"/>
      <c r="D731" s="18"/>
      <c r="E731" s="18"/>
      <c r="F731" s="18"/>
      <c r="G731" s="24"/>
      <c r="H731" s="18"/>
      <c r="I731" s="7"/>
      <c r="J731" s="7"/>
    </row>
    <row r="732" ht="15.75" customHeight="1">
      <c r="A732" s="7"/>
      <c r="B732" s="18"/>
      <c r="C732" s="18"/>
      <c r="D732" s="18"/>
      <c r="E732" s="18"/>
      <c r="F732" s="18"/>
      <c r="G732" s="24"/>
      <c r="H732" s="18"/>
      <c r="I732" s="7"/>
      <c r="J732" s="7"/>
    </row>
    <row r="733" ht="15.75" customHeight="1">
      <c r="A733" s="7"/>
      <c r="B733" s="18"/>
      <c r="C733" s="18"/>
      <c r="D733" s="18"/>
      <c r="E733" s="18"/>
      <c r="F733" s="18"/>
      <c r="G733" s="24"/>
      <c r="H733" s="18"/>
      <c r="I733" s="7"/>
      <c r="J733" s="7"/>
    </row>
    <row r="734" ht="15.75" customHeight="1">
      <c r="A734" s="7"/>
      <c r="B734" s="18"/>
      <c r="C734" s="18"/>
      <c r="D734" s="18"/>
      <c r="E734" s="18"/>
      <c r="F734" s="18"/>
      <c r="G734" s="24"/>
      <c r="H734" s="18"/>
      <c r="I734" s="7"/>
      <c r="J734" s="7"/>
    </row>
    <row r="735" ht="15.75" customHeight="1">
      <c r="A735" s="7"/>
      <c r="B735" s="18"/>
      <c r="C735" s="18"/>
      <c r="D735" s="18"/>
      <c r="E735" s="18"/>
      <c r="F735" s="18"/>
      <c r="G735" s="24"/>
      <c r="H735" s="18"/>
      <c r="I735" s="7"/>
      <c r="J735" s="7"/>
    </row>
    <row r="736" ht="15.75" customHeight="1">
      <c r="A736" s="7"/>
      <c r="B736" s="18"/>
      <c r="C736" s="18"/>
      <c r="D736" s="18"/>
      <c r="E736" s="18"/>
      <c r="F736" s="18"/>
      <c r="G736" s="24"/>
      <c r="H736" s="18"/>
      <c r="I736" s="7"/>
      <c r="J736" s="7"/>
    </row>
    <row r="737" ht="15.75" customHeight="1">
      <c r="A737" s="7"/>
      <c r="B737" s="18"/>
      <c r="C737" s="18"/>
      <c r="D737" s="18"/>
      <c r="E737" s="18"/>
      <c r="F737" s="18"/>
      <c r="G737" s="24"/>
      <c r="H737" s="18"/>
      <c r="I737" s="7"/>
      <c r="J737" s="7"/>
    </row>
    <row r="738" ht="15.75" customHeight="1">
      <c r="A738" s="7"/>
      <c r="B738" s="18"/>
      <c r="C738" s="18"/>
      <c r="D738" s="18"/>
      <c r="E738" s="18"/>
      <c r="F738" s="18"/>
      <c r="G738" s="24"/>
      <c r="H738" s="18"/>
      <c r="I738" s="7"/>
      <c r="J738" s="7"/>
    </row>
    <row r="739" ht="15.75" customHeight="1">
      <c r="A739" s="7"/>
      <c r="B739" s="18"/>
      <c r="C739" s="18"/>
      <c r="D739" s="18"/>
      <c r="E739" s="18"/>
      <c r="F739" s="18"/>
      <c r="G739" s="24"/>
      <c r="H739" s="18"/>
      <c r="I739" s="7"/>
      <c r="J739" s="7"/>
    </row>
    <row r="740" ht="15.75" customHeight="1">
      <c r="A740" s="7"/>
      <c r="B740" s="18"/>
      <c r="C740" s="18"/>
      <c r="D740" s="18"/>
      <c r="E740" s="18"/>
      <c r="F740" s="18"/>
      <c r="G740" s="24"/>
      <c r="H740" s="18"/>
      <c r="I740" s="7"/>
      <c r="J740" s="7"/>
    </row>
    <row r="741" ht="15.75" customHeight="1">
      <c r="A741" s="7"/>
      <c r="B741" s="18"/>
      <c r="C741" s="18"/>
      <c r="D741" s="18"/>
      <c r="E741" s="18"/>
      <c r="F741" s="18"/>
      <c r="G741" s="24"/>
      <c r="H741" s="18"/>
      <c r="I741" s="7"/>
      <c r="J741" s="7"/>
    </row>
    <row r="742" ht="15.75" customHeight="1">
      <c r="A742" s="7"/>
      <c r="B742" s="18"/>
      <c r="C742" s="18"/>
      <c r="D742" s="18"/>
      <c r="E742" s="18"/>
      <c r="F742" s="18"/>
      <c r="G742" s="24"/>
      <c r="H742" s="18"/>
      <c r="I742" s="7"/>
      <c r="J742" s="7"/>
    </row>
    <row r="743" ht="15.75" customHeight="1">
      <c r="A743" s="7"/>
      <c r="B743" s="18"/>
      <c r="C743" s="18"/>
      <c r="D743" s="18"/>
      <c r="E743" s="18"/>
      <c r="F743" s="18"/>
      <c r="G743" s="24"/>
      <c r="H743" s="18"/>
      <c r="I743" s="7"/>
      <c r="J743" s="7"/>
    </row>
    <row r="744" ht="15.75" customHeight="1">
      <c r="A744" s="7"/>
      <c r="B744" s="18"/>
      <c r="C744" s="18"/>
      <c r="D744" s="18"/>
      <c r="E744" s="18"/>
      <c r="F744" s="18"/>
      <c r="G744" s="24"/>
      <c r="H744" s="18"/>
      <c r="I744" s="7"/>
      <c r="J744" s="7"/>
    </row>
    <row r="745" ht="15.75" customHeight="1">
      <c r="A745" s="7"/>
      <c r="B745" s="18"/>
      <c r="C745" s="18"/>
      <c r="D745" s="18"/>
      <c r="E745" s="18"/>
      <c r="F745" s="18"/>
      <c r="G745" s="24"/>
      <c r="H745" s="18"/>
      <c r="I745" s="7"/>
      <c r="J745" s="7"/>
    </row>
    <row r="746" ht="15.75" customHeight="1">
      <c r="A746" s="7"/>
      <c r="B746" s="18"/>
      <c r="C746" s="18"/>
      <c r="D746" s="18"/>
      <c r="E746" s="18"/>
      <c r="F746" s="18"/>
      <c r="G746" s="24"/>
      <c r="H746" s="18"/>
      <c r="I746" s="7"/>
      <c r="J746" s="7"/>
    </row>
    <row r="747" ht="15.75" customHeight="1">
      <c r="A747" s="7"/>
      <c r="B747" s="18"/>
      <c r="C747" s="18"/>
      <c r="D747" s="18"/>
      <c r="E747" s="18"/>
      <c r="F747" s="18"/>
      <c r="G747" s="24"/>
      <c r="H747" s="18"/>
      <c r="I747" s="7"/>
      <c r="J747" s="7"/>
    </row>
    <row r="748" ht="15.75" customHeight="1">
      <c r="A748" s="7"/>
      <c r="B748" s="18"/>
      <c r="C748" s="18"/>
      <c r="D748" s="18"/>
      <c r="E748" s="18"/>
      <c r="F748" s="18"/>
      <c r="G748" s="24"/>
      <c r="H748" s="18"/>
      <c r="I748" s="7"/>
      <c r="J748" s="7"/>
    </row>
    <row r="749" ht="15.75" customHeight="1">
      <c r="A749" s="7"/>
      <c r="B749" s="18"/>
      <c r="C749" s="18"/>
      <c r="D749" s="18"/>
      <c r="E749" s="18"/>
      <c r="F749" s="18"/>
      <c r="G749" s="24"/>
      <c r="H749" s="18"/>
      <c r="I749" s="7"/>
      <c r="J749" s="7"/>
    </row>
    <row r="750" ht="15.75" customHeight="1">
      <c r="A750" s="7"/>
      <c r="B750" s="18"/>
      <c r="C750" s="18"/>
      <c r="D750" s="18"/>
      <c r="E750" s="18"/>
      <c r="F750" s="18"/>
      <c r="G750" s="24"/>
      <c r="H750" s="18"/>
      <c r="I750" s="7"/>
      <c r="J750" s="7"/>
    </row>
    <row r="751" ht="15.75" customHeight="1">
      <c r="A751" s="7"/>
      <c r="B751" s="18"/>
      <c r="C751" s="18"/>
      <c r="D751" s="18"/>
      <c r="E751" s="18"/>
      <c r="F751" s="18"/>
      <c r="G751" s="24"/>
      <c r="H751" s="18"/>
      <c r="I751" s="7"/>
      <c r="J751" s="7"/>
    </row>
    <row r="752" ht="15.75" customHeight="1">
      <c r="A752" s="7"/>
      <c r="B752" s="18"/>
      <c r="C752" s="18"/>
      <c r="D752" s="18"/>
      <c r="E752" s="18"/>
      <c r="F752" s="18"/>
      <c r="G752" s="24"/>
      <c r="H752" s="18"/>
      <c r="I752" s="7"/>
      <c r="J752" s="7"/>
    </row>
    <row r="753" ht="15.75" customHeight="1">
      <c r="A753" s="7"/>
      <c r="B753" s="18"/>
      <c r="C753" s="18"/>
      <c r="D753" s="18"/>
      <c r="E753" s="18"/>
      <c r="F753" s="18"/>
      <c r="G753" s="24"/>
      <c r="H753" s="18"/>
      <c r="I753" s="7"/>
      <c r="J753" s="7"/>
    </row>
    <row r="754" ht="15.75" customHeight="1">
      <c r="A754" s="7"/>
      <c r="B754" s="18"/>
      <c r="C754" s="18"/>
      <c r="D754" s="18"/>
      <c r="E754" s="18"/>
      <c r="F754" s="18"/>
      <c r="G754" s="24"/>
      <c r="H754" s="18"/>
      <c r="I754" s="7"/>
      <c r="J754" s="7"/>
    </row>
    <row r="755" ht="15.75" customHeight="1">
      <c r="A755" s="7"/>
      <c r="B755" s="18"/>
      <c r="C755" s="18"/>
      <c r="D755" s="18"/>
      <c r="E755" s="18"/>
      <c r="F755" s="18"/>
      <c r="G755" s="24"/>
      <c r="H755" s="18"/>
      <c r="I755" s="7"/>
      <c r="J755" s="7"/>
    </row>
    <row r="756" ht="15.75" customHeight="1">
      <c r="A756" s="7"/>
      <c r="B756" s="18"/>
      <c r="C756" s="18"/>
      <c r="D756" s="18"/>
      <c r="E756" s="18"/>
      <c r="F756" s="18"/>
      <c r="G756" s="24"/>
      <c r="H756" s="18"/>
      <c r="I756" s="7"/>
      <c r="J756" s="7"/>
    </row>
    <row r="757" ht="15.75" customHeight="1">
      <c r="A757" s="7"/>
      <c r="B757" s="18"/>
      <c r="C757" s="18"/>
      <c r="D757" s="18"/>
      <c r="E757" s="18"/>
      <c r="F757" s="18"/>
      <c r="G757" s="24"/>
      <c r="H757" s="18"/>
      <c r="I757" s="7"/>
      <c r="J757" s="7"/>
    </row>
    <row r="758" ht="15.75" customHeight="1">
      <c r="A758" s="7"/>
      <c r="B758" s="18"/>
      <c r="C758" s="18"/>
      <c r="D758" s="18"/>
      <c r="E758" s="18"/>
      <c r="F758" s="18"/>
      <c r="G758" s="24"/>
      <c r="H758" s="18"/>
      <c r="I758" s="7"/>
      <c r="J758" s="7"/>
    </row>
    <row r="759" ht="15.75" customHeight="1">
      <c r="A759" s="7"/>
      <c r="B759" s="18"/>
      <c r="C759" s="18"/>
      <c r="D759" s="18"/>
      <c r="E759" s="18"/>
      <c r="F759" s="18"/>
      <c r="G759" s="24"/>
      <c r="H759" s="18"/>
      <c r="I759" s="7"/>
      <c r="J759" s="7"/>
    </row>
    <row r="760" ht="15.75" customHeight="1">
      <c r="A760" s="7"/>
      <c r="B760" s="18"/>
      <c r="C760" s="18"/>
      <c r="D760" s="18"/>
      <c r="E760" s="18"/>
      <c r="F760" s="18"/>
      <c r="G760" s="24"/>
      <c r="H760" s="18"/>
      <c r="I760" s="7"/>
      <c r="J760" s="7"/>
    </row>
    <row r="761" ht="15.75" customHeight="1">
      <c r="A761" s="7"/>
      <c r="B761" s="18"/>
      <c r="C761" s="18"/>
      <c r="D761" s="18"/>
      <c r="E761" s="18"/>
      <c r="F761" s="18"/>
      <c r="G761" s="24"/>
      <c r="H761" s="18"/>
      <c r="I761" s="7"/>
      <c r="J761" s="7"/>
    </row>
    <row r="762" ht="15.75" customHeight="1">
      <c r="A762" s="7"/>
      <c r="B762" s="18"/>
      <c r="C762" s="18"/>
      <c r="D762" s="18"/>
      <c r="E762" s="18"/>
      <c r="F762" s="18"/>
      <c r="G762" s="24"/>
      <c r="H762" s="18"/>
      <c r="I762" s="7"/>
      <c r="J762" s="7"/>
    </row>
    <row r="763" ht="15.75" customHeight="1">
      <c r="A763" s="7"/>
      <c r="B763" s="18"/>
      <c r="C763" s="18"/>
      <c r="D763" s="18"/>
      <c r="E763" s="18"/>
      <c r="F763" s="18"/>
      <c r="G763" s="24"/>
      <c r="H763" s="18"/>
      <c r="I763" s="7"/>
      <c r="J763" s="7"/>
    </row>
    <row r="764" ht="15.75" customHeight="1">
      <c r="A764" s="7"/>
      <c r="B764" s="18"/>
      <c r="C764" s="18"/>
      <c r="D764" s="18"/>
      <c r="E764" s="18"/>
      <c r="F764" s="18"/>
      <c r="G764" s="24"/>
      <c r="H764" s="18"/>
      <c r="I764" s="7"/>
      <c r="J764" s="7"/>
    </row>
    <row r="765" ht="15.75" customHeight="1">
      <c r="A765" s="7"/>
      <c r="B765" s="18"/>
      <c r="C765" s="18"/>
      <c r="D765" s="18"/>
      <c r="E765" s="18"/>
      <c r="F765" s="18"/>
      <c r="G765" s="24"/>
      <c r="H765" s="18"/>
      <c r="I765" s="7"/>
      <c r="J765" s="7"/>
    </row>
    <row r="766" ht="15.75" customHeight="1">
      <c r="A766" s="7"/>
      <c r="B766" s="18"/>
      <c r="C766" s="18"/>
      <c r="D766" s="18"/>
      <c r="E766" s="18"/>
      <c r="F766" s="18"/>
      <c r="G766" s="24"/>
      <c r="H766" s="18"/>
      <c r="I766" s="7"/>
      <c r="J766" s="7"/>
    </row>
    <row r="767" ht="15.75" customHeight="1">
      <c r="A767" s="7"/>
      <c r="B767" s="18"/>
      <c r="C767" s="18"/>
      <c r="D767" s="18"/>
      <c r="E767" s="18"/>
      <c r="F767" s="18"/>
      <c r="G767" s="24"/>
      <c r="H767" s="18"/>
      <c r="I767" s="7"/>
      <c r="J767" s="7"/>
    </row>
    <row r="768" ht="15.75" customHeight="1">
      <c r="A768" s="7"/>
      <c r="B768" s="18"/>
      <c r="C768" s="18"/>
      <c r="D768" s="18"/>
      <c r="E768" s="18"/>
      <c r="F768" s="18"/>
      <c r="G768" s="24"/>
      <c r="H768" s="18"/>
      <c r="I768" s="7"/>
      <c r="J768" s="7"/>
    </row>
    <row r="769" ht="15.75" customHeight="1">
      <c r="A769" s="7"/>
      <c r="B769" s="18"/>
      <c r="C769" s="18"/>
      <c r="D769" s="18"/>
      <c r="E769" s="18"/>
      <c r="F769" s="18"/>
      <c r="G769" s="24"/>
      <c r="H769" s="18"/>
      <c r="I769" s="7"/>
      <c r="J769" s="7"/>
    </row>
    <row r="770" ht="15.75" customHeight="1">
      <c r="A770" s="7"/>
      <c r="B770" s="18"/>
      <c r="C770" s="18"/>
      <c r="D770" s="18"/>
      <c r="E770" s="18"/>
      <c r="F770" s="18"/>
      <c r="G770" s="24"/>
      <c r="H770" s="18"/>
      <c r="I770" s="7"/>
      <c r="J770" s="7"/>
    </row>
    <row r="771" ht="15.75" customHeight="1">
      <c r="A771" s="7"/>
      <c r="B771" s="18"/>
      <c r="C771" s="18"/>
      <c r="D771" s="18"/>
      <c r="E771" s="18"/>
      <c r="F771" s="18"/>
      <c r="G771" s="24"/>
      <c r="H771" s="18"/>
      <c r="I771" s="7"/>
      <c r="J771" s="7"/>
    </row>
    <row r="772" ht="15.75" customHeight="1">
      <c r="A772" s="7"/>
      <c r="B772" s="18"/>
      <c r="C772" s="18"/>
      <c r="D772" s="18"/>
      <c r="E772" s="18"/>
      <c r="F772" s="18"/>
      <c r="G772" s="24"/>
      <c r="H772" s="18"/>
      <c r="I772" s="7"/>
      <c r="J772" s="7"/>
    </row>
    <row r="773" ht="15.75" customHeight="1">
      <c r="A773" s="7"/>
      <c r="B773" s="18"/>
      <c r="C773" s="18"/>
      <c r="D773" s="18"/>
      <c r="E773" s="18"/>
      <c r="F773" s="18"/>
      <c r="G773" s="24"/>
      <c r="H773" s="18"/>
      <c r="I773" s="7"/>
      <c r="J773" s="7"/>
    </row>
    <row r="774" ht="15.75" customHeight="1">
      <c r="A774" s="7"/>
      <c r="B774" s="18"/>
      <c r="C774" s="18"/>
      <c r="D774" s="18"/>
      <c r="E774" s="18"/>
      <c r="F774" s="18"/>
      <c r="G774" s="24"/>
      <c r="H774" s="18"/>
      <c r="I774" s="7"/>
      <c r="J774" s="7"/>
    </row>
    <row r="775" ht="15.75" customHeight="1">
      <c r="A775" s="7"/>
      <c r="B775" s="18"/>
      <c r="C775" s="18"/>
      <c r="D775" s="18"/>
      <c r="E775" s="18"/>
      <c r="F775" s="18"/>
      <c r="G775" s="24"/>
      <c r="H775" s="18"/>
      <c r="I775" s="7"/>
      <c r="J775" s="7"/>
    </row>
    <row r="776" ht="15.75" customHeight="1">
      <c r="A776" s="7"/>
      <c r="B776" s="18"/>
      <c r="C776" s="18"/>
      <c r="D776" s="18"/>
      <c r="E776" s="18"/>
      <c r="F776" s="18"/>
      <c r="G776" s="24"/>
      <c r="H776" s="18"/>
      <c r="I776" s="7"/>
      <c r="J776" s="7"/>
    </row>
    <row r="777" ht="15.75" customHeight="1">
      <c r="A777" s="7"/>
      <c r="B777" s="18"/>
      <c r="C777" s="18"/>
      <c r="D777" s="18"/>
      <c r="E777" s="18"/>
      <c r="F777" s="18"/>
      <c r="G777" s="24"/>
      <c r="H777" s="18"/>
      <c r="I777" s="7"/>
      <c r="J777" s="7"/>
    </row>
    <row r="778" ht="15.75" customHeight="1">
      <c r="A778" s="7"/>
      <c r="B778" s="18"/>
      <c r="C778" s="18"/>
      <c r="D778" s="18"/>
      <c r="E778" s="18"/>
      <c r="F778" s="18"/>
      <c r="G778" s="24"/>
      <c r="H778" s="18"/>
      <c r="I778" s="7"/>
      <c r="J778" s="7"/>
    </row>
    <row r="779" ht="15.75" customHeight="1">
      <c r="A779" s="7"/>
      <c r="B779" s="18"/>
      <c r="C779" s="18"/>
      <c r="D779" s="18"/>
      <c r="E779" s="18"/>
      <c r="F779" s="18"/>
      <c r="G779" s="24"/>
      <c r="H779" s="18"/>
      <c r="I779" s="7"/>
      <c r="J779" s="7"/>
    </row>
    <row r="780" ht="15.75" customHeight="1">
      <c r="A780" s="7"/>
      <c r="B780" s="18"/>
      <c r="C780" s="18"/>
      <c r="D780" s="18"/>
      <c r="E780" s="18"/>
      <c r="F780" s="18"/>
      <c r="G780" s="24"/>
      <c r="H780" s="18"/>
      <c r="I780" s="7"/>
      <c r="J780" s="7"/>
    </row>
    <row r="781" ht="15.75" customHeight="1">
      <c r="A781" s="7"/>
      <c r="B781" s="18"/>
      <c r="C781" s="18"/>
      <c r="D781" s="18"/>
      <c r="E781" s="18"/>
      <c r="F781" s="18"/>
      <c r="G781" s="24"/>
      <c r="H781" s="18"/>
      <c r="I781" s="7"/>
      <c r="J781" s="7"/>
    </row>
    <row r="782" ht="15.75" customHeight="1">
      <c r="A782" s="7"/>
      <c r="B782" s="18"/>
      <c r="C782" s="18"/>
      <c r="D782" s="18"/>
      <c r="E782" s="18"/>
      <c r="F782" s="18"/>
      <c r="G782" s="24"/>
      <c r="H782" s="18"/>
      <c r="I782" s="7"/>
      <c r="J782" s="7"/>
    </row>
    <row r="783" ht="15.75" customHeight="1">
      <c r="A783" s="7"/>
      <c r="B783" s="18"/>
      <c r="C783" s="18"/>
      <c r="D783" s="18"/>
      <c r="E783" s="18"/>
      <c r="F783" s="18"/>
      <c r="G783" s="24"/>
      <c r="H783" s="18"/>
      <c r="I783" s="7"/>
      <c r="J783" s="7"/>
    </row>
    <row r="784" ht="15.75" customHeight="1">
      <c r="A784" s="7"/>
      <c r="B784" s="18"/>
      <c r="C784" s="18"/>
      <c r="D784" s="18"/>
      <c r="E784" s="18"/>
      <c r="F784" s="18"/>
      <c r="G784" s="24"/>
      <c r="H784" s="18"/>
      <c r="I784" s="7"/>
      <c r="J784" s="7"/>
    </row>
    <row r="785" ht="15.75" customHeight="1">
      <c r="A785" s="7"/>
      <c r="B785" s="18"/>
      <c r="C785" s="18"/>
      <c r="D785" s="18"/>
      <c r="E785" s="18"/>
      <c r="F785" s="18"/>
      <c r="G785" s="24"/>
      <c r="H785" s="18"/>
      <c r="I785" s="7"/>
      <c r="J785" s="7"/>
    </row>
    <row r="786" ht="15.75" customHeight="1">
      <c r="A786" s="7"/>
      <c r="B786" s="18"/>
      <c r="C786" s="18"/>
      <c r="D786" s="18"/>
      <c r="E786" s="18"/>
      <c r="F786" s="18"/>
      <c r="G786" s="24"/>
      <c r="H786" s="18"/>
      <c r="I786" s="7"/>
      <c r="J786" s="7"/>
    </row>
    <row r="787" ht="15.75" customHeight="1">
      <c r="A787" s="7"/>
      <c r="B787" s="18"/>
      <c r="C787" s="18"/>
      <c r="D787" s="18"/>
      <c r="E787" s="18"/>
      <c r="F787" s="18"/>
      <c r="G787" s="24"/>
      <c r="H787" s="18"/>
      <c r="I787" s="7"/>
      <c r="J787" s="7"/>
    </row>
    <row r="788" ht="15.75" customHeight="1">
      <c r="A788" s="7"/>
      <c r="B788" s="18"/>
      <c r="C788" s="18"/>
      <c r="D788" s="18"/>
      <c r="E788" s="18"/>
      <c r="F788" s="18"/>
      <c r="G788" s="24"/>
      <c r="H788" s="18"/>
      <c r="I788" s="7"/>
      <c r="J788" s="7"/>
    </row>
    <row r="789" ht="15.75" customHeight="1">
      <c r="A789" s="7"/>
      <c r="B789" s="18"/>
      <c r="C789" s="18"/>
      <c r="D789" s="18"/>
      <c r="E789" s="18"/>
      <c r="F789" s="18"/>
      <c r="G789" s="24"/>
      <c r="H789" s="18"/>
      <c r="I789" s="7"/>
      <c r="J789" s="7"/>
    </row>
    <row r="790" ht="15.75" customHeight="1">
      <c r="A790" s="7"/>
      <c r="B790" s="18"/>
      <c r="C790" s="18"/>
      <c r="D790" s="18"/>
      <c r="E790" s="18"/>
      <c r="F790" s="18"/>
      <c r="G790" s="24"/>
      <c r="H790" s="18"/>
      <c r="I790" s="7"/>
      <c r="J790" s="7"/>
    </row>
    <row r="791" ht="15.75" customHeight="1">
      <c r="A791" s="7"/>
      <c r="B791" s="18"/>
      <c r="C791" s="18"/>
      <c r="D791" s="18"/>
      <c r="E791" s="18"/>
      <c r="F791" s="18"/>
      <c r="G791" s="24"/>
      <c r="H791" s="18"/>
      <c r="I791" s="7"/>
      <c r="J791" s="7"/>
    </row>
    <row r="792" ht="15.75" customHeight="1">
      <c r="A792" s="7"/>
      <c r="B792" s="18"/>
      <c r="C792" s="18"/>
      <c r="D792" s="18"/>
      <c r="E792" s="18"/>
      <c r="F792" s="18"/>
      <c r="G792" s="24"/>
      <c r="H792" s="18"/>
      <c r="I792" s="7"/>
      <c r="J792" s="7"/>
    </row>
    <row r="793" ht="15.75" customHeight="1">
      <c r="A793" s="7"/>
      <c r="B793" s="18"/>
      <c r="C793" s="18"/>
      <c r="D793" s="18"/>
      <c r="E793" s="18"/>
      <c r="F793" s="18"/>
      <c r="G793" s="24"/>
      <c r="H793" s="18"/>
      <c r="I793" s="7"/>
      <c r="J793" s="7"/>
    </row>
    <row r="794" ht="15.75" customHeight="1">
      <c r="A794" s="7"/>
      <c r="B794" s="18"/>
      <c r="C794" s="18"/>
      <c r="D794" s="18"/>
      <c r="E794" s="18"/>
      <c r="F794" s="18"/>
      <c r="G794" s="24"/>
      <c r="H794" s="18"/>
      <c r="I794" s="7"/>
      <c r="J794" s="7"/>
    </row>
    <row r="795" ht="15.75" customHeight="1">
      <c r="A795" s="7"/>
      <c r="B795" s="18"/>
      <c r="C795" s="18"/>
      <c r="D795" s="18"/>
      <c r="E795" s="18"/>
      <c r="F795" s="18"/>
      <c r="G795" s="24"/>
      <c r="H795" s="18"/>
      <c r="I795" s="7"/>
      <c r="J795" s="7"/>
    </row>
    <row r="796" ht="15.75" customHeight="1">
      <c r="A796" s="7"/>
      <c r="B796" s="18"/>
      <c r="C796" s="18"/>
      <c r="D796" s="18"/>
      <c r="E796" s="18"/>
      <c r="F796" s="18"/>
      <c r="G796" s="24"/>
      <c r="H796" s="18"/>
      <c r="I796" s="7"/>
      <c r="J796" s="7"/>
    </row>
    <row r="797" ht="15.75" customHeight="1">
      <c r="A797" s="7"/>
      <c r="B797" s="18"/>
      <c r="C797" s="18"/>
      <c r="D797" s="18"/>
      <c r="E797" s="18"/>
      <c r="F797" s="18"/>
      <c r="G797" s="24"/>
      <c r="H797" s="18"/>
      <c r="I797" s="7"/>
      <c r="J797" s="7"/>
    </row>
    <row r="798" ht="15.75" customHeight="1">
      <c r="A798" s="7"/>
      <c r="B798" s="18"/>
      <c r="C798" s="18"/>
      <c r="D798" s="18"/>
      <c r="E798" s="18"/>
      <c r="F798" s="18"/>
      <c r="G798" s="24"/>
      <c r="H798" s="18"/>
      <c r="I798" s="7"/>
      <c r="J798" s="7"/>
    </row>
    <row r="799" ht="15.75" customHeight="1">
      <c r="A799" s="7"/>
      <c r="B799" s="18"/>
      <c r="C799" s="18"/>
      <c r="D799" s="18"/>
      <c r="E799" s="18"/>
      <c r="F799" s="18"/>
      <c r="G799" s="24"/>
      <c r="H799" s="18"/>
      <c r="I799" s="7"/>
      <c r="J799" s="7"/>
    </row>
    <row r="800" ht="15.75" customHeight="1">
      <c r="A800" s="7"/>
      <c r="B800" s="18"/>
      <c r="C800" s="18"/>
      <c r="D800" s="18"/>
      <c r="E800" s="18"/>
      <c r="F800" s="18"/>
      <c r="G800" s="24"/>
      <c r="H800" s="18"/>
      <c r="I800" s="7"/>
      <c r="J800" s="7"/>
    </row>
    <row r="801" ht="15.75" customHeight="1">
      <c r="A801" s="7"/>
      <c r="B801" s="18"/>
      <c r="C801" s="18"/>
      <c r="D801" s="18"/>
      <c r="E801" s="18"/>
      <c r="F801" s="18"/>
      <c r="G801" s="24"/>
      <c r="H801" s="18"/>
      <c r="I801" s="7"/>
      <c r="J801" s="7"/>
    </row>
    <row r="802" ht="15.75" customHeight="1">
      <c r="A802" s="7"/>
      <c r="B802" s="18"/>
      <c r="C802" s="18"/>
      <c r="D802" s="18"/>
      <c r="E802" s="18"/>
      <c r="F802" s="18"/>
      <c r="G802" s="24"/>
      <c r="H802" s="18"/>
      <c r="I802" s="7"/>
      <c r="J802" s="7"/>
    </row>
    <row r="803" ht="15.75" customHeight="1">
      <c r="A803" s="7"/>
      <c r="B803" s="18"/>
      <c r="C803" s="18"/>
      <c r="D803" s="18"/>
      <c r="E803" s="18"/>
      <c r="F803" s="18"/>
      <c r="G803" s="24"/>
      <c r="H803" s="18"/>
      <c r="I803" s="7"/>
      <c r="J803" s="7"/>
    </row>
    <row r="804" ht="15.75" customHeight="1">
      <c r="A804" s="7"/>
      <c r="B804" s="18"/>
      <c r="C804" s="18"/>
      <c r="D804" s="18"/>
      <c r="E804" s="18"/>
      <c r="F804" s="18"/>
      <c r="G804" s="24"/>
      <c r="H804" s="18"/>
      <c r="I804" s="7"/>
      <c r="J804" s="7"/>
    </row>
    <row r="805" ht="15.75" customHeight="1">
      <c r="A805" s="7"/>
      <c r="B805" s="18"/>
      <c r="C805" s="18"/>
      <c r="D805" s="18"/>
      <c r="E805" s="18"/>
      <c r="F805" s="18"/>
      <c r="G805" s="24"/>
      <c r="H805" s="18"/>
      <c r="I805" s="7"/>
      <c r="J805" s="7"/>
    </row>
    <row r="806" ht="15.75" customHeight="1">
      <c r="A806" s="7"/>
      <c r="B806" s="18"/>
      <c r="C806" s="18"/>
      <c r="D806" s="18"/>
      <c r="E806" s="18"/>
      <c r="F806" s="18"/>
      <c r="G806" s="24"/>
      <c r="H806" s="18"/>
      <c r="I806" s="7"/>
      <c r="J806" s="7"/>
    </row>
    <row r="807" ht="15.75" customHeight="1">
      <c r="A807" s="7"/>
      <c r="B807" s="18"/>
      <c r="C807" s="18"/>
      <c r="D807" s="18"/>
      <c r="E807" s="18"/>
      <c r="F807" s="18"/>
      <c r="G807" s="24"/>
      <c r="H807" s="18"/>
      <c r="I807" s="7"/>
      <c r="J807" s="7"/>
    </row>
    <row r="808" ht="15.75" customHeight="1">
      <c r="A808" s="7"/>
      <c r="B808" s="18"/>
      <c r="C808" s="18"/>
      <c r="D808" s="18"/>
      <c r="E808" s="18"/>
      <c r="F808" s="18"/>
      <c r="G808" s="24"/>
      <c r="H808" s="18"/>
      <c r="I808" s="7"/>
      <c r="J808" s="7"/>
    </row>
    <row r="809" ht="15.75" customHeight="1">
      <c r="A809" s="7"/>
      <c r="B809" s="18"/>
      <c r="C809" s="18"/>
      <c r="D809" s="18"/>
      <c r="E809" s="18"/>
      <c r="F809" s="18"/>
      <c r="G809" s="24"/>
      <c r="H809" s="18"/>
      <c r="I809" s="7"/>
      <c r="J809" s="7"/>
    </row>
    <row r="810" ht="15.75" customHeight="1">
      <c r="A810" s="7"/>
      <c r="B810" s="18"/>
      <c r="C810" s="18"/>
      <c r="D810" s="18"/>
      <c r="E810" s="18"/>
      <c r="F810" s="18"/>
      <c r="G810" s="24"/>
      <c r="H810" s="18"/>
      <c r="I810" s="7"/>
      <c r="J810" s="7"/>
    </row>
    <row r="811" ht="15.75" customHeight="1">
      <c r="A811" s="7"/>
      <c r="B811" s="18"/>
      <c r="C811" s="18"/>
      <c r="D811" s="18"/>
      <c r="E811" s="18"/>
      <c r="F811" s="18"/>
      <c r="G811" s="24"/>
      <c r="H811" s="18"/>
      <c r="I811" s="7"/>
      <c r="J811" s="7"/>
    </row>
    <row r="812" ht="15.75" customHeight="1">
      <c r="A812" s="7"/>
      <c r="B812" s="18"/>
      <c r="C812" s="18"/>
      <c r="D812" s="18"/>
      <c r="E812" s="18"/>
      <c r="F812" s="18"/>
      <c r="G812" s="24"/>
      <c r="H812" s="18"/>
      <c r="I812" s="7"/>
      <c r="J812" s="7"/>
    </row>
    <row r="813" ht="15.75" customHeight="1">
      <c r="A813" s="7"/>
      <c r="B813" s="18"/>
      <c r="C813" s="18"/>
      <c r="D813" s="18"/>
      <c r="E813" s="18"/>
      <c r="F813" s="18"/>
      <c r="G813" s="24"/>
      <c r="H813" s="18"/>
      <c r="I813" s="7"/>
      <c r="J813" s="7"/>
    </row>
    <row r="814" ht="15.75" customHeight="1">
      <c r="A814" s="7"/>
      <c r="B814" s="18"/>
      <c r="C814" s="18"/>
      <c r="D814" s="18"/>
      <c r="E814" s="18"/>
      <c r="F814" s="18"/>
      <c r="G814" s="24"/>
      <c r="H814" s="18"/>
      <c r="I814" s="7"/>
      <c r="J814" s="7"/>
    </row>
    <row r="815" ht="15.75" customHeight="1">
      <c r="A815" s="7"/>
      <c r="B815" s="18"/>
      <c r="C815" s="18"/>
      <c r="D815" s="18"/>
      <c r="E815" s="18"/>
      <c r="F815" s="18"/>
      <c r="G815" s="24"/>
      <c r="H815" s="18"/>
      <c r="I815" s="7"/>
      <c r="J815" s="7"/>
    </row>
    <row r="816" ht="15.75" customHeight="1">
      <c r="A816" s="7"/>
      <c r="B816" s="18"/>
      <c r="C816" s="18"/>
      <c r="D816" s="18"/>
      <c r="E816" s="18"/>
      <c r="F816" s="18"/>
      <c r="G816" s="24"/>
      <c r="H816" s="18"/>
      <c r="I816" s="7"/>
      <c r="J816" s="7"/>
    </row>
    <row r="817" ht="15.75" customHeight="1">
      <c r="A817" s="7"/>
      <c r="B817" s="18"/>
      <c r="C817" s="18"/>
      <c r="D817" s="18"/>
      <c r="E817" s="18"/>
      <c r="F817" s="18"/>
      <c r="G817" s="24"/>
      <c r="H817" s="18"/>
      <c r="I817" s="7"/>
      <c r="J817" s="7"/>
    </row>
    <row r="818" ht="15.75" customHeight="1">
      <c r="A818" s="7"/>
      <c r="B818" s="18"/>
      <c r="C818" s="18"/>
      <c r="D818" s="18"/>
      <c r="E818" s="18"/>
      <c r="F818" s="18"/>
      <c r="G818" s="24"/>
      <c r="H818" s="18"/>
      <c r="I818" s="7"/>
      <c r="J818" s="7"/>
    </row>
    <row r="819" ht="15.75" customHeight="1">
      <c r="A819" s="7"/>
      <c r="B819" s="18"/>
      <c r="C819" s="18"/>
      <c r="D819" s="18"/>
      <c r="E819" s="18"/>
      <c r="F819" s="18"/>
      <c r="G819" s="24"/>
      <c r="H819" s="18"/>
      <c r="I819" s="7"/>
      <c r="J819" s="7"/>
    </row>
    <row r="820" ht="15.75" customHeight="1">
      <c r="A820" s="7"/>
      <c r="B820" s="18"/>
      <c r="C820" s="18"/>
      <c r="D820" s="18"/>
      <c r="E820" s="18"/>
      <c r="F820" s="18"/>
      <c r="G820" s="24"/>
      <c r="H820" s="18"/>
      <c r="I820" s="7"/>
      <c r="J820" s="7"/>
    </row>
    <row r="821" ht="15.75" customHeight="1">
      <c r="A821" s="7"/>
      <c r="B821" s="18"/>
      <c r="C821" s="18"/>
      <c r="D821" s="18"/>
      <c r="E821" s="18"/>
      <c r="F821" s="18"/>
      <c r="G821" s="24"/>
      <c r="H821" s="18"/>
      <c r="I821" s="7"/>
      <c r="J821" s="7"/>
    </row>
    <row r="822" ht="15.75" customHeight="1">
      <c r="A822" s="7"/>
      <c r="B822" s="18"/>
      <c r="C822" s="18"/>
      <c r="D822" s="18"/>
      <c r="E822" s="18"/>
      <c r="F822" s="18"/>
      <c r="G822" s="24"/>
      <c r="H822" s="18"/>
      <c r="I822" s="7"/>
      <c r="J822" s="7"/>
    </row>
    <row r="823" ht="15.75" customHeight="1">
      <c r="A823" s="7"/>
      <c r="B823" s="18"/>
      <c r="C823" s="18"/>
      <c r="D823" s="18"/>
      <c r="E823" s="18"/>
      <c r="F823" s="18"/>
      <c r="G823" s="24"/>
      <c r="H823" s="18"/>
      <c r="I823" s="7"/>
      <c r="J823" s="7"/>
    </row>
    <row r="824" ht="15.75" customHeight="1">
      <c r="A824" s="7"/>
      <c r="B824" s="18"/>
      <c r="C824" s="18"/>
      <c r="D824" s="18"/>
      <c r="E824" s="18"/>
      <c r="F824" s="18"/>
      <c r="G824" s="24"/>
      <c r="H824" s="18"/>
      <c r="I824" s="7"/>
      <c r="J824" s="7"/>
    </row>
    <row r="825" ht="15.75" customHeight="1">
      <c r="A825" s="7"/>
      <c r="B825" s="18"/>
      <c r="C825" s="18"/>
      <c r="D825" s="18"/>
      <c r="E825" s="18"/>
      <c r="F825" s="18"/>
      <c r="G825" s="24"/>
      <c r="H825" s="18"/>
      <c r="I825" s="7"/>
      <c r="J825" s="7"/>
    </row>
    <row r="826" ht="15.75" customHeight="1">
      <c r="A826" s="7"/>
      <c r="B826" s="18"/>
      <c r="C826" s="18"/>
      <c r="D826" s="18"/>
      <c r="E826" s="18"/>
      <c r="F826" s="18"/>
      <c r="G826" s="24"/>
      <c r="H826" s="18"/>
      <c r="I826" s="7"/>
      <c r="J826" s="7"/>
    </row>
    <row r="827" ht="15.75" customHeight="1">
      <c r="A827" s="7"/>
      <c r="B827" s="18"/>
      <c r="C827" s="18"/>
      <c r="D827" s="18"/>
      <c r="E827" s="18"/>
      <c r="F827" s="18"/>
      <c r="G827" s="24"/>
      <c r="H827" s="18"/>
      <c r="I827" s="7"/>
      <c r="J827" s="7"/>
    </row>
    <row r="828" ht="15.75" customHeight="1">
      <c r="A828" s="7"/>
      <c r="B828" s="18"/>
      <c r="C828" s="18"/>
      <c r="D828" s="18"/>
      <c r="E828" s="18"/>
      <c r="F828" s="18"/>
      <c r="G828" s="24"/>
      <c r="H828" s="18"/>
      <c r="I828" s="7"/>
      <c r="J828" s="7"/>
    </row>
    <row r="829" ht="15.75" customHeight="1">
      <c r="A829" s="7"/>
      <c r="B829" s="18"/>
      <c r="C829" s="18"/>
      <c r="D829" s="18"/>
      <c r="E829" s="18"/>
      <c r="F829" s="18"/>
      <c r="G829" s="24"/>
      <c r="H829" s="18"/>
      <c r="I829" s="7"/>
      <c r="J829" s="7"/>
    </row>
    <row r="830" ht="15.75" customHeight="1">
      <c r="A830" s="7"/>
      <c r="B830" s="18"/>
      <c r="C830" s="18"/>
      <c r="D830" s="18"/>
      <c r="E830" s="18"/>
      <c r="F830" s="18"/>
      <c r="G830" s="24"/>
      <c r="H830" s="18"/>
      <c r="I830" s="7"/>
      <c r="J830" s="7"/>
    </row>
    <row r="831" ht="15.75" customHeight="1">
      <c r="A831" s="7"/>
      <c r="B831" s="18"/>
      <c r="C831" s="18"/>
      <c r="D831" s="18"/>
      <c r="E831" s="18"/>
      <c r="F831" s="18"/>
      <c r="G831" s="24"/>
      <c r="H831" s="18"/>
      <c r="I831" s="7"/>
      <c r="J831" s="7"/>
    </row>
    <row r="832" ht="15.75" customHeight="1">
      <c r="A832" s="7"/>
      <c r="B832" s="18"/>
      <c r="C832" s="18"/>
      <c r="D832" s="18"/>
      <c r="E832" s="18"/>
      <c r="F832" s="18"/>
      <c r="G832" s="24"/>
      <c r="H832" s="18"/>
      <c r="I832" s="7"/>
      <c r="J832" s="7"/>
    </row>
    <row r="833" ht="15.75" customHeight="1">
      <c r="A833" s="7"/>
      <c r="B833" s="18"/>
      <c r="C833" s="18"/>
      <c r="D833" s="18"/>
      <c r="E833" s="18"/>
      <c r="F833" s="18"/>
      <c r="G833" s="24"/>
      <c r="H833" s="18"/>
      <c r="I833" s="7"/>
      <c r="J833" s="7"/>
    </row>
    <row r="834" ht="15.75" customHeight="1">
      <c r="A834" s="7"/>
      <c r="B834" s="18"/>
      <c r="C834" s="18"/>
      <c r="D834" s="18"/>
      <c r="E834" s="18"/>
      <c r="F834" s="18"/>
      <c r="G834" s="24"/>
      <c r="H834" s="18"/>
      <c r="I834" s="7"/>
      <c r="J834" s="7"/>
    </row>
    <row r="835" ht="15.75" customHeight="1">
      <c r="A835" s="7"/>
      <c r="B835" s="18"/>
      <c r="C835" s="18"/>
      <c r="D835" s="18"/>
      <c r="E835" s="18"/>
      <c r="F835" s="18"/>
      <c r="G835" s="24"/>
      <c r="H835" s="18"/>
      <c r="I835" s="7"/>
      <c r="J835" s="7"/>
    </row>
    <row r="836" ht="15.75" customHeight="1">
      <c r="A836" s="7"/>
      <c r="B836" s="18"/>
      <c r="C836" s="18"/>
      <c r="D836" s="18"/>
      <c r="E836" s="18"/>
      <c r="F836" s="18"/>
      <c r="G836" s="24"/>
      <c r="H836" s="18"/>
      <c r="I836" s="7"/>
      <c r="J836" s="7"/>
    </row>
    <row r="837" ht="15.75" customHeight="1">
      <c r="A837" s="7"/>
      <c r="B837" s="18"/>
      <c r="C837" s="18"/>
      <c r="D837" s="18"/>
      <c r="E837" s="18"/>
      <c r="F837" s="18"/>
      <c r="G837" s="24"/>
      <c r="H837" s="18"/>
      <c r="I837" s="7"/>
      <c r="J837" s="7"/>
    </row>
    <row r="838" ht="15.75" customHeight="1">
      <c r="A838" s="7"/>
      <c r="B838" s="18"/>
      <c r="C838" s="18"/>
      <c r="D838" s="18"/>
      <c r="E838" s="18"/>
      <c r="F838" s="18"/>
      <c r="G838" s="24"/>
      <c r="H838" s="18"/>
      <c r="I838" s="7"/>
      <c r="J838" s="7"/>
    </row>
    <row r="839" ht="15.75" customHeight="1">
      <c r="A839" s="7"/>
      <c r="B839" s="18"/>
      <c r="C839" s="18"/>
      <c r="D839" s="18"/>
      <c r="E839" s="18"/>
      <c r="F839" s="18"/>
      <c r="G839" s="24"/>
      <c r="H839" s="18"/>
      <c r="I839" s="7"/>
      <c r="J839" s="7"/>
    </row>
    <row r="840" ht="15.75" customHeight="1">
      <c r="A840" s="7"/>
      <c r="B840" s="18"/>
      <c r="C840" s="18"/>
      <c r="D840" s="18"/>
      <c r="E840" s="18"/>
      <c r="F840" s="18"/>
      <c r="G840" s="24"/>
      <c r="H840" s="18"/>
      <c r="I840" s="7"/>
      <c r="J840" s="7"/>
    </row>
    <row r="841" ht="15.75" customHeight="1">
      <c r="A841" s="7"/>
      <c r="B841" s="18"/>
      <c r="C841" s="18"/>
      <c r="D841" s="18"/>
      <c r="E841" s="18"/>
      <c r="F841" s="18"/>
      <c r="G841" s="24"/>
      <c r="H841" s="18"/>
      <c r="I841" s="7"/>
      <c r="J841" s="7"/>
    </row>
    <row r="842" ht="15.75" customHeight="1">
      <c r="A842" s="7"/>
      <c r="B842" s="18"/>
      <c r="C842" s="18"/>
      <c r="D842" s="18"/>
      <c r="E842" s="18"/>
      <c r="F842" s="18"/>
      <c r="G842" s="24"/>
      <c r="H842" s="18"/>
      <c r="I842" s="7"/>
      <c r="J842" s="7"/>
    </row>
    <row r="843" ht="15.75" customHeight="1">
      <c r="A843" s="7"/>
      <c r="B843" s="18"/>
      <c r="C843" s="18"/>
      <c r="D843" s="18"/>
      <c r="E843" s="18"/>
      <c r="F843" s="18"/>
      <c r="G843" s="24"/>
      <c r="H843" s="18"/>
      <c r="I843" s="7"/>
      <c r="J843" s="7"/>
    </row>
    <row r="844" ht="15.75" customHeight="1">
      <c r="A844" s="7"/>
      <c r="B844" s="18"/>
      <c r="C844" s="18"/>
      <c r="D844" s="18"/>
      <c r="E844" s="18"/>
      <c r="F844" s="18"/>
      <c r="G844" s="24"/>
      <c r="H844" s="18"/>
      <c r="I844" s="7"/>
      <c r="J844" s="7"/>
    </row>
    <row r="845" ht="15.75" customHeight="1">
      <c r="A845" s="7"/>
      <c r="B845" s="18"/>
      <c r="C845" s="18"/>
      <c r="D845" s="18"/>
      <c r="E845" s="18"/>
      <c r="F845" s="18"/>
      <c r="G845" s="24"/>
      <c r="H845" s="18"/>
      <c r="I845" s="7"/>
      <c r="J845" s="7"/>
    </row>
    <row r="846" ht="15.75" customHeight="1">
      <c r="A846" s="7"/>
      <c r="B846" s="18"/>
      <c r="C846" s="18"/>
      <c r="D846" s="18"/>
      <c r="E846" s="18"/>
      <c r="F846" s="18"/>
      <c r="G846" s="24"/>
      <c r="H846" s="18"/>
      <c r="I846" s="7"/>
      <c r="J846" s="7"/>
    </row>
    <row r="847" ht="15.75" customHeight="1">
      <c r="A847" s="7"/>
      <c r="B847" s="18"/>
      <c r="C847" s="18"/>
      <c r="D847" s="18"/>
      <c r="E847" s="18"/>
      <c r="F847" s="18"/>
      <c r="G847" s="24"/>
      <c r="H847" s="18"/>
      <c r="I847" s="7"/>
      <c r="J847" s="7"/>
    </row>
    <row r="848" ht="15.75" customHeight="1">
      <c r="A848" s="7"/>
      <c r="B848" s="18"/>
      <c r="C848" s="18"/>
      <c r="D848" s="18"/>
      <c r="E848" s="18"/>
      <c r="F848" s="18"/>
      <c r="G848" s="24"/>
      <c r="H848" s="18"/>
      <c r="I848" s="7"/>
      <c r="J848" s="7"/>
    </row>
    <row r="849" ht="15.75" customHeight="1">
      <c r="A849" s="7"/>
      <c r="B849" s="18"/>
      <c r="C849" s="18"/>
      <c r="D849" s="18"/>
      <c r="E849" s="18"/>
      <c r="F849" s="18"/>
      <c r="G849" s="24"/>
      <c r="H849" s="18"/>
      <c r="I849" s="7"/>
      <c r="J849" s="7"/>
    </row>
    <row r="850" ht="15.75" customHeight="1">
      <c r="A850" s="7"/>
      <c r="B850" s="18"/>
      <c r="C850" s="18"/>
      <c r="D850" s="18"/>
      <c r="E850" s="18"/>
      <c r="F850" s="18"/>
      <c r="G850" s="24"/>
      <c r="H850" s="18"/>
      <c r="I850" s="7"/>
      <c r="J850" s="7"/>
    </row>
    <row r="851" ht="15.75" customHeight="1">
      <c r="A851" s="7"/>
      <c r="B851" s="18"/>
      <c r="C851" s="18"/>
      <c r="D851" s="18"/>
      <c r="E851" s="18"/>
      <c r="F851" s="18"/>
      <c r="G851" s="24"/>
      <c r="H851" s="18"/>
      <c r="I851" s="7"/>
      <c r="J851" s="7"/>
    </row>
    <row r="852" ht="15.75" customHeight="1">
      <c r="A852" s="7"/>
      <c r="B852" s="18"/>
      <c r="C852" s="18"/>
      <c r="D852" s="18"/>
      <c r="E852" s="18"/>
      <c r="F852" s="18"/>
      <c r="G852" s="24"/>
      <c r="H852" s="18"/>
      <c r="I852" s="7"/>
      <c r="J852" s="7"/>
    </row>
    <row r="853" ht="15.75" customHeight="1">
      <c r="A853" s="7"/>
      <c r="B853" s="18"/>
      <c r="C853" s="18"/>
      <c r="D853" s="18"/>
      <c r="E853" s="18"/>
      <c r="F853" s="18"/>
      <c r="G853" s="24"/>
      <c r="H853" s="18"/>
      <c r="I853" s="7"/>
      <c r="J853" s="7"/>
    </row>
    <row r="854" ht="15.75" customHeight="1">
      <c r="A854" s="7"/>
      <c r="B854" s="18"/>
      <c r="C854" s="18"/>
      <c r="D854" s="18"/>
      <c r="E854" s="18"/>
      <c r="F854" s="18"/>
      <c r="G854" s="24"/>
      <c r="H854" s="18"/>
      <c r="I854" s="7"/>
      <c r="J854" s="7"/>
    </row>
    <row r="855" ht="15.75" customHeight="1">
      <c r="A855" s="7"/>
      <c r="B855" s="18"/>
      <c r="C855" s="18"/>
      <c r="D855" s="18"/>
      <c r="E855" s="18"/>
      <c r="F855" s="18"/>
      <c r="G855" s="24"/>
      <c r="H855" s="18"/>
      <c r="I855" s="7"/>
      <c r="J855" s="7"/>
    </row>
    <row r="856" ht="15.75" customHeight="1">
      <c r="A856" s="7"/>
      <c r="B856" s="18"/>
      <c r="C856" s="18"/>
      <c r="D856" s="18"/>
      <c r="E856" s="18"/>
      <c r="F856" s="18"/>
      <c r="G856" s="24"/>
      <c r="H856" s="18"/>
      <c r="I856" s="7"/>
      <c r="J856" s="7"/>
    </row>
    <row r="857" ht="15.75" customHeight="1">
      <c r="A857" s="7"/>
      <c r="B857" s="18"/>
      <c r="C857" s="18"/>
      <c r="D857" s="18"/>
      <c r="E857" s="18"/>
      <c r="F857" s="18"/>
      <c r="G857" s="24"/>
      <c r="H857" s="18"/>
      <c r="I857" s="7"/>
      <c r="J857" s="7"/>
    </row>
    <row r="858" ht="15.75" customHeight="1">
      <c r="A858" s="7"/>
      <c r="B858" s="18"/>
      <c r="C858" s="18"/>
      <c r="D858" s="18"/>
      <c r="E858" s="18"/>
      <c r="F858" s="18"/>
      <c r="G858" s="24"/>
      <c r="H858" s="18"/>
      <c r="I858" s="7"/>
      <c r="J858" s="7"/>
    </row>
    <row r="859" ht="15.75" customHeight="1">
      <c r="A859" s="7"/>
      <c r="B859" s="18"/>
      <c r="C859" s="18"/>
      <c r="D859" s="18"/>
      <c r="E859" s="18"/>
      <c r="F859" s="18"/>
      <c r="G859" s="24"/>
      <c r="H859" s="18"/>
      <c r="I859" s="7"/>
      <c r="J859" s="7"/>
    </row>
    <row r="860" ht="15.75" customHeight="1">
      <c r="A860" s="7"/>
      <c r="B860" s="18"/>
      <c r="C860" s="18"/>
      <c r="D860" s="18"/>
      <c r="E860" s="18"/>
      <c r="F860" s="18"/>
      <c r="G860" s="24"/>
      <c r="H860" s="18"/>
      <c r="I860" s="7"/>
      <c r="J860" s="7"/>
    </row>
    <row r="861" ht="15.75" customHeight="1">
      <c r="A861" s="7"/>
      <c r="B861" s="18"/>
      <c r="C861" s="18"/>
      <c r="D861" s="18"/>
      <c r="E861" s="18"/>
      <c r="F861" s="18"/>
      <c r="G861" s="24"/>
      <c r="H861" s="18"/>
      <c r="I861" s="7"/>
      <c r="J861" s="7"/>
    </row>
    <row r="862" ht="15.75" customHeight="1">
      <c r="A862" s="7"/>
      <c r="B862" s="18"/>
      <c r="C862" s="18"/>
      <c r="D862" s="18"/>
      <c r="E862" s="18"/>
      <c r="F862" s="18"/>
      <c r="G862" s="24"/>
      <c r="H862" s="18"/>
      <c r="I862" s="7"/>
      <c r="J862" s="7"/>
    </row>
    <row r="863" ht="15.75" customHeight="1">
      <c r="A863" s="7"/>
      <c r="B863" s="18"/>
      <c r="C863" s="18"/>
      <c r="D863" s="18"/>
      <c r="E863" s="18"/>
      <c r="F863" s="18"/>
      <c r="G863" s="24"/>
      <c r="H863" s="18"/>
      <c r="I863" s="7"/>
      <c r="J863" s="7"/>
    </row>
    <row r="864" ht="15.75" customHeight="1">
      <c r="A864" s="7"/>
      <c r="B864" s="18"/>
      <c r="C864" s="18"/>
      <c r="D864" s="18"/>
      <c r="E864" s="18"/>
      <c r="F864" s="18"/>
      <c r="G864" s="24"/>
      <c r="H864" s="18"/>
      <c r="I864" s="7"/>
      <c r="J864" s="7"/>
    </row>
    <row r="865" ht="15.75" customHeight="1">
      <c r="A865" s="7"/>
      <c r="B865" s="18"/>
      <c r="C865" s="18"/>
      <c r="D865" s="18"/>
      <c r="E865" s="18"/>
      <c r="F865" s="18"/>
      <c r="G865" s="24"/>
      <c r="H865" s="18"/>
      <c r="I865" s="7"/>
      <c r="J865" s="7"/>
    </row>
    <row r="866" ht="15.75" customHeight="1">
      <c r="A866" s="7"/>
      <c r="B866" s="18"/>
      <c r="C866" s="18"/>
      <c r="D866" s="18"/>
      <c r="E866" s="18"/>
      <c r="F866" s="18"/>
      <c r="G866" s="24"/>
      <c r="H866" s="18"/>
      <c r="I866" s="7"/>
      <c r="J866" s="7"/>
    </row>
    <row r="867" ht="15.75" customHeight="1">
      <c r="A867" s="7"/>
      <c r="B867" s="18"/>
      <c r="C867" s="18"/>
      <c r="D867" s="18"/>
      <c r="E867" s="18"/>
      <c r="F867" s="18"/>
      <c r="G867" s="24"/>
      <c r="H867" s="18"/>
      <c r="I867" s="7"/>
      <c r="J867" s="7"/>
    </row>
    <row r="868" ht="15.75" customHeight="1">
      <c r="A868" s="7"/>
      <c r="B868" s="18"/>
      <c r="C868" s="18"/>
      <c r="D868" s="18"/>
      <c r="E868" s="18"/>
      <c r="F868" s="18"/>
      <c r="G868" s="24"/>
      <c r="H868" s="18"/>
      <c r="I868" s="7"/>
      <c r="J868" s="7"/>
    </row>
    <row r="869" ht="15.75" customHeight="1">
      <c r="A869" s="7"/>
      <c r="B869" s="18"/>
      <c r="C869" s="18"/>
      <c r="D869" s="18"/>
      <c r="E869" s="18"/>
      <c r="F869" s="18"/>
      <c r="G869" s="24"/>
      <c r="H869" s="18"/>
      <c r="I869" s="7"/>
      <c r="J869" s="7"/>
    </row>
    <row r="870" ht="15.75" customHeight="1">
      <c r="A870" s="7"/>
      <c r="B870" s="18"/>
      <c r="C870" s="18"/>
      <c r="D870" s="18"/>
      <c r="E870" s="18"/>
      <c r="F870" s="18"/>
      <c r="G870" s="24"/>
      <c r="H870" s="18"/>
      <c r="I870" s="7"/>
      <c r="J870" s="7"/>
    </row>
    <row r="871" ht="15.75" customHeight="1">
      <c r="A871" s="7"/>
      <c r="B871" s="18"/>
      <c r="C871" s="18"/>
      <c r="D871" s="18"/>
      <c r="E871" s="18"/>
      <c r="F871" s="18"/>
      <c r="G871" s="24"/>
      <c r="H871" s="18"/>
      <c r="I871" s="7"/>
      <c r="J871" s="7"/>
    </row>
    <row r="872" ht="15.75" customHeight="1">
      <c r="A872" s="7"/>
      <c r="B872" s="18"/>
      <c r="C872" s="18"/>
      <c r="D872" s="18"/>
      <c r="E872" s="18"/>
      <c r="F872" s="18"/>
      <c r="G872" s="24"/>
      <c r="H872" s="18"/>
      <c r="I872" s="7"/>
      <c r="J872" s="7"/>
    </row>
    <row r="873" ht="15.75" customHeight="1">
      <c r="A873" s="7"/>
      <c r="B873" s="18"/>
      <c r="C873" s="18"/>
      <c r="D873" s="18"/>
      <c r="E873" s="18"/>
      <c r="F873" s="18"/>
      <c r="G873" s="24"/>
      <c r="H873" s="18"/>
      <c r="I873" s="7"/>
      <c r="J873" s="7"/>
    </row>
    <row r="874" ht="15.75" customHeight="1">
      <c r="A874" s="7"/>
      <c r="B874" s="18"/>
      <c r="C874" s="18"/>
      <c r="D874" s="18"/>
      <c r="E874" s="18"/>
      <c r="F874" s="18"/>
      <c r="G874" s="24"/>
      <c r="H874" s="18"/>
      <c r="I874" s="7"/>
      <c r="J874" s="7"/>
    </row>
    <row r="875" ht="15.75" customHeight="1">
      <c r="A875" s="7"/>
      <c r="B875" s="18"/>
      <c r="C875" s="18"/>
      <c r="D875" s="18"/>
      <c r="E875" s="18"/>
      <c r="F875" s="18"/>
      <c r="G875" s="24"/>
      <c r="H875" s="18"/>
      <c r="I875" s="7"/>
      <c r="J875" s="7"/>
    </row>
    <row r="876" ht="15.75" customHeight="1">
      <c r="A876" s="7"/>
      <c r="B876" s="18"/>
      <c r="C876" s="18"/>
      <c r="D876" s="18"/>
      <c r="E876" s="18"/>
      <c r="F876" s="18"/>
      <c r="G876" s="24"/>
      <c r="H876" s="18"/>
      <c r="I876" s="7"/>
      <c r="J876" s="7"/>
    </row>
    <row r="877" ht="15.75" customHeight="1">
      <c r="A877" s="7"/>
      <c r="B877" s="18"/>
      <c r="C877" s="18"/>
      <c r="D877" s="18"/>
      <c r="E877" s="18"/>
      <c r="F877" s="18"/>
      <c r="G877" s="24"/>
      <c r="H877" s="18"/>
      <c r="I877" s="7"/>
      <c r="J877" s="7"/>
    </row>
    <row r="878" ht="15.75" customHeight="1">
      <c r="A878" s="7"/>
      <c r="B878" s="18"/>
      <c r="C878" s="18"/>
      <c r="D878" s="18"/>
      <c r="E878" s="18"/>
      <c r="F878" s="18"/>
      <c r="G878" s="24"/>
      <c r="H878" s="18"/>
      <c r="I878" s="7"/>
      <c r="J878" s="7"/>
    </row>
    <row r="879" ht="15.75" customHeight="1">
      <c r="A879" s="7"/>
      <c r="B879" s="18"/>
      <c r="C879" s="18"/>
      <c r="D879" s="18"/>
      <c r="E879" s="18"/>
      <c r="F879" s="18"/>
      <c r="G879" s="24"/>
      <c r="H879" s="18"/>
      <c r="I879" s="7"/>
      <c r="J879" s="7"/>
    </row>
    <row r="880" ht="15.75" customHeight="1">
      <c r="A880" s="7"/>
      <c r="B880" s="18"/>
      <c r="C880" s="18"/>
      <c r="D880" s="18"/>
      <c r="E880" s="18"/>
      <c r="F880" s="18"/>
      <c r="G880" s="24"/>
      <c r="H880" s="18"/>
      <c r="I880" s="7"/>
      <c r="J880" s="7"/>
    </row>
    <row r="881" ht="15.75" customHeight="1">
      <c r="A881" s="7"/>
      <c r="B881" s="18"/>
      <c r="C881" s="18"/>
      <c r="D881" s="18"/>
      <c r="E881" s="18"/>
      <c r="F881" s="18"/>
      <c r="G881" s="24"/>
      <c r="H881" s="18"/>
      <c r="I881" s="7"/>
      <c r="J881" s="7"/>
    </row>
    <row r="882" ht="15.75" customHeight="1">
      <c r="A882" s="7"/>
      <c r="B882" s="18"/>
      <c r="C882" s="18"/>
      <c r="D882" s="18"/>
      <c r="E882" s="18"/>
      <c r="F882" s="18"/>
      <c r="G882" s="24"/>
      <c r="H882" s="18"/>
      <c r="I882" s="7"/>
      <c r="J882" s="7"/>
    </row>
    <row r="883" ht="15.75" customHeight="1">
      <c r="A883" s="7"/>
      <c r="B883" s="18"/>
      <c r="C883" s="18"/>
      <c r="D883" s="18"/>
      <c r="E883" s="18"/>
      <c r="F883" s="18"/>
      <c r="G883" s="24"/>
      <c r="H883" s="18"/>
      <c r="I883" s="7"/>
      <c r="J883" s="7"/>
    </row>
    <row r="884" ht="15.75" customHeight="1">
      <c r="A884" s="7"/>
      <c r="B884" s="18"/>
      <c r="C884" s="18"/>
      <c r="D884" s="18"/>
      <c r="E884" s="18"/>
      <c r="F884" s="18"/>
      <c r="G884" s="24"/>
      <c r="H884" s="18"/>
      <c r="I884" s="7"/>
      <c r="J884" s="7"/>
    </row>
    <row r="885" ht="15.75" customHeight="1">
      <c r="A885" s="7"/>
      <c r="B885" s="18"/>
      <c r="C885" s="18"/>
      <c r="D885" s="18"/>
      <c r="E885" s="18"/>
      <c r="F885" s="18"/>
      <c r="G885" s="24"/>
      <c r="H885" s="18"/>
      <c r="I885" s="7"/>
      <c r="J885" s="7"/>
    </row>
    <row r="886" ht="15.75" customHeight="1">
      <c r="A886" s="7"/>
      <c r="B886" s="18"/>
      <c r="C886" s="18"/>
      <c r="D886" s="18"/>
      <c r="E886" s="18"/>
      <c r="F886" s="18"/>
      <c r="G886" s="24"/>
      <c r="H886" s="18"/>
      <c r="I886" s="7"/>
      <c r="J886" s="7"/>
    </row>
    <row r="887" ht="15.75" customHeight="1">
      <c r="A887" s="7"/>
      <c r="B887" s="18"/>
      <c r="C887" s="18"/>
      <c r="D887" s="18"/>
      <c r="E887" s="18"/>
      <c r="F887" s="18"/>
      <c r="G887" s="24"/>
      <c r="H887" s="18"/>
      <c r="I887" s="7"/>
      <c r="J887" s="7"/>
    </row>
    <row r="888" ht="15.75" customHeight="1">
      <c r="A888" s="7"/>
      <c r="B888" s="18"/>
      <c r="C888" s="18"/>
      <c r="D888" s="18"/>
      <c r="E888" s="18"/>
      <c r="F888" s="18"/>
      <c r="G888" s="24"/>
      <c r="H888" s="18"/>
      <c r="I888" s="7"/>
      <c r="J888" s="7"/>
    </row>
    <row r="889" ht="15.75" customHeight="1">
      <c r="A889" s="7"/>
      <c r="B889" s="18"/>
      <c r="C889" s="18"/>
      <c r="D889" s="18"/>
      <c r="E889" s="18"/>
      <c r="F889" s="18"/>
      <c r="G889" s="24"/>
      <c r="H889" s="18"/>
      <c r="I889" s="7"/>
      <c r="J889" s="7"/>
    </row>
    <row r="890" ht="15.75" customHeight="1">
      <c r="A890" s="7"/>
      <c r="B890" s="18"/>
      <c r="C890" s="18"/>
      <c r="D890" s="18"/>
      <c r="E890" s="18"/>
      <c r="F890" s="18"/>
      <c r="G890" s="24"/>
      <c r="H890" s="18"/>
      <c r="I890" s="7"/>
      <c r="J890" s="7"/>
    </row>
    <row r="891" ht="15.75" customHeight="1">
      <c r="A891" s="7"/>
      <c r="B891" s="18"/>
      <c r="C891" s="18"/>
      <c r="D891" s="18"/>
      <c r="E891" s="18"/>
      <c r="F891" s="18"/>
      <c r="G891" s="24"/>
      <c r="H891" s="18"/>
      <c r="I891" s="7"/>
      <c r="J891" s="7"/>
    </row>
    <row r="892" ht="15.75" customHeight="1">
      <c r="A892" s="7"/>
      <c r="B892" s="18"/>
      <c r="C892" s="18"/>
      <c r="D892" s="18"/>
      <c r="E892" s="18"/>
      <c r="F892" s="18"/>
      <c r="G892" s="24"/>
      <c r="H892" s="18"/>
      <c r="I892" s="7"/>
      <c r="J892" s="7"/>
    </row>
    <row r="893" ht="15.75" customHeight="1">
      <c r="A893" s="7"/>
      <c r="B893" s="18"/>
      <c r="C893" s="18"/>
      <c r="D893" s="18"/>
      <c r="E893" s="18"/>
      <c r="F893" s="18"/>
      <c r="G893" s="24"/>
      <c r="H893" s="18"/>
      <c r="I893" s="7"/>
      <c r="J893" s="7"/>
    </row>
    <row r="894" ht="15.75" customHeight="1">
      <c r="A894" s="7"/>
      <c r="B894" s="18"/>
      <c r="C894" s="18"/>
      <c r="D894" s="18"/>
      <c r="E894" s="18"/>
      <c r="F894" s="18"/>
      <c r="G894" s="24"/>
      <c r="H894" s="18"/>
      <c r="I894" s="7"/>
      <c r="J894" s="7"/>
    </row>
    <row r="895" ht="15.75" customHeight="1">
      <c r="A895" s="7"/>
      <c r="B895" s="18"/>
      <c r="C895" s="18"/>
      <c r="D895" s="18"/>
      <c r="E895" s="18"/>
      <c r="F895" s="18"/>
      <c r="G895" s="24"/>
      <c r="H895" s="18"/>
      <c r="I895" s="7"/>
      <c r="J895" s="7"/>
    </row>
    <row r="896" ht="15.75" customHeight="1">
      <c r="A896" s="7"/>
      <c r="B896" s="18"/>
      <c r="C896" s="18"/>
      <c r="D896" s="18"/>
      <c r="E896" s="18"/>
      <c r="F896" s="18"/>
      <c r="G896" s="24"/>
      <c r="H896" s="18"/>
      <c r="I896" s="7"/>
      <c r="J896" s="7"/>
    </row>
    <row r="897" ht="15.75" customHeight="1">
      <c r="A897" s="7"/>
      <c r="B897" s="18"/>
      <c r="C897" s="18"/>
      <c r="D897" s="18"/>
      <c r="E897" s="18"/>
      <c r="F897" s="18"/>
      <c r="G897" s="24"/>
      <c r="H897" s="18"/>
      <c r="I897" s="7"/>
      <c r="J897" s="7"/>
    </row>
    <row r="898" ht="15.75" customHeight="1">
      <c r="A898" s="7"/>
      <c r="B898" s="18"/>
      <c r="C898" s="18"/>
      <c r="D898" s="18"/>
      <c r="E898" s="18"/>
      <c r="F898" s="18"/>
      <c r="G898" s="24"/>
      <c r="H898" s="18"/>
      <c r="I898" s="7"/>
      <c r="J898" s="7"/>
    </row>
    <row r="899" ht="15.75" customHeight="1">
      <c r="A899" s="7"/>
      <c r="B899" s="18"/>
      <c r="C899" s="18"/>
      <c r="D899" s="18"/>
      <c r="E899" s="18"/>
      <c r="F899" s="18"/>
      <c r="G899" s="24"/>
      <c r="H899" s="18"/>
      <c r="I899" s="7"/>
      <c r="J899" s="7"/>
    </row>
    <row r="900" ht="15.75" customHeight="1">
      <c r="A900" s="7"/>
      <c r="B900" s="18"/>
      <c r="C900" s="18"/>
      <c r="D900" s="18"/>
      <c r="E900" s="18"/>
      <c r="F900" s="18"/>
      <c r="G900" s="24"/>
      <c r="H900" s="18"/>
      <c r="I900" s="7"/>
      <c r="J900" s="7"/>
    </row>
    <row r="901" ht="15.75" customHeight="1">
      <c r="A901" s="7"/>
      <c r="B901" s="18"/>
      <c r="C901" s="18"/>
      <c r="D901" s="18"/>
      <c r="E901" s="18"/>
      <c r="F901" s="18"/>
      <c r="G901" s="24"/>
      <c r="H901" s="18"/>
      <c r="I901" s="7"/>
      <c r="J901" s="7"/>
    </row>
    <row r="902" ht="15.75" customHeight="1">
      <c r="A902" s="7"/>
      <c r="B902" s="18"/>
      <c r="C902" s="18"/>
      <c r="D902" s="18"/>
      <c r="E902" s="18"/>
      <c r="F902" s="18"/>
      <c r="G902" s="24"/>
      <c r="H902" s="18"/>
      <c r="I902" s="7"/>
      <c r="J902" s="7"/>
    </row>
    <row r="903" ht="15.75" customHeight="1">
      <c r="A903" s="7"/>
      <c r="B903" s="18"/>
      <c r="C903" s="18"/>
      <c r="D903" s="18"/>
      <c r="E903" s="18"/>
      <c r="F903" s="18"/>
      <c r="G903" s="24"/>
      <c r="H903" s="18"/>
      <c r="I903" s="7"/>
      <c r="J903" s="7"/>
    </row>
    <row r="904" ht="15.75" customHeight="1">
      <c r="A904" s="7"/>
      <c r="B904" s="18"/>
      <c r="C904" s="18"/>
      <c r="D904" s="18"/>
      <c r="E904" s="18"/>
      <c r="F904" s="18"/>
      <c r="G904" s="24"/>
      <c r="H904" s="18"/>
      <c r="I904" s="7"/>
      <c r="J904" s="7"/>
    </row>
    <row r="905" ht="15.75" customHeight="1">
      <c r="A905" s="7"/>
      <c r="B905" s="18"/>
      <c r="C905" s="18"/>
      <c r="D905" s="18"/>
      <c r="E905" s="18"/>
      <c r="F905" s="18"/>
      <c r="G905" s="24"/>
      <c r="H905" s="18"/>
      <c r="I905" s="7"/>
      <c r="J905" s="7"/>
    </row>
    <row r="906" ht="15.75" customHeight="1">
      <c r="A906" s="7"/>
      <c r="B906" s="18"/>
      <c r="C906" s="18"/>
      <c r="D906" s="18"/>
      <c r="E906" s="18"/>
      <c r="F906" s="18"/>
      <c r="G906" s="24"/>
      <c r="H906" s="18"/>
      <c r="I906" s="7"/>
      <c r="J906" s="7"/>
    </row>
    <row r="907" ht="15.75" customHeight="1">
      <c r="A907" s="7"/>
      <c r="B907" s="18"/>
      <c r="C907" s="18"/>
      <c r="D907" s="18"/>
      <c r="E907" s="18"/>
      <c r="F907" s="18"/>
      <c r="G907" s="24"/>
      <c r="H907" s="18"/>
      <c r="I907" s="7"/>
      <c r="J907" s="7"/>
    </row>
    <row r="908" ht="15.75" customHeight="1">
      <c r="A908" s="7"/>
      <c r="B908" s="18"/>
      <c r="C908" s="18"/>
      <c r="D908" s="18"/>
      <c r="E908" s="18"/>
      <c r="F908" s="18"/>
      <c r="G908" s="24"/>
      <c r="H908" s="18"/>
      <c r="I908" s="7"/>
      <c r="J908" s="7"/>
    </row>
    <row r="909" ht="15.75" customHeight="1">
      <c r="A909" s="7"/>
      <c r="B909" s="18"/>
      <c r="C909" s="18"/>
      <c r="D909" s="18"/>
      <c r="E909" s="18"/>
      <c r="F909" s="18"/>
      <c r="G909" s="24"/>
      <c r="H909" s="18"/>
      <c r="I909" s="7"/>
      <c r="J909" s="7"/>
    </row>
    <row r="910" ht="15.75" customHeight="1">
      <c r="A910" s="7"/>
      <c r="B910" s="18"/>
      <c r="C910" s="18"/>
      <c r="D910" s="18"/>
      <c r="E910" s="18"/>
      <c r="F910" s="18"/>
      <c r="G910" s="24"/>
      <c r="H910" s="18"/>
      <c r="I910" s="7"/>
      <c r="J910" s="7"/>
    </row>
    <row r="911" ht="15.75" customHeight="1">
      <c r="A911" s="7"/>
      <c r="B911" s="18"/>
      <c r="C911" s="18"/>
      <c r="D911" s="18"/>
      <c r="E911" s="18"/>
      <c r="F911" s="18"/>
      <c r="G911" s="24"/>
      <c r="H911" s="18"/>
      <c r="I911" s="7"/>
      <c r="J911" s="7"/>
    </row>
    <row r="912" ht="15.75" customHeight="1">
      <c r="A912" s="7"/>
      <c r="B912" s="18"/>
      <c r="C912" s="18"/>
      <c r="D912" s="18"/>
      <c r="E912" s="18"/>
      <c r="F912" s="18"/>
      <c r="G912" s="24"/>
      <c r="H912" s="18"/>
      <c r="I912" s="7"/>
      <c r="J912" s="7"/>
    </row>
    <row r="913" ht="15.75" customHeight="1">
      <c r="A913" s="7"/>
      <c r="B913" s="18"/>
      <c r="C913" s="18"/>
      <c r="D913" s="18"/>
      <c r="E913" s="18"/>
      <c r="F913" s="18"/>
      <c r="G913" s="24"/>
      <c r="H913" s="18"/>
      <c r="I913" s="7"/>
      <c r="J913" s="7"/>
    </row>
    <row r="914" ht="15.75" customHeight="1">
      <c r="A914" s="7"/>
      <c r="B914" s="18"/>
      <c r="C914" s="18"/>
      <c r="D914" s="18"/>
      <c r="E914" s="18"/>
      <c r="F914" s="18"/>
      <c r="G914" s="24"/>
      <c r="H914" s="18"/>
      <c r="I914" s="7"/>
      <c r="J914" s="7"/>
    </row>
    <row r="915" ht="15.75" customHeight="1">
      <c r="A915" s="7"/>
      <c r="B915" s="18"/>
      <c r="C915" s="18"/>
      <c r="D915" s="18"/>
      <c r="E915" s="18"/>
      <c r="F915" s="18"/>
      <c r="G915" s="24"/>
      <c r="H915" s="18"/>
      <c r="I915" s="7"/>
      <c r="J915" s="7"/>
    </row>
    <row r="916" ht="15.75" customHeight="1">
      <c r="A916" s="7"/>
      <c r="B916" s="18"/>
      <c r="C916" s="18"/>
      <c r="D916" s="18"/>
      <c r="E916" s="18"/>
      <c r="F916" s="18"/>
      <c r="G916" s="24"/>
      <c r="H916" s="18"/>
      <c r="I916" s="7"/>
      <c r="J916" s="7"/>
    </row>
    <row r="917" ht="15.75" customHeight="1">
      <c r="A917" s="7"/>
      <c r="B917" s="18"/>
      <c r="C917" s="18"/>
      <c r="D917" s="18"/>
      <c r="E917" s="18"/>
      <c r="F917" s="18"/>
      <c r="G917" s="24"/>
      <c r="H917" s="18"/>
      <c r="I917" s="7"/>
      <c r="J917" s="7"/>
    </row>
    <row r="918" ht="15.75" customHeight="1">
      <c r="A918" s="7"/>
      <c r="B918" s="18"/>
      <c r="C918" s="18"/>
      <c r="D918" s="18"/>
      <c r="E918" s="18"/>
      <c r="F918" s="18"/>
      <c r="G918" s="24"/>
      <c r="H918" s="18"/>
      <c r="I918" s="7"/>
      <c r="J918" s="7"/>
    </row>
    <row r="919" ht="15.75" customHeight="1">
      <c r="A919" s="7"/>
      <c r="B919" s="18"/>
      <c r="C919" s="18"/>
      <c r="D919" s="18"/>
      <c r="E919" s="18"/>
      <c r="F919" s="18"/>
      <c r="G919" s="24"/>
      <c r="H919" s="18"/>
      <c r="I919" s="7"/>
      <c r="J919" s="7"/>
    </row>
    <row r="920" ht="15.75" customHeight="1">
      <c r="A920" s="7"/>
      <c r="B920" s="18"/>
      <c r="C920" s="18"/>
      <c r="D920" s="18"/>
      <c r="E920" s="18"/>
      <c r="F920" s="18"/>
      <c r="G920" s="24"/>
      <c r="H920" s="18"/>
      <c r="I920" s="7"/>
      <c r="J920" s="7"/>
    </row>
    <row r="921" ht="15.75" customHeight="1">
      <c r="A921" s="7"/>
      <c r="B921" s="18"/>
      <c r="C921" s="18"/>
      <c r="D921" s="18"/>
      <c r="E921" s="18"/>
      <c r="F921" s="18"/>
      <c r="G921" s="24"/>
      <c r="H921" s="18"/>
      <c r="I921" s="7"/>
      <c r="J921" s="7"/>
    </row>
    <row r="922" ht="15.75" customHeight="1">
      <c r="A922" s="7"/>
      <c r="B922" s="18"/>
      <c r="C922" s="18"/>
      <c r="D922" s="18"/>
      <c r="E922" s="18"/>
      <c r="F922" s="18"/>
      <c r="G922" s="24"/>
      <c r="H922" s="18"/>
      <c r="I922" s="7"/>
      <c r="J922" s="7"/>
    </row>
    <row r="923" ht="15.75" customHeight="1">
      <c r="A923" s="7"/>
      <c r="B923" s="18"/>
      <c r="C923" s="18"/>
      <c r="D923" s="18"/>
      <c r="E923" s="18"/>
      <c r="F923" s="18"/>
      <c r="G923" s="24"/>
      <c r="H923" s="18"/>
      <c r="I923" s="7"/>
      <c r="J923" s="7"/>
    </row>
    <row r="924" ht="15.75" customHeight="1">
      <c r="A924" s="7"/>
      <c r="B924" s="18"/>
      <c r="C924" s="18"/>
      <c r="D924" s="18"/>
      <c r="E924" s="18"/>
      <c r="F924" s="18"/>
      <c r="G924" s="24"/>
      <c r="H924" s="18"/>
      <c r="I924" s="7"/>
      <c r="J924" s="7"/>
    </row>
    <row r="925" ht="15.75" customHeight="1">
      <c r="A925" s="7"/>
      <c r="B925" s="18"/>
      <c r="C925" s="18"/>
      <c r="D925" s="18"/>
      <c r="E925" s="18"/>
      <c r="F925" s="18"/>
      <c r="G925" s="24"/>
      <c r="H925" s="18"/>
      <c r="I925" s="7"/>
      <c r="J925" s="7"/>
    </row>
    <row r="926" ht="15.75" customHeight="1">
      <c r="A926" s="7"/>
      <c r="B926" s="18"/>
      <c r="C926" s="18"/>
      <c r="D926" s="18"/>
      <c r="E926" s="18"/>
      <c r="F926" s="18"/>
      <c r="G926" s="24"/>
      <c r="H926" s="18"/>
      <c r="I926" s="7"/>
      <c r="J926" s="7"/>
    </row>
    <row r="927" ht="15.75" customHeight="1">
      <c r="A927" s="7"/>
      <c r="B927" s="18"/>
      <c r="C927" s="18"/>
      <c r="D927" s="18"/>
      <c r="E927" s="18"/>
      <c r="F927" s="18"/>
      <c r="G927" s="24"/>
      <c r="H927" s="18"/>
      <c r="I927" s="7"/>
      <c r="J927" s="7"/>
    </row>
    <row r="928" ht="15.75" customHeight="1">
      <c r="A928" s="7"/>
      <c r="B928" s="18"/>
      <c r="C928" s="18"/>
      <c r="D928" s="18"/>
      <c r="E928" s="18"/>
      <c r="F928" s="18"/>
      <c r="G928" s="24"/>
      <c r="H928" s="18"/>
      <c r="I928" s="7"/>
      <c r="J928" s="7"/>
    </row>
    <row r="929" ht="15.75" customHeight="1">
      <c r="A929" s="7"/>
      <c r="B929" s="18"/>
      <c r="C929" s="18"/>
      <c r="D929" s="18"/>
      <c r="E929" s="18"/>
      <c r="F929" s="18"/>
      <c r="G929" s="24"/>
      <c r="H929" s="18"/>
      <c r="I929" s="7"/>
      <c r="J929" s="7"/>
    </row>
    <row r="930" ht="15.75" customHeight="1">
      <c r="A930" s="7"/>
      <c r="B930" s="18"/>
      <c r="C930" s="18"/>
      <c r="D930" s="18"/>
      <c r="E930" s="18"/>
      <c r="F930" s="18"/>
      <c r="G930" s="24"/>
      <c r="H930" s="18"/>
      <c r="I930" s="7"/>
      <c r="J930" s="7"/>
    </row>
    <row r="931" ht="15.75" customHeight="1">
      <c r="A931" s="7"/>
      <c r="B931" s="18"/>
      <c r="C931" s="18"/>
      <c r="D931" s="18"/>
      <c r="E931" s="18"/>
      <c r="F931" s="18"/>
      <c r="G931" s="24"/>
      <c r="H931" s="18"/>
      <c r="I931" s="7"/>
      <c r="J931" s="7"/>
    </row>
    <row r="932" ht="15.75" customHeight="1">
      <c r="A932" s="7"/>
      <c r="B932" s="18"/>
      <c r="C932" s="18"/>
      <c r="D932" s="18"/>
      <c r="E932" s="18"/>
      <c r="F932" s="18"/>
      <c r="G932" s="24"/>
      <c r="H932" s="18"/>
      <c r="I932" s="7"/>
      <c r="J932" s="7"/>
    </row>
    <row r="933" ht="15.75" customHeight="1">
      <c r="A933" s="7"/>
      <c r="B933" s="18"/>
      <c r="C933" s="18"/>
      <c r="D933" s="18"/>
      <c r="E933" s="18"/>
      <c r="F933" s="18"/>
      <c r="G933" s="24"/>
      <c r="H933" s="18"/>
      <c r="I933" s="7"/>
      <c r="J933" s="7"/>
    </row>
    <row r="934" ht="15.75" customHeight="1">
      <c r="A934" s="7"/>
      <c r="B934" s="18"/>
      <c r="C934" s="18"/>
      <c r="D934" s="18"/>
      <c r="E934" s="18"/>
      <c r="F934" s="18"/>
      <c r="G934" s="24"/>
      <c r="H934" s="18"/>
      <c r="I934" s="7"/>
      <c r="J934" s="7"/>
    </row>
    <row r="935" ht="15.75" customHeight="1">
      <c r="A935" s="7"/>
      <c r="B935" s="18"/>
      <c r="C935" s="18"/>
      <c r="D935" s="18"/>
      <c r="E935" s="18"/>
      <c r="F935" s="18"/>
      <c r="G935" s="24"/>
      <c r="H935" s="18"/>
      <c r="I935" s="7"/>
      <c r="J935" s="7"/>
    </row>
    <row r="936" ht="15.75" customHeight="1">
      <c r="A936" s="7"/>
      <c r="B936" s="18"/>
      <c r="C936" s="18"/>
      <c r="D936" s="18"/>
      <c r="E936" s="18"/>
      <c r="F936" s="18"/>
      <c r="G936" s="24"/>
      <c r="H936" s="18"/>
      <c r="I936" s="7"/>
      <c r="J936" s="7"/>
    </row>
    <row r="937" ht="15.75" customHeight="1">
      <c r="A937" s="7"/>
      <c r="B937" s="18"/>
      <c r="C937" s="18"/>
      <c r="D937" s="18"/>
      <c r="E937" s="18"/>
      <c r="F937" s="18"/>
      <c r="G937" s="24"/>
      <c r="H937" s="18"/>
      <c r="I937" s="7"/>
      <c r="J937" s="7"/>
    </row>
    <row r="938" ht="15.75" customHeight="1">
      <c r="A938" s="7"/>
      <c r="B938" s="18"/>
      <c r="C938" s="18"/>
      <c r="D938" s="18"/>
      <c r="E938" s="18"/>
      <c r="F938" s="18"/>
      <c r="G938" s="24"/>
      <c r="H938" s="18"/>
      <c r="I938" s="7"/>
      <c r="J938" s="7"/>
    </row>
    <row r="939" ht="15.75" customHeight="1">
      <c r="A939" s="7"/>
      <c r="B939" s="18"/>
      <c r="C939" s="18"/>
      <c r="D939" s="18"/>
      <c r="E939" s="18"/>
      <c r="F939" s="18"/>
      <c r="G939" s="24"/>
      <c r="H939" s="18"/>
      <c r="I939" s="7"/>
      <c r="J939" s="7"/>
    </row>
    <row r="940" ht="15.75" customHeight="1">
      <c r="A940" s="7"/>
      <c r="B940" s="18"/>
      <c r="C940" s="18"/>
      <c r="D940" s="18"/>
      <c r="E940" s="18"/>
      <c r="F940" s="18"/>
      <c r="G940" s="24"/>
      <c r="H940" s="18"/>
      <c r="I940" s="7"/>
      <c r="J940" s="7"/>
    </row>
    <row r="941" ht="15.75" customHeight="1">
      <c r="A941" s="7"/>
      <c r="B941" s="18"/>
      <c r="C941" s="18"/>
      <c r="D941" s="18"/>
      <c r="E941" s="18"/>
      <c r="F941" s="18"/>
      <c r="G941" s="24"/>
      <c r="H941" s="18"/>
      <c r="I941" s="7"/>
      <c r="J941" s="7"/>
    </row>
    <row r="942" ht="15.75" customHeight="1">
      <c r="A942" s="7"/>
      <c r="B942" s="18"/>
      <c r="C942" s="18"/>
      <c r="D942" s="18"/>
      <c r="E942" s="18"/>
      <c r="F942" s="18"/>
      <c r="G942" s="24"/>
      <c r="H942" s="18"/>
      <c r="I942" s="7"/>
      <c r="J942" s="7"/>
    </row>
    <row r="943" ht="15.75" customHeight="1">
      <c r="A943" s="7"/>
      <c r="B943" s="18"/>
      <c r="C943" s="18"/>
      <c r="D943" s="18"/>
      <c r="E943" s="18"/>
      <c r="F943" s="18"/>
      <c r="G943" s="24"/>
      <c r="H943" s="18"/>
      <c r="I943" s="7"/>
      <c r="J943" s="7"/>
    </row>
    <row r="944" ht="15.75" customHeight="1">
      <c r="A944" s="7"/>
      <c r="B944" s="18"/>
      <c r="C944" s="18"/>
      <c r="D944" s="18"/>
      <c r="E944" s="18"/>
      <c r="F944" s="18"/>
      <c r="G944" s="24"/>
      <c r="H944" s="18"/>
      <c r="I944" s="7"/>
      <c r="J944" s="7"/>
    </row>
    <row r="945" ht="15.75" customHeight="1">
      <c r="A945" s="7"/>
      <c r="B945" s="18"/>
      <c r="C945" s="18"/>
      <c r="D945" s="18"/>
      <c r="E945" s="18"/>
      <c r="F945" s="18"/>
      <c r="G945" s="24"/>
      <c r="H945" s="18"/>
      <c r="I945" s="7"/>
      <c r="J945" s="7"/>
    </row>
    <row r="946" ht="15.75" customHeight="1">
      <c r="A946" s="7"/>
      <c r="B946" s="18"/>
      <c r="C946" s="18"/>
      <c r="D946" s="18"/>
      <c r="E946" s="18"/>
      <c r="F946" s="18"/>
      <c r="G946" s="24"/>
      <c r="H946" s="18"/>
      <c r="I946" s="7"/>
      <c r="J946" s="7"/>
    </row>
    <row r="947" ht="15.75" customHeight="1">
      <c r="A947" s="7"/>
      <c r="B947" s="18"/>
      <c r="C947" s="18"/>
      <c r="D947" s="18"/>
      <c r="E947" s="18"/>
      <c r="F947" s="18"/>
      <c r="G947" s="24"/>
      <c r="H947" s="18"/>
      <c r="I947" s="7"/>
      <c r="J947" s="7"/>
    </row>
    <row r="948" ht="15.75" customHeight="1">
      <c r="A948" s="7"/>
      <c r="B948" s="18"/>
      <c r="C948" s="18"/>
      <c r="D948" s="18"/>
      <c r="E948" s="18"/>
      <c r="F948" s="18"/>
      <c r="G948" s="24"/>
      <c r="H948" s="18"/>
      <c r="I948" s="7"/>
      <c r="J948" s="7"/>
    </row>
    <row r="949" ht="15.75" customHeight="1">
      <c r="A949" s="7"/>
      <c r="B949" s="18"/>
      <c r="C949" s="18"/>
      <c r="D949" s="18"/>
      <c r="E949" s="18"/>
      <c r="F949" s="18"/>
      <c r="G949" s="24"/>
      <c r="H949" s="18"/>
      <c r="I949" s="7"/>
      <c r="J949" s="7"/>
    </row>
    <row r="950" ht="15.75" customHeight="1">
      <c r="A950" s="7"/>
      <c r="B950" s="18"/>
      <c r="C950" s="18"/>
      <c r="D950" s="18"/>
      <c r="E950" s="18"/>
      <c r="F950" s="18"/>
      <c r="G950" s="24"/>
      <c r="H950" s="18"/>
      <c r="I950" s="7"/>
      <c r="J950" s="7"/>
    </row>
    <row r="951" ht="15.75" customHeight="1">
      <c r="A951" s="7"/>
      <c r="B951" s="18"/>
      <c r="C951" s="18"/>
      <c r="D951" s="18"/>
      <c r="E951" s="18"/>
      <c r="F951" s="18"/>
      <c r="G951" s="24"/>
      <c r="H951" s="18"/>
      <c r="I951" s="7"/>
      <c r="J951" s="7"/>
    </row>
    <row r="952" ht="15.75" customHeight="1">
      <c r="A952" s="7"/>
      <c r="B952" s="18"/>
      <c r="C952" s="18"/>
      <c r="D952" s="18"/>
      <c r="E952" s="18"/>
      <c r="F952" s="18"/>
      <c r="G952" s="24"/>
      <c r="H952" s="18"/>
      <c r="I952" s="7"/>
      <c r="J952" s="7"/>
    </row>
    <row r="953" ht="15.75" customHeight="1">
      <c r="A953" s="7"/>
      <c r="B953" s="18"/>
      <c r="C953" s="18"/>
      <c r="D953" s="18"/>
      <c r="E953" s="18"/>
      <c r="F953" s="18"/>
      <c r="G953" s="24"/>
      <c r="H953" s="18"/>
      <c r="I953" s="7"/>
      <c r="J953" s="7"/>
    </row>
    <row r="954" ht="15.75" customHeight="1">
      <c r="A954" s="7"/>
      <c r="B954" s="18"/>
      <c r="C954" s="18"/>
      <c r="D954" s="18"/>
      <c r="E954" s="18"/>
      <c r="F954" s="18"/>
      <c r="G954" s="24"/>
      <c r="H954" s="18"/>
      <c r="I954" s="7"/>
      <c r="J954" s="7"/>
    </row>
    <row r="955" ht="15.75" customHeight="1">
      <c r="A955" s="7"/>
      <c r="B955" s="18"/>
      <c r="C955" s="18"/>
      <c r="D955" s="18"/>
      <c r="E955" s="18"/>
      <c r="F955" s="18"/>
      <c r="G955" s="24"/>
      <c r="H955" s="18"/>
      <c r="I955" s="7"/>
      <c r="J955" s="7"/>
    </row>
    <row r="956" ht="15.75" customHeight="1">
      <c r="A956" s="7"/>
      <c r="B956" s="18"/>
      <c r="C956" s="18"/>
      <c r="D956" s="18"/>
      <c r="E956" s="18"/>
      <c r="F956" s="18"/>
      <c r="G956" s="24"/>
      <c r="H956" s="18"/>
      <c r="I956" s="7"/>
      <c r="J956" s="7"/>
    </row>
    <row r="957" ht="15.75" customHeight="1">
      <c r="A957" s="7"/>
      <c r="B957" s="18"/>
      <c r="C957" s="18"/>
      <c r="D957" s="18"/>
      <c r="E957" s="18"/>
      <c r="F957" s="18"/>
      <c r="G957" s="24"/>
      <c r="H957" s="18"/>
      <c r="I957" s="7"/>
      <c r="J957" s="7"/>
    </row>
    <row r="958" ht="15.75" customHeight="1">
      <c r="A958" s="7"/>
      <c r="B958" s="18"/>
      <c r="C958" s="18"/>
      <c r="D958" s="18"/>
      <c r="E958" s="18"/>
      <c r="F958" s="18"/>
      <c r="G958" s="24"/>
      <c r="H958" s="18"/>
      <c r="I958" s="7"/>
      <c r="J958" s="7"/>
    </row>
    <row r="959" ht="15.75" customHeight="1">
      <c r="A959" s="7"/>
      <c r="B959" s="18"/>
      <c r="C959" s="18"/>
      <c r="D959" s="18"/>
      <c r="E959" s="18"/>
      <c r="F959" s="18"/>
      <c r="G959" s="24"/>
      <c r="H959" s="18"/>
      <c r="I959" s="7"/>
      <c r="J959" s="7"/>
    </row>
    <row r="960" ht="15.75" customHeight="1">
      <c r="A960" s="7"/>
      <c r="B960" s="18"/>
      <c r="C960" s="18"/>
      <c r="D960" s="18"/>
      <c r="E960" s="18"/>
      <c r="F960" s="18"/>
      <c r="G960" s="24"/>
      <c r="H960" s="18"/>
      <c r="I960" s="7"/>
      <c r="J960" s="7"/>
    </row>
    <row r="961" ht="15.75" customHeight="1">
      <c r="A961" s="7"/>
      <c r="B961" s="18"/>
      <c r="C961" s="18"/>
      <c r="D961" s="18"/>
      <c r="E961" s="18"/>
      <c r="F961" s="18"/>
      <c r="G961" s="24"/>
      <c r="H961" s="18"/>
      <c r="I961" s="7"/>
      <c r="J961" s="7"/>
    </row>
    <row r="962" ht="15.75" customHeight="1">
      <c r="A962" s="7"/>
      <c r="B962" s="18"/>
      <c r="C962" s="18"/>
      <c r="D962" s="18"/>
      <c r="E962" s="18"/>
      <c r="F962" s="18"/>
      <c r="G962" s="24"/>
      <c r="H962" s="18"/>
      <c r="I962" s="7"/>
      <c r="J962" s="7"/>
    </row>
    <row r="963" ht="15.75" customHeight="1">
      <c r="A963" s="7"/>
      <c r="B963" s="18"/>
      <c r="C963" s="18"/>
      <c r="D963" s="18"/>
      <c r="E963" s="18"/>
      <c r="F963" s="18"/>
      <c r="G963" s="24"/>
      <c r="H963" s="18"/>
      <c r="I963" s="7"/>
      <c r="J963" s="7"/>
    </row>
    <row r="964" ht="15.75" customHeight="1">
      <c r="A964" s="7"/>
      <c r="B964" s="18"/>
      <c r="C964" s="18"/>
      <c r="D964" s="18"/>
      <c r="E964" s="18"/>
      <c r="F964" s="18"/>
      <c r="G964" s="24"/>
      <c r="H964" s="18"/>
      <c r="I964" s="7"/>
      <c r="J964" s="7"/>
    </row>
    <row r="965" ht="15.75" customHeight="1">
      <c r="A965" s="7"/>
      <c r="B965" s="18"/>
      <c r="C965" s="18"/>
      <c r="D965" s="18"/>
      <c r="E965" s="18"/>
      <c r="F965" s="18"/>
      <c r="G965" s="24"/>
      <c r="H965" s="18"/>
      <c r="I965" s="7"/>
      <c r="J965" s="7"/>
    </row>
    <row r="966" ht="15.75" customHeight="1">
      <c r="A966" s="7"/>
      <c r="B966" s="18"/>
      <c r="C966" s="18"/>
      <c r="D966" s="18"/>
      <c r="E966" s="18"/>
      <c r="F966" s="18"/>
      <c r="G966" s="24"/>
      <c r="H966" s="18"/>
      <c r="I966" s="7"/>
      <c r="J966" s="7"/>
    </row>
    <row r="967" ht="15.75" customHeight="1">
      <c r="A967" s="7"/>
      <c r="B967" s="18"/>
      <c r="C967" s="18"/>
      <c r="D967" s="18"/>
      <c r="E967" s="18"/>
      <c r="F967" s="18"/>
      <c r="G967" s="24"/>
      <c r="H967" s="18"/>
      <c r="I967" s="7"/>
      <c r="J967" s="7"/>
    </row>
    <row r="968" ht="15.75" customHeight="1">
      <c r="A968" s="7"/>
      <c r="B968" s="18"/>
      <c r="C968" s="18"/>
      <c r="D968" s="18"/>
      <c r="E968" s="18"/>
      <c r="F968" s="18"/>
      <c r="G968" s="24"/>
      <c r="H968" s="18"/>
      <c r="I968" s="7"/>
      <c r="J968" s="7"/>
    </row>
    <row r="969" ht="15.75" customHeight="1">
      <c r="A969" s="7"/>
      <c r="B969" s="18"/>
      <c r="C969" s="18"/>
      <c r="D969" s="18"/>
      <c r="E969" s="18"/>
      <c r="F969" s="18"/>
      <c r="G969" s="24"/>
      <c r="H969" s="18"/>
      <c r="I969" s="7"/>
      <c r="J969" s="7"/>
    </row>
    <row r="970" ht="15.75" customHeight="1">
      <c r="A970" s="7"/>
      <c r="B970" s="18"/>
      <c r="C970" s="18"/>
      <c r="D970" s="18"/>
      <c r="E970" s="18"/>
      <c r="F970" s="18"/>
      <c r="G970" s="24"/>
      <c r="H970" s="18"/>
      <c r="I970" s="7"/>
      <c r="J970" s="7"/>
    </row>
    <row r="971" ht="15.75" customHeight="1">
      <c r="A971" s="7"/>
      <c r="B971" s="18"/>
      <c r="C971" s="18"/>
      <c r="D971" s="18"/>
      <c r="E971" s="18"/>
      <c r="F971" s="18"/>
      <c r="G971" s="24"/>
      <c r="H971" s="18"/>
      <c r="I971" s="7"/>
      <c r="J971" s="7"/>
    </row>
    <row r="972" ht="15.75" customHeight="1">
      <c r="A972" s="7"/>
      <c r="B972" s="18"/>
      <c r="C972" s="18"/>
      <c r="D972" s="18"/>
      <c r="E972" s="18"/>
      <c r="F972" s="18"/>
      <c r="G972" s="24"/>
      <c r="H972" s="18"/>
      <c r="I972" s="7"/>
      <c r="J972" s="7"/>
    </row>
    <row r="973" ht="15.75" customHeight="1">
      <c r="A973" s="7"/>
      <c r="B973" s="18"/>
      <c r="C973" s="18"/>
      <c r="D973" s="18"/>
      <c r="E973" s="18"/>
      <c r="F973" s="18"/>
      <c r="G973" s="24"/>
      <c r="H973" s="18"/>
      <c r="I973" s="7"/>
      <c r="J973" s="7"/>
    </row>
    <row r="974" ht="15.75" customHeight="1">
      <c r="A974" s="7"/>
      <c r="B974" s="18"/>
      <c r="C974" s="18"/>
      <c r="D974" s="18"/>
      <c r="E974" s="18"/>
      <c r="F974" s="18"/>
      <c r="G974" s="24"/>
      <c r="H974" s="18"/>
      <c r="I974" s="7"/>
      <c r="J974" s="7"/>
    </row>
    <row r="975" ht="15.75" customHeight="1">
      <c r="A975" s="7"/>
      <c r="B975" s="18"/>
      <c r="C975" s="18"/>
      <c r="D975" s="18"/>
      <c r="E975" s="18"/>
      <c r="F975" s="18"/>
      <c r="G975" s="24"/>
      <c r="H975" s="18"/>
      <c r="I975" s="7"/>
      <c r="J975" s="7"/>
    </row>
    <row r="976" ht="15.75" customHeight="1">
      <c r="A976" s="7"/>
      <c r="B976" s="18"/>
      <c r="C976" s="18"/>
      <c r="D976" s="18"/>
      <c r="E976" s="18"/>
      <c r="F976" s="18"/>
      <c r="G976" s="24"/>
      <c r="H976" s="18"/>
      <c r="I976" s="7"/>
      <c r="J976" s="7"/>
    </row>
    <row r="977" ht="15.75" customHeight="1">
      <c r="A977" s="7"/>
      <c r="B977" s="18"/>
      <c r="C977" s="18"/>
      <c r="D977" s="18"/>
      <c r="E977" s="18"/>
      <c r="F977" s="18"/>
      <c r="G977" s="24"/>
      <c r="H977" s="18"/>
      <c r="I977" s="7"/>
      <c r="J977" s="7"/>
    </row>
    <row r="978" ht="15.75" customHeight="1">
      <c r="A978" s="7"/>
      <c r="B978" s="18"/>
      <c r="C978" s="18"/>
      <c r="D978" s="18"/>
      <c r="E978" s="18"/>
      <c r="F978" s="18"/>
      <c r="G978" s="24"/>
      <c r="H978" s="18"/>
      <c r="I978" s="7"/>
      <c r="J978" s="7"/>
    </row>
    <row r="979" ht="15.75" customHeight="1">
      <c r="A979" s="7"/>
      <c r="B979" s="18"/>
      <c r="C979" s="18"/>
      <c r="D979" s="18"/>
      <c r="E979" s="18"/>
      <c r="F979" s="18"/>
      <c r="G979" s="24"/>
      <c r="H979" s="18"/>
      <c r="I979" s="7"/>
      <c r="J979" s="7"/>
    </row>
    <row r="980" ht="15.75" customHeight="1">
      <c r="A980" s="7"/>
      <c r="B980" s="18"/>
      <c r="C980" s="18"/>
      <c r="D980" s="18"/>
      <c r="E980" s="18"/>
      <c r="F980" s="18"/>
      <c r="G980" s="24"/>
      <c r="H980" s="18"/>
      <c r="I980" s="7"/>
      <c r="J980" s="7"/>
    </row>
    <row r="981" ht="15.75" customHeight="1">
      <c r="A981" s="7"/>
      <c r="B981" s="18"/>
      <c r="C981" s="18"/>
      <c r="D981" s="18"/>
      <c r="E981" s="18"/>
      <c r="F981" s="18"/>
      <c r="G981" s="24"/>
      <c r="H981" s="18"/>
      <c r="I981" s="7"/>
      <c r="J981" s="7"/>
    </row>
    <row r="982" ht="15.75" customHeight="1">
      <c r="A982" s="7"/>
      <c r="B982" s="18"/>
      <c r="C982" s="18"/>
      <c r="D982" s="18"/>
      <c r="E982" s="18"/>
      <c r="F982" s="18"/>
      <c r="G982" s="24"/>
      <c r="H982" s="18"/>
      <c r="I982" s="7"/>
      <c r="J982" s="7"/>
    </row>
    <row r="983" ht="15.75" customHeight="1">
      <c r="A983" s="7"/>
      <c r="B983" s="18"/>
      <c r="C983" s="18"/>
      <c r="D983" s="18"/>
      <c r="E983" s="18"/>
      <c r="F983" s="18"/>
      <c r="G983" s="24"/>
      <c r="H983" s="18"/>
      <c r="I983" s="7"/>
      <c r="J983" s="7"/>
    </row>
    <row r="984" ht="15.75" customHeight="1">
      <c r="A984" s="7"/>
      <c r="B984" s="18"/>
      <c r="C984" s="18"/>
      <c r="D984" s="18"/>
      <c r="E984" s="18"/>
      <c r="F984" s="18"/>
      <c r="G984" s="24"/>
      <c r="H984" s="18"/>
      <c r="I984" s="7"/>
      <c r="J984" s="7"/>
    </row>
    <row r="985" ht="15.75" customHeight="1">
      <c r="A985" s="7"/>
      <c r="B985" s="18"/>
      <c r="C985" s="18"/>
      <c r="D985" s="18"/>
      <c r="E985" s="18"/>
      <c r="F985" s="18"/>
      <c r="G985" s="24"/>
      <c r="H985" s="18"/>
      <c r="I985" s="7"/>
      <c r="J985" s="7"/>
    </row>
    <row r="986" ht="15.75" customHeight="1">
      <c r="A986" s="7"/>
      <c r="B986" s="18"/>
      <c r="C986" s="18"/>
      <c r="D986" s="18"/>
      <c r="E986" s="18"/>
      <c r="F986" s="18"/>
      <c r="G986" s="24"/>
      <c r="H986" s="18"/>
      <c r="I986" s="7"/>
      <c r="J986" s="7"/>
    </row>
    <row r="987" ht="15.75" customHeight="1">
      <c r="A987" s="7"/>
      <c r="B987" s="18"/>
      <c r="C987" s="18"/>
      <c r="D987" s="18"/>
      <c r="E987" s="18"/>
      <c r="F987" s="18"/>
      <c r="G987" s="24"/>
      <c r="H987" s="18"/>
      <c r="I987" s="7"/>
      <c r="J987" s="7"/>
    </row>
    <row r="988" ht="15.75" customHeight="1">
      <c r="A988" s="7"/>
      <c r="B988" s="18"/>
      <c r="C988" s="18"/>
      <c r="D988" s="18"/>
      <c r="E988" s="18"/>
      <c r="F988" s="18"/>
      <c r="G988" s="24"/>
      <c r="H988" s="18"/>
      <c r="I988" s="7"/>
      <c r="J988" s="7"/>
    </row>
    <row r="989" ht="15.75" customHeight="1">
      <c r="A989" s="7"/>
      <c r="B989" s="18"/>
      <c r="C989" s="18"/>
      <c r="D989" s="18"/>
      <c r="E989" s="18"/>
      <c r="F989" s="18"/>
      <c r="G989" s="24"/>
      <c r="H989" s="18"/>
      <c r="I989" s="7"/>
      <c r="J989" s="7"/>
    </row>
    <row r="990" ht="15.75" customHeight="1">
      <c r="A990" s="7"/>
      <c r="B990" s="18"/>
      <c r="C990" s="18"/>
      <c r="D990" s="18"/>
      <c r="E990" s="18"/>
      <c r="F990" s="18"/>
      <c r="G990" s="24"/>
      <c r="H990" s="18"/>
      <c r="I990" s="7"/>
      <c r="J990" s="7"/>
    </row>
    <row r="991" ht="15.75" customHeight="1">
      <c r="A991" s="7"/>
      <c r="B991" s="18"/>
      <c r="C991" s="18"/>
      <c r="D991" s="18"/>
      <c r="E991" s="18"/>
      <c r="F991" s="18"/>
      <c r="G991" s="24"/>
      <c r="H991" s="18"/>
      <c r="I991" s="7"/>
      <c r="J991" s="7"/>
    </row>
    <row r="992" ht="15.75" customHeight="1">
      <c r="A992" s="7"/>
      <c r="B992" s="18"/>
      <c r="C992" s="18"/>
      <c r="D992" s="18"/>
      <c r="E992" s="18"/>
      <c r="F992" s="18"/>
      <c r="G992" s="24"/>
      <c r="H992" s="18"/>
      <c r="I992" s="7"/>
      <c r="J992" s="7"/>
    </row>
    <row r="993" ht="15.75" customHeight="1">
      <c r="A993" s="7"/>
      <c r="B993" s="18"/>
      <c r="C993" s="18"/>
      <c r="D993" s="18"/>
      <c r="E993" s="18"/>
      <c r="F993" s="18"/>
      <c r="G993" s="24"/>
      <c r="H993" s="18"/>
      <c r="I993" s="7"/>
      <c r="J993" s="7"/>
    </row>
    <row r="994" ht="15.75" customHeight="1">
      <c r="A994" s="7"/>
      <c r="B994" s="18"/>
      <c r="C994" s="18"/>
      <c r="D994" s="18"/>
      <c r="E994" s="18"/>
      <c r="F994" s="18"/>
      <c r="G994" s="24"/>
      <c r="H994" s="18"/>
      <c r="I994" s="7"/>
      <c r="J994" s="7"/>
    </row>
    <row r="995" ht="15.75" customHeight="1">
      <c r="A995" s="7"/>
      <c r="B995" s="18"/>
      <c r="C995" s="18"/>
      <c r="D995" s="18"/>
      <c r="E995" s="18"/>
      <c r="F995" s="18"/>
      <c r="G995" s="24"/>
      <c r="H995" s="18"/>
      <c r="I995" s="7"/>
      <c r="J995" s="7"/>
    </row>
    <row r="996" ht="15.75" customHeight="1">
      <c r="A996" s="7"/>
      <c r="B996" s="18"/>
      <c r="C996" s="18"/>
      <c r="D996" s="18"/>
      <c r="E996" s="18"/>
      <c r="F996" s="18"/>
      <c r="G996" s="24"/>
      <c r="H996" s="18"/>
      <c r="I996" s="7"/>
      <c r="J996" s="7"/>
    </row>
    <row r="997" ht="15.75" customHeight="1">
      <c r="A997" s="7"/>
      <c r="B997" s="18"/>
      <c r="C997" s="18"/>
      <c r="D997" s="18"/>
      <c r="E997" s="18"/>
      <c r="F997" s="18"/>
      <c r="G997" s="24"/>
      <c r="H997" s="18"/>
      <c r="I997" s="7"/>
      <c r="J997" s="7"/>
    </row>
    <row r="998" ht="15.75" customHeight="1">
      <c r="A998" s="7"/>
      <c r="B998" s="18"/>
      <c r="C998" s="18"/>
      <c r="D998" s="18"/>
      <c r="E998" s="18"/>
      <c r="F998" s="18"/>
      <c r="G998" s="24"/>
      <c r="H998" s="18"/>
      <c r="I998" s="7"/>
      <c r="J998" s="7"/>
    </row>
    <row r="999" ht="15.75" customHeight="1">
      <c r="A999" s="7"/>
      <c r="B999" s="18"/>
      <c r="C999" s="18"/>
      <c r="D999" s="18"/>
      <c r="E999" s="18"/>
      <c r="F999" s="18"/>
      <c r="G999" s="24"/>
      <c r="H999" s="18"/>
      <c r="I999" s="7"/>
      <c r="J999" s="7"/>
    </row>
    <row r="1000" ht="15.75" customHeight="1">
      <c r="A1000" s="7"/>
      <c r="B1000" s="18"/>
      <c r="C1000" s="18"/>
      <c r="D1000" s="18"/>
      <c r="E1000" s="18"/>
      <c r="F1000" s="18"/>
      <c r="G1000" s="24"/>
      <c r="H1000" s="18"/>
      <c r="I1000" s="7"/>
      <c r="J1000" s="7"/>
    </row>
    <row r="1001" ht="15.75" customHeight="1">
      <c r="A1001" s="7"/>
      <c r="B1001" s="18"/>
      <c r="C1001" s="18"/>
      <c r="D1001" s="18"/>
      <c r="E1001" s="18"/>
      <c r="F1001" s="18"/>
      <c r="G1001" s="24"/>
      <c r="H1001" s="18"/>
      <c r="I1001" s="7"/>
      <c r="J1001" s="7"/>
    </row>
    <row r="1002" ht="15.75" customHeight="1">
      <c r="A1002" s="7"/>
      <c r="B1002" s="18"/>
      <c r="C1002" s="18"/>
      <c r="D1002" s="18"/>
      <c r="E1002" s="18"/>
      <c r="F1002" s="18"/>
      <c r="G1002" s="24"/>
      <c r="H1002" s="18"/>
      <c r="I1002" s="7"/>
      <c r="J1002" s="7"/>
    </row>
    <row r="1003" ht="15.75" customHeight="1">
      <c r="A1003" s="7"/>
      <c r="B1003" s="18"/>
      <c r="C1003" s="18"/>
      <c r="D1003" s="18"/>
      <c r="E1003" s="18"/>
      <c r="F1003" s="18"/>
      <c r="G1003" s="24"/>
      <c r="H1003" s="18"/>
      <c r="I1003" s="7"/>
      <c r="J1003" s="7"/>
    </row>
    <row r="1004" ht="15.75" customHeight="1">
      <c r="A1004" s="7"/>
      <c r="B1004" s="18"/>
      <c r="C1004" s="18"/>
      <c r="D1004" s="18"/>
      <c r="E1004" s="18"/>
      <c r="F1004" s="18"/>
      <c r="G1004" s="24"/>
      <c r="H1004" s="18"/>
      <c r="I1004" s="7"/>
      <c r="J1004" s="7"/>
    </row>
    <row r="1005" ht="15.75" customHeight="1">
      <c r="A1005" s="7"/>
      <c r="B1005" s="18"/>
      <c r="C1005" s="18"/>
      <c r="D1005" s="18"/>
      <c r="E1005" s="18"/>
      <c r="F1005" s="18"/>
      <c r="G1005" s="24"/>
      <c r="H1005" s="18"/>
      <c r="I1005" s="7"/>
      <c r="J1005" s="7"/>
    </row>
    <row r="1006" ht="15.75" customHeight="1">
      <c r="A1006" s="7"/>
      <c r="B1006" s="18"/>
      <c r="C1006" s="18"/>
      <c r="D1006" s="18"/>
      <c r="E1006" s="18"/>
      <c r="F1006" s="18"/>
      <c r="G1006" s="24"/>
      <c r="H1006" s="18"/>
      <c r="I1006" s="7"/>
      <c r="J1006" s="7"/>
    </row>
    <row r="1007" ht="15.75" customHeight="1">
      <c r="A1007" s="7"/>
      <c r="B1007" s="18"/>
      <c r="C1007" s="18"/>
      <c r="D1007" s="18"/>
      <c r="E1007" s="18"/>
      <c r="F1007" s="18"/>
      <c r="G1007" s="24"/>
      <c r="H1007" s="18"/>
      <c r="I1007" s="7"/>
      <c r="J1007" s="7"/>
    </row>
    <row r="1008" ht="15.75" customHeight="1">
      <c r="A1008" s="7"/>
      <c r="B1008" s="18"/>
      <c r="C1008" s="18"/>
      <c r="D1008" s="18"/>
      <c r="E1008" s="18"/>
      <c r="F1008" s="18"/>
      <c r="G1008" s="24"/>
      <c r="H1008" s="18"/>
      <c r="I1008" s="7"/>
      <c r="J1008" s="7"/>
    </row>
    <row r="1009" ht="15.75" customHeight="1">
      <c r="A1009" s="7"/>
      <c r="B1009" s="18"/>
      <c r="C1009" s="18"/>
      <c r="D1009" s="18"/>
      <c r="E1009" s="18"/>
      <c r="F1009" s="18"/>
      <c r="G1009" s="24"/>
      <c r="H1009" s="18"/>
      <c r="I1009" s="7"/>
      <c r="J1009" s="7"/>
    </row>
    <row r="1010" ht="15.75" customHeight="1">
      <c r="A1010" s="7"/>
      <c r="B1010" s="18"/>
      <c r="C1010" s="18"/>
      <c r="D1010" s="18"/>
      <c r="E1010" s="18"/>
      <c r="F1010" s="18"/>
      <c r="G1010" s="24"/>
      <c r="H1010" s="18"/>
      <c r="I1010" s="7"/>
      <c r="J1010" s="7"/>
    </row>
    <row r="1011" ht="15.75" customHeight="1">
      <c r="A1011" s="7"/>
      <c r="B1011" s="18"/>
      <c r="C1011" s="18"/>
      <c r="D1011" s="18"/>
      <c r="E1011" s="18"/>
      <c r="F1011" s="18"/>
      <c r="G1011" s="24"/>
      <c r="H1011" s="18"/>
      <c r="I1011" s="7"/>
      <c r="J1011" s="7"/>
    </row>
    <row r="1012" ht="15.75" customHeight="1">
      <c r="A1012" s="7"/>
      <c r="B1012" s="18"/>
      <c r="C1012" s="18"/>
      <c r="D1012" s="18"/>
      <c r="E1012" s="18"/>
      <c r="F1012" s="18"/>
      <c r="G1012" s="24"/>
      <c r="H1012" s="18"/>
      <c r="I1012" s="7"/>
      <c r="J1012" s="7"/>
    </row>
    <row r="1013" ht="15.75" customHeight="1">
      <c r="A1013" s="7"/>
      <c r="B1013" s="18"/>
      <c r="C1013" s="18"/>
      <c r="D1013" s="18"/>
      <c r="E1013" s="18"/>
      <c r="F1013" s="18"/>
      <c r="G1013" s="24"/>
      <c r="H1013" s="18"/>
      <c r="I1013" s="7"/>
      <c r="J1013" s="7"/>
    </row>
    <row r="1014" ht="15.75" customHeight="1">
      <c r="A1014" s="7"/>
      <c r="B1014" s="18"/>
      <c r="C1014" s="18"/>
      <c r="D1014" s="18"/>
      <c r="E1014" s="18"/>
      <c r="F1014" s="18"/>
      <c r="G1014" s="24"/>
      <c r="H1014" s="18"/>
      <c r="I1014" s="7"/>
      <c r="J1014" s="7"/>
    </row>
    <row r="1015" ht="15.75" customHeight="1">
      <c r="A1015" s="7"/>
      <c r="B1015" s="18"/>
      <c r="C1015" s="18"/>
      <c r="D1015" s="18"/>
      <c r="E1015" s="18"/>
      <c r="F1015" s="18"/>
      <c r="G1015" s="24"/>
      <c r="H1015" s="18"/>
      <c r="I1015" s="7"/>
      <c r="J1015" s="7"/>
    </row>
    <row r="1016" ht="15.75" customHeight="1">
      <c r="A1016" s="7"/>
      <c r="B1016" s="18"/>
      <c r="C1016" s="18"/>
      <c r="D1016" s="18"/>
      <c r="E1016" s="18"/>
      <c r="F1016" s="18"/>
      <c r="G1016" s="24"/>
      <c r="H1016" s="18"/>
      <c r="I1016" s="7"/>
      <c r="J1016" s="7"/>
    </row>
    <row r="1017" ht="15.75" customHeight="1">
      <c r="A1017" s="7"/>
      <c r="B1017" s="18"/>
      <c r="C1017" s="18"/>
      <c r="D1017" s="18"/>
      <c r="E1017" s="18"/>
      <c r="F1017" s="18"/>
      <c r="G1017" s="24"/>
      <c r="H1017" s="18"/>
      <c r="I1017" s="7"/>
      <c r="J1017" s="7"/>
    </row>
    <row r="1018" ht="15.75" customHeight="1">
      <c r="A1018" s="7"/>
      <c r="B1018" s="18"/>
      <c r="C1018" s="18"/>
      <c r="D1018" s="18"/>
      <c r="E1018" s="18"/>
      <c r="F1018" s="18"/>
      <c r="G1018" s="24"/>
      <c r="H1018" s="18"/>
      <c r="I1018" s="7"/>
      <c r="J1018" s="7"/>
    </row>
    <row r="1019" ht="15.75" customHeight="1">
      <c r="A1019" s="7"/>
      <c r="B1019" s="18"/>
      <c r="C1019" s="18"/>
      <c r="D1019" s="18"/>
      <c r="E1019" s="18"/>
      <c r="F1019" s="18"/>
      <c r="G1019" s="24"/>
      <c r="H1019" s="18"/>
      <c r="I1019" s="7"/>
      <c r="J1019" s="7"/>
    </row>
    <row r="1020" ht="15.75" customHeight="1">
      <c r="A1020" s="7"/>
      <c r="B1020" s="18"/>
      <c r="C1020" s="18"/>
      <c r="D1020" s="18"/>
      <c r="E1020" s="18"/>
      <c r="F1020" s="18"/>
      <c r="G1020" s="24"/>
      <c r="H1020" s="18"/>
      <c r="I1020" s="7"/>
      <c r="J1020" s="7"/>
    </row>
    <row r="1021" ht="15.75" customHeight="1">
      <c r="A1021" s="7"/>
      <c r="B1021" s="18"/>
      <c r="C1021" s="18"/>
      <c r="D1021" s="18"/>
      <c r="E1021" s="18"/>
      <c r="F1021" s="18"/>
      <c r="G1021" s="24"/>
      <c r="H1021" s="18"/>
      <c r="I1021" s="7"/>
      <c r="J1021" s="7"/>
    </row>
    <row r="1022" ht="15.75" customHeight="1">
      <c r="A1022" s="7"/>
      <c r="B1022" s="18"/>
      <c r="C1022" s="18"/>
      <c r="D1022" s="18"/>
      <c r="E1022" s="18"/>
      <c r="F1022" s="18"/>
      <c r="G1022" s="24"/>
      <c r="H1022" s="18"/>
      <c r="I1022" s="7"/>
      <c r="J1022" s="7"/>
    </row>
    <row r="1023" ht="15.75" customHeight="1">
      <c r="A1023" s="7"/>
      <c r="B1023" s="18"/>
      <c r="C1023" s="18"/>
      <c r="D1023" s="18"/>
      <c r="E1023" s="18"/>
      <c r="F1023" s="18"/>
      <c r="G1023" s="24"/>
      <c r="H1023" s="18"/>
      <c r="I1023" s="7"/>
      <c r="J1023" s="7"/>
    </row>
    <row r="1024" ht="15.75" customHeight="1">
      <c r="A1024" s="7"/>
      <c r="B1024" s="18"/>
      <c r="C1024" s="18"/>
      <c r="D1024" s="18"/>
      <c r="E1024" s="18"/>
      <c r="F1024" s="18"/>
      <c r="G1024" s="24"/>
      <c r="H1024" s="18"/>
      <c r="I1024" s="7"/>
      <c r="J1024" s="7"/>
    </row>
    <row r="1025" ht="15.75" customHeight="1">
      <c r="A1025" s="7"/>
      <c r="B1025" s="18"/>
      <c r="C1025" s="18"/>
      <c r="D1025" s="18"/>
      <c r="E1025" s="18"/>
      <c r="F1025" s="18"/>
      <c r="G1025" s="24"/>
      <c r="H1025" s="18"/>
      <c r="I1025" s="7"/>
      <c r="J1025" s="7"/>
    </row>
    <row r="1026" ht="15.75" customHeight="1">
      <c r="A1026" s="7"/>
      <c r="B1026" s="18"/>
      <c r="C1026" s="18"/>
      <c r="D1026" s="18"/>
      <c r="E1026" s="18"/>
      <c r="F1026" s="18"/>
      <c r="G1026" s="24"/>
      <c r="H1026" s="18"/>
      <c r="I1026" s="7"/>
      <c r="J1026" s="7"/>
    </row>
    <row r="1027" ht="15.75" customHeight="1">
      <c r="A1027" s="7"/>
      <c r="B1027" s="18"/>
      <c r="C1027" s="18"/>
      <c r="D1027" s="18"/>
      <c r="E1027" s="18"/>
      <c r="F1027" s="18"/>
      <c r="G1027" s="24"/>
      <c r="H1027" s="18"/>
      <c r="I1027" s="7"/>
      <c r="J1027" s="7"/>
    </row>
    <row r="1028" ht="15.75" customHeight="1">
      <c r="A1028" s="7"/>
      <c r="B1028" s="18"/>
      <c r="C1028" s="18"/>
      <c r="D1028" s="18"/>
      <c r="E1028" s="18"/>
      <c r="F1028" s="18"/>
      <c r="G1028" s="24"/>
      <c r="H1028" s="18"/>
      <c r="I1028" s="7"/>
      <c r="J1028" s="7"/>
    </row>
    <row r="1029" ht="15.75" customHeight="1">
      <c r="A1029" s="7"/>
      <c r="B1029" s="18"/>
      <c r="C1029" s="18"/>
      <c r="D1029" s="18"/>
      <c r="E1029" s="18"/>
      <c r="F1029" s="18"/>
      <c r="G1029" s="24"/>
      <c r="H1029" s="18"/>
      <c r="I1029" s="7"/>
      <c r="J1029" s="7"/>
    </row>
    <row r="1030" ht="15.75" customHeight="1">
      <c r="A1030" s="7"/>
      <c r="B1030" s="18"/>
      <c r="C1030" s="18"/>
      <c r="D1030" s="18"/>
      <c r="E1030" s="18"/>
      <c r="F1030" s="18"/>
      <c r="G1030" s="24"/>
      <c r="H1030" s="18"/>
      <c r="I1030" s="7"/>
      <c r="J1030" s="7"/>
    </row>
    <row r="1031" ht="15.75" customHeight="1">
      <c r="A1031" s="7"/>
      <c r="B1031" s="18"/>
      <c r="C1031" s="18"/>
      <c r="D1031" s="18"/>
      <c r="E1031" s="18"/>
      <c r="F1031" s="18"/>
      <c r="G1031" s="24"/>
      <c r="H1031" s="18"/>
      <c r="I1031" s="7"/>
      <c r="J1031" s="7"/>
    </row>
    <row r="1032" ht="15.75" customHeight="1">
      <c r="A1032" s="7"/>
      <c r="B1032" s="18"/>
      <c r="C1032" s="18"/>
      <c r="D1032" s="18"/>
      <c r="E1032" s="18"/>
      <c r="F1032" s="18"/>
      <c r="G1032" s="24"/>
      <c r="H1032" s="18"/>
      <c r="I1032" s="7"/>
      <c r="J1032" s="7"/>
    </row>
    <row r="1033" ht="15.75" customHeight="1">
      <c r="A1033" s="7"/>
      <c r="B1033" s="18"/>
      <c r="C1033" s="18"/>
      <c r="D1033" s="18"/>
      <c r="E1033" s="18"/>
      <c r="F1033" s="18"/>
      <c r="G1033" s="24"/>
      <c r="H1033" s="18"/>
      <c r="I1033" s="7"/>
      <c r="J1033" s="7"/>
    </row>
    <row r="1034" ht="15.75" customHeight="1">
      <c r="A1034" s="7"/>
      <c r="B1034" s="18"/>
      <c r="C1034" s="18"/>
      <c r="D1034" s="18"/>
      <c r="E1034" s="18"/>
      <c r="F1034" s="18"/>
      <c r="G1034" s="24"/>
      <c r="H1034" s="18"/>
      <c r="I1034" s="7"/>
      <c r="J1034" s="7"/>
    </row>
    <row r="1035" ht="15.75" customHeight="1">
      <c r="A1035" s="7"/>
      <c r="B1035" s="18"/>
      <c r="C1035" s="18"/>
      <c r="D1035" s="18"/>
      <c r="E1035" s="18"/>
      <c r="F1035" s="18"/>
      <c r="G1035" s="24"/>
      <c r="H1035" s="18"/>
      <c r="I1035" s="7"/>
      <c r="J1035" s="7"/>
    </row>
    <row r="1036" ht="15.75" customHeight="1">
      <c r="A1036" s="7"/>
      <c r="B1036" s="18"/>
      <c r="C1036" s="18"/>
      <c r="D1036" s="18"/>
      <c r="E1036" s="18"/>
      <c r="F1036" s="18"/>
      <c r="G1036" s="24"/>
      <c r="H1036" s="18"/>
      <c r="I1036" s="7"/>
      <c r="J1036" s="7"/>
    </row>
    <row r="1037" ht="15.75" customHeight="1">
      <c r="A1037" s="7"/>
      <c r="B1037" s="18"/>
      <c r="C1037" s="18"/>
      <c r="D1037" s="18"/>
      <c r="E1037" s="18"/>
      <c r="F1037" s="18"/>
      <c r="G1037" s="24"/>
      <c r="H1037" s="18"/>
      <c r="I1037" s="7"/>
      <c r="J1037" s="7"/>
    </row>
    <row r="1038" ht="15.75" customHeight="1">
      <c r="A1038" s="7"/>
      <c r="B1038" s="18"/>
      <c r="C1038" s="18"/>
      <c r="D1038" s="18"/>
      <c r="E1038" s="18"/>
      <c r="F1038" s="18"/>
      <c r="G1038" s="24"/>
      <c r="H1038" s="18"/>
      <c r="I1038" s="7"/>
      <c r="J1038" s="7"/>
    </row>
    <row r="1039" ht="15.75" customHeight="1">
      <c r="A1039" s="7"/>
      <c r="B1039" s="18"/>
      <c r="C1039" s="18"/>
      <c r="D1039" s="18"/>
      <c r="E1039" s="18"/>
      <c r="F1039" s="18"/>
      <c r="G1039" s="24"/>
      <c r="H1039" s="18"/>
      <c r="I1039" s="7"/>
      <c r="J1039" s="7"/>
    </row>
    <row r="1040" ht="15.75" customHeight="1">
      <c r="A1040" s="7"/>
      <c r="B1040" s="18"/>
      <c r="C1040" s="18"/>
      <c r="D1040" s="18"/>
      <c r="E1040" s="18"/>
      <c r="F1040" s="18"/>
      <c r="G1040" s="24"/>
      <c r="H1040" s="18"/>
      <c r="I1040" s="7"/>
      <c r="J1040" s="7"/>
    </row>
    <row r="1041" ht="15.75" customHeight="1">
      <c r="A1041" s="7"/>
      <c r="B1041" s="18"/>
      <c r="C1041" s="18"/>
      <c r="D1041" s="18"/>
      <c r="E1041" s="18"/>
      <c r="F1041" s="18"/>
      <c r="G1041" s="24"/>
      <c r="H1041" s="18"/>
      <c r="I1041" s="7"/>
      <c r="J1041" s="7"/>
    </row>
    <row r="1042" ht="15.75" customHeight="1">
      <c r="A1042" s="7"/>
      <c r="B1042" s="18"/>
      <c r="C1042" s="18"/>
      <c r="D1042" s="18"/>
      <c r="E1042" s="18"/>
      <c r="F1042" s="18"/>
      <c r="G1042" s="24"/>
      <c r="H1042" s="18"/>
      <c r="I1042" s="7"/>
      <c r="J1042" s="7"/>
    </row>
    <row r="1043" ht="15.75" customHeight="1">
      <c r="A1043" s="7"/>
      <c r="B1043" s="18"/>
      <c r="C1043" s="18"/>
      <c r="D1043" s="18"/>
      <c r="E1043" s="18"/>
      <c r="F1043" s="18"/>
      <c r="G1043" s="24"/>
      <c r="H1043" s="18"/>
      <c r="I1043" s="7"/>
      <c r="J1043" s="7"/>
    </row>
    <row r="1044" ht="15.75" customHeight="1">
      <c r="A1044" s="7"/>
      <c r="B1044" s="18"/>
      <c r="C1044" s="18"/>
      <c r="D1044" s="18"/>
      <c r="E1044" s="18"/>
      <c r="F1044" s="18"/>
      <c r="G1044" s="24"/>
      <c r="H1044" s="18"/>
      <c r="I1044" s="7"/>
      <c r="J1044" s="7"/>
    </row>
    <row r="1045" ht="15.75" customHeight="1">
      <c r="A1045" s="7"/>
      <c r="B1045" s="18"/>
      <c r="C1045" s="18"/>
      <c r="D1045" s="18"/>
      <c r="E1045" s="18"/>
      <c r="F1045" s="18"/>
      <c r="G1045" s="24"/>
      <c r="H1045" s="18"/>
      <c r="I1045" s="7"/>
      <c r="J1045" s="7"/>
    </row>
    <row r="1046" ht="15.75" customHeight="1">
      <c r="A1046" s="7"/>
      <c r="B1046" s="18"/>
      <c r="C1046" s="18"/>
      <c r="D1046" s="18"/>
      <c r="E1046" s="18"/>
      <c r="F1046" s="18"/>
      <c r="G1046" s="24"/>
      <c r="H1046" s="18"/>
      <c r="I1046" s="7"/>
      <c r="J1046" s="7"/>
    </row>
    <row r="1047" ht="15.75" customHeight="1">
      <c r="A1047" s="7"/>
      <c r="B1047" s="18"/>
      <c r="C1047" s="18"/>
      <c r="D1047" s="18"/>
      <c r="E1047" s="18"/>
      <c r="F1047" s="18"/>
      <c r="G1047" s="24"/>
      <c r="H1047" s="18"/>
      <c r="I1047" s="7"/>
      <c r="J1047" s="7"/>
    </row>
    <row r="1048" ht="15.75" customHeight="1">
      <c r="A1048" s="7"/>
      <c r="B1048" s="18"/>
      <c r="C1048" s="18"/>
      <c r="D1048" s="18"/>
      <c r="E1048" s="18"/>
      <c r="F1048" s="18"/>
      <c r="G1048" s="24"/>
      <c r="H1048" s="18"/>
      <c r="I1048" s="7"/>
      <c r="J1048" s="7"/>
    </row>
    <row r="1049" ht="15.75" customHeight="1">
      <c r="A1049" s="7"/>
      <c r="B1049" s="18"/>
      <c r="C1049" s="18"/>
      <c r="D1049" s="18"/>
      <c r="E1049" s="18"/>
      <c r="F1049" s="18"/>
      <c r="G1049" s="24"/>
      <c r="H1049" s="18"/>
      <c r="I1049" s="7"/>
      <c r="J1049" s="7"/>
    </row>
    <row r="1050" ht="15.75" customHeight="1">
      <c r="A1050" s="7"/>
      <c r="B1050" s="18"/>
      <c r="C1050" s="18"/>
      <c r="D1050" s="18"/>
      <c r="E1050" s="18"/>
      <c r="F1050" s="18"/>
      <c r="G1050" s="24"/>
      <c r="H1050" s="18"/>
      <c r="I1050" s="7"/>
      <c r="J1050" s="7"/>
    </row>
    <row r="1051" ht="15.75" customHeight="1">
      <c r="A1051" s="7"/>
      <c r="B1051" s="18"/>
      <c r="C1051" s="18"/>
      <c r="D1051" s="18"/>
      <c r="E1051" s="18"/>
      <c r="F1051" s="18"/>
      <c r="G1051" s="24"/>
      <c r="H1051" s="18"/>
      <c r="I1051" s="7"/>
      <c r="J1051" s="7"/>
    </row>
    <row r="1052" ht="15.75" customHeight="1">
      <c r="A1052" s="7"/>
      <c r="B1052" s="18"/>
      <c r="C1052" s="18"/>
      <c r="D1052" s="18"/>
      <c r="E1052" s="18"/>
      <c r="F1052" s="18"/>
      <c r="G1052" s="24"/>
      <c r="H1052" s="18"/>
      <c r="I1052" s="7"/>
      <c r="J1052" s="7"/>
    </row>
    <row r="1053" ht="15.75" customHeight="1">
      <c r="A1053" s="7"/>
      <c r="B1053" s="18"/>
      <c r="C1053" s="18"/>
      <c r="D1053" s="18"/>
      <c r="E1053" s="18"/>
      <c r="F1053" s="18"/>
      <c r="G1053" s="24"/>
      <c r="H1053" s="18"/>
      <c r="I1053" s="7"/>
      <c r="J1053" s="7"/>
    </row>
    <row r="1054" ht="15.75" customHeight="1">
      <c r="A1054" s="7"/>
      <c r="B1054" s="18"/>
      <c r="C1054" s="18"/>
      <c r="D1054" s="18"/>
      <c r="E1054" s="18"/>
      <c r="F1054" s="18"/>
      <c r="G1054" s="24"/>
      <c r="H1054" s="18"/>
      <c r="I1054" s="7"/>
      <c r="J1054" s="7"/>
    </row>
    <row r="1055" ht="15.75" customHeight="1">
      <c r="A1055" s="7"/>
      <c r="B1055" s="18"/>
      <c r="C1055" s="18"/>
      <c r="D1055" s="18"/>
      <c r="E1055" s="18"/>
      <c r="F1055" s="18"/>
      <c r="G1055" s="24"/>
      <c r="H1055" s="18"/>
      <c r="I1055" s="7"/>
      <c r="J1055" s="7"/>
    </row>
    <row r="1056" ht="15.75" customHeight="1">
      <c r="A1056" s="7"/>
      <c r="B1056" s="18"/>
      <c r="C1056" s="18"/>
      <c r="D1056" s="18"/>
      <c r="E1056" s="18"/>
      <c r="F1056" s="18"/>
      <c r="G1056" s="24"/>
      <c r="H1056" s="18"/>
      <c r="I1056" s="7"/>
      <c r="J1056" s="7"/>
    </row>
    <row r="1057" ht="15.75" customHeight="1">
      <c r="A1057" s="7"/>
      <c r="B1057" s="18"/>
      <c r="C1057" s="18"/>
      <c r="D1057" s="18"/>
      <c r="E1057" s="18"/>
      <c r="F1057" s="18"/>
      <c r="G1057" s="24"/>
      <c r="H1057" s="18"/>
      <c r="I1057" s="7"/>
      <c r="J1057" s="7"/>
    </row>
    <row r="1058" ht="15.75" customHeight="1">
      <c r="A1058" s="7"/>
      <c r="B1058" s="18"/>
      <c r="C1058" s="18"/>
      <c r="D1058" s="18"/>
      <c r="E1058" s="18"/>
      <c r="F1058" s="18"/>
      <c r="G1058" s="24"/>
      <c r="H1058" s="18"/>
      <c r="I1058" s="7"/>
      <c r="J1058" s="7"/>
    </row>
    <row r="1059" ht="15.75" customHeight="1">
      <c r="A1059" s="7"/>
      <c r="B1059" s="18"/>
      <c r="C1059" s="18"/>
      <c r="D1059" s="18"/>
      <c r="E1059" s="18"/>
      <c r="F1059" s="18"/>
      <c r="G1059" s="24"/>
      <c r="H1059" s="18"/>
      <c r="I1059" s="7"/>
      <c r="J1059" s="7"/>
    </row>
    <row r="1060" ht="15.75" customHeight="1">
      <c r="A1060" s="7"/>
      <c r="B1060" s="18"/>
      <c r="C1060" s="18"/>
      <c r="D1060" s="18"/>
      <c r="E1060" s="18"/>
      <c r="F1060" s="18"/>
      <c r="G1060" s="24"/>
      <c r="H1060" s="18"/>
      <c r="I1060" s="7"/>
      <c r="J1060" s="7"/>
    </row>
    <row r="1061" ht="15.75" customHeight="1">
      <c r="A1061" s="7"/>
      <c r="B1061" s="18"/>
      <c r="C1061" s="18"/>
      <c r="D1061" s="18"/>
      <c r="E1061" s="18"/>
      <c r="F1061" s="18"/>
      <c r="G1061" s="24"/>
      <c r="H1061" s="18"/>
      <c r="I1061" s="7"/>
      <c r="J1061" s="7"/>
    </row>
    <row r="1062" ht="15.75" customHeight="1">
      <c r="A1062" s="7"/>
      <c r="B1062" s="18"/>
      <c r="C1062" s="18"/>
      <c r="D1062" s="18"/>
      <c r="E1062" s="18"/>
      <c r="F1062" s="18"/>
      <c r="G1062" s="24"/>
      <c r="H1062" s="18"/>
      <c r="I1062" s="7"/>
      <c r="J1062" s="7"/>
    </row>
    <row r="1063" ht="15.75" customHeight="1">
      <c r="A1063" s="7"/>
      <c r="B1063" s="18"/>
      <c r="C1063" s="18"/>
      <c r="D1063" s="18"/>
      <c r="E1063" s="18"/>
      <c r="F1063" s="18"/>
      <c r="G1063" s="24"/>
      <c r="H1063" s="18"/>
      <c r="I1063" s="7"/>
      <c r="J1063" s="7"/>
    </row>
    <row r="1064" ht="15.75" customHeight="1">
      <c r="A1064" s="7"/>
      <c r="B1064" s="18"/>
      <c r="C1064" s="18"/>
      <c r="D1064" s="18"/>
      <c r="E1064" s="18"/>
      <c r="F1064" s="18"/>
      <c r="G1064" s="24"/>
      <c r="H1064" s="18"/>
      <c r="I1064" s="7"/>
      <c r="J1064" s="7"/>
    </row>
    <row r="1065" ht="15.75" customHeight="1">
      <c r="A1065" s="7"/>
      <c r="B1065" s="18"/>
      <c r="C1065" s="18"/>
      <c r="D1065" s="18"/>
      <c r="E1065" s="18"/>
      <c r="F1065" s="18"/>
      <c r="G1065" s="24"/>
      <c r="H1065" s="18"/>
      <c r="I1065" s="7"/>
      <c r="J1065" s="7"/>
    </row>
    <row r="1066" ht="15.75" customHeight="1">
      <c r="A1066" s="7"/>
      <c r="B1066" s="18"/>
      <c r="C1066" s="18"/>
      <c r="D1066" s="18"/>
      <c r="E1066" s="18"/>
      <c r="F1066" s="18"/>
      <c r="G1066" s="24"/>
      <c r="H1066" s="18"/>
      <c r="I1066" s="7"/>
      <c r="J1066" s="7"/>
    </row>
    <row r="1067" ht="15.75" customHeight="1">
      <c r="A1067" s="7"/>
      <c r="B1067" s="18"/>
      <c r="C1067" s="18"/>
      <c r="D1067" s="18"/>
      <c r="E1067" s="18"/>
      <c r="F1067" s="18"/>
      <c r="G1067" s="24"/>
      <c r="H1067" s="18"/>
      <c r="I1067" s="7"/>
      <c r="J1067" s="7"/>
    </row>
    <row r="1068" ht="15.75" customHeight="1">
      <c r="A1068" s="7"/>
      <c r="B1068" s="18"/>
      <c r="C1068" s="18"/>
      <c r="D1068" s="18"/>
      <c r="E1068" s="18"/>
      <c r="F1068" s="18"/>
      <c r="G1068" s="24"/>
      <c r="H1068" s="18"/>
      <c r="I1068" s="7"/>
      <c r="J1068" s="7"/>
    </row>
    <row r="1069" ht="15.75" customHeight="1">
      <c r="A1069" s="7"/>
      <c r="B1069" s="18"/>
      <c r="C1069" s="18"/>
      <c r="D1069" s="18"/>
      <c r="E1069" s="18"/>
      <c r="F1069" s="18"/>
      <c r="G1069" s="24"/>
      <c r="H1069" s="18"/>
      <c r="I1069" s="7"/>
      <c r="J1069" s="7"/>
    </row>
    <row r="1070" ht="15.75" customHeight="1">
      <c r="A1070" s="7"/>
      <c r="B1070" s="18"/>
      <c r="C1070" s="18"/>
      <c r="D1070" s="18"/>
      <c r="E1070" s="18"/>
      <c r="F1070" s="18"/>
      <c r="G1070" s="24"/>
      <c r="H1070" s="18"/>
      <c r="I1070" s="7"/>
      <c r="J1070" s="7"/>
    </row>
    <row r="1071" ht="15.75" customHeight="1">
      <c r="A1071" s="7"/>
      <c r="B1071" s="18"/>
      <c r="C1071" s="18"/>
      <c r="D1071" s="18"/>
      <c r="E1071" s="18"/>
      <c r="F1071" s="18"/>
      <c r="G1071" s="24"/>
      <c r="H1071" s="18"/>
      <c r="I1071" s="7"/>
      <c r="J1071" s="7"/>
    </row>
    <row r="1072" ht="15.75" customHeight="1">
      <c r="A1072" s="7"/>
      <c r="B1072" s="18"/>
      <c r="C1072" s="18"/>
      <c r="D1072" s="18"/>
      <c r="E1072" s="18"/>
      <c r="F1072" s="18"/>
      <c r="G1072" s="24"/>
      <c r="H1072" s="18"/>
      <c r="I1072" s="7"/>
      <c r="J1072" s="7"/>
    </row>
    <row r="1073" ht="15.75" customHeight="1">
      <c r="A1073" s="7"/>
      <c r="B1073" s="18"/>
      <c r="C1073" s="18"/>
      <c r="D1073" s="18"/>
      <c r="E1073" s="18"/>
      <c r="F1073" s="18"/>
      <c r="G1073" s="24"/>
      <c r="H1073" s="18"/>
      <c r="I1073" s="7"/>
      <c r="J1073" s="7"/>
    </row>
    <row r="1074" ht="15.75" customHeight="1">
      <c r="A1074" s="7"/>
      <c r="B1074" s="18"/>
      <c r="C1074" s="18"/>
      <c r="D1074" s="18"/>
      <c r="E1074" s="18"/>
      <c r="F1074" s="18"/>
      <c r="G1074" s="24"/>
      <c r="H1074" s="18"/>
      <c r="I1074" s="7"/>
      <c r="J1074" s="7"/>
    </row>
    <row r="1075" ht="15.75" customHeight="1">
      <c r="A1075" s="7"/>
      <c r="B1075" s="18"/>
      <c r="C1075" s="18"/>
      <c r="D1075" s="18"/>
      <c r="E1075" s="18"/>
      <c r="F1075" s="18"/>
      <c r="G1075" s="24"/>
      <c r="H1075" s="18"/>
      <c r="I1075" s="7"/>
      <c r="J1075" s="7"/>
    </row>
    <row r="1076" ht="15.75" customHeight="1">
      <c r="A1076" s="7"/>
      <c r="B1076" s="18"/>
      <c r="C1076" s="18"/>
      <c r="D1076" s="18"/>
      <c r="E1076" s="18"/>
      <c r="F1076" s="18"/>
      <c r="G1076" s="24"/>
      <c r="H1076" s="18"/>
      <c r="I1076" s="7"/>
      <c r="J1076" s="7"/>
    </row>
    <row r="1077" ht="15.75" customHeight="1">
      <c r="A1077" s="7"/>
      <c r="B1077" s="18"/>
      <c r="C1077" s="18"/>
      <c r="D1077" s="18"/>
      <c r="E1077" s="18"/>
      <c r="F1077" s="18"/>
      <c r="G1077" s="24"/>
      <c r="H1077" s="18"/>
      <c r="I1077" s="7"/>
      <c r="J1077" s="7"/>
    </row>
    <row r="1078" ht="15.75" customHeight="1">
      <c r="A1078" s="7"/>
      <c r="B1078" s="18"/>
      <c r="C1078" s="18"/>
      <c r="D1078" s="18"/>
      <c r="E1078" s="18"/>
      <c r="F1078" s="18"/>
      <c r="G1078" s="24"/>
      <c r="H1078" s="18"/>
      <c r="I1078" s="7"/>
      <c r="J1078" s="7"/>
    </row>
    <row r="1079" ht="15.75" customHeight="1">
      <c r="A1079" s="7"/>
      <c r="B1079" s="18"/>
      <c r="C1079" s="18"/>
      <c r="D1079" s="18"/>
      <c r="E1079" s="18"/>
      <c r="F1079" s="18"/>
      <c r="G1079" s="24"/>
      <c r="H1079" s="18"/>
      <c r="I1079" s="7"/>
      <c r="J1079" s="7"/>
    </row>
    <row r="1080" ht="15.75" customHeight="1">
      <c r="A1080" s="7"/>
      <c r="B1080" s="18"/>
      <c r="C1080" s="18"/>
      <c r="D1080" s="18"/>
      <c r="E1080" s="18"/>
      <c r="F1080" s="18"/>
      <c r="G1080" s="24"/>
      <c r="H1080" s="18"/>
      <c r="I1080" s="7"/>
      <c r="J1080" s="7"/>
    </row>
    <row r="1081" ht="15.75" customHeight="1">
      <c r="A1081" s="7"/>
      <c r="B1081" s="18"/>
      <c r="C1081" s="18"/>
      <c r="D1081" s="18"/>
      <c r="E1081" s="18"/>
      <c r="F1081" s="18"/>
      <c r="G1081" s="24"/>
      <c r="H1081" s="18"/>
      <c r="I1081" s="7"/>
      <c r="J1081" s="7"/>
    </row>
    <row r="1082" ht="15.75" customHeight="1">
      <c r="A1082" s="7"/>
      <c r="B1082" s="18"/>
      <c r="C1082" s="18"/>
      <c r="D1082" s="18"/>
      <c r="E1082" s="18"/>
      <c r="F1082" s="18"/>
      <c r="G1082" s="24"/>
      <c r="H1082" s="18"/>
      <c r="I1082" s="7"/>
      <c r="J1082" s="7"/>
    </row>
    <row r="1083" ht="15.75" customHeight="1">
      <c r="A1083" s="7"/>
      <c r="B1083" s="18"/>
      <c r="C1083" s="18"/>
      <c r="D1083" s="18"/>
      <c r="E1083" s="18"/>
      <c r="F1083" s="18"/>
      <c r="G1083" s="24"/>
      <c r="H1083" s="18"/>
      <c r="I1083" s="7"/>
      <c r="J1083" s="7"/>
    </row>
    <row r="1084" ht="15.75" customHeight="1">
      <c r="A1084" s="7"/>
      <c r="B1084" s="18"/>
      <c r="C1084" s="18"/>
      <c r="D1084" s="18"/>
      <c r="E1084" s="18"/>
      <c r="F1084" s="18"/>
      <c r="G1084" s="24"/>
      <c r="H1084" s="18"/>
      <c r="I1084" s="7"/>
      <c r="J1084" s="7"/>
    </row>
    <row r="1085" ht="15.75" customHeight="1">
      <c r="A1085" s="7"/>
      <c r="B1085" s="18"/>
      <c r="C1085" s="18"/>
      <c r="D1085" s="18"/>
      <c r="E1085" s="18"/>
      <c r="F1085" s="18"/>
      <c r="G1085" s="24"/>
      <c r="H1085" s="18"/>
      <c r="I1085" s="7"/>
      <c r="J1085" s="7"/>
    </row>
    <row r="1086" ht="15.75" customHeight="1">
      <c r="A1086" s="7"/>
      <c r="B1086" s="18"/>
      <c r="C1086" s="18"/>
      <c r="D1086" s="18"/>
      <c r="E1086" s="18"/>
      <c r="F1086" s="18"/>
      <c r="G1086" s="24"/>
      <c r="H1086" s="18"/>
      <c r="I1086" s="7"/>
      <c r="J1086" s="7"/>
    </row>
    <row r="1087" ht="15.75" customHeight="1">
      <c r="A1087" s="7"/>
      <c r="B1087" s="18"/>
      <c r="C1087" s="18"/>
      <c r="D1087" s="18"/>
      <c r="E1087" s="18"/>
      <c r="F1087" s="18"/>
      <c r="G1087" s="24"/>
      <c r="H1087" s="18"/>
      <c r="I1087" s="7"/>
      <c r="J1087" s="7"/>
    </row>
    <row r="1088" ht="15.75" customHeight="1">
      <c r="A1088" s="7"/>
      <c r="B1088" s="18"/>
      <c r="C1088" s="18"/>
      <c r="D1088" s="18"/>
      <c r="E1088" s="18"/>
      <c r="F1088" s="18"/>
      <c r="G1088" s="24"/>
      <c r="H1088" s="18"/>
      <c r="I1088" s="7"/>
      <c r="J1088" s="7"/>
    </row>
    <row r="1089" ht="15.75" customHeight="1">
      <c r="A1089" s="7"/>
      <c r="B1089" s="18"/>
      <c r="C1089" s="18"/>
      <c r="D1089" s="18"/>
      <c r="E1089" s="18"/>
      <c r="F1089" s="18"/>
      <c r="G1089" s="24"/>
      <c r="H1089" s="18"/>
      <c r="I1089" s="7"/>
      <c r="J1089" s="7"/>
    </row>
    <row r="1090" ht="15.75" customHeight="1">
      <c r="A1090" s="7"/>
      <c r="B1090" s="18"/>
      <c r="C1090" s="18"/>
      <c r="D1090" s="18"/>
      <c r="E1090" s="18"/>
      <c r="F1090" s="18"/>
      <c r="G1090" s="24"/>
      <c r="H1090" s="18"/>
      <c r="I1090" s="7"/>
      <c r="J1090" s="7"/>
    </row>
    <row r="1091" ht="15.75" customHeight="1">
      <c r="A1091" s="7"/>
      <c r="B1091" s="18"/>
      <c r="C1091" s="18"/>
      <c r="D1091" s="18"/>
      <c r="E1091" s="18"/>
      <c r="F1091" s="18"/>
      <c r="G1091" s="24"/>
      <c r="H1091" s="18"/>
      <c r="I1091" s="7"/>
      <c r="J1091" s="7"/>
    </row>
    <row r="1092" ht="15.75" customHeight="1">
      <c r="A1092" s="7"/>
      <c r="B1092" s="18"/>
      <c r="C1092" s="18"/>
      <c r="D1092" s="18"/>
      <c r="E1092" s="18"/>
      <c r="F1092" s="18"/>
      <c r="G1092" s="24"/>
      <c r="H1092" s="18"/>
      <c r="I1092" s="7"/>
      <c r="J1092" s="7"/>
    </row>
    <row r="1093" ht="15.75" customHeight="1">
      <c r="A1093" s="7"/>
      <c r="B1093" s="18"/>
      <c r="C1093" s="18"/>
      <c r="D1093" s="18"/>
      <c r="E1093" s="18"/>
      <c r="F1093" s="18"/>
      <c r="G1093" s="24"/>
      <c r="H1093" s="18"/>
      <c r="I1093" s="7"/>
      <c r="J1093" s="7"/>
    </row>
    <row r="1094" ht="15.75" customHeight="1">
      <c r="A1094" s="7"/>
      <c r="B1094" s="18"/>
      <c r="C1094" s="18"/>
      <c r="D1094" s="18"/>
      <c r="E1094" s="18"/>
      <c r="F1094" s="18"/>
      <c r="G1094" s="24"/>
      <c r="H1094" s="18"/>
      <c r="I1094" s="7"/>
      <c r="J1094" s="7"/>
    </row>
    <row r="1095" ht="15.75" customHeight="1">
      <c r="A1095" s="7"/>
      <c r="B1095" s="18"/>
      <c r="C1095" s="18"/>
      <c r="D1095" s="18"/>
      <c r="E1095" s="18"/>
      <c r="F1095" s="18"/>
      <c r="G1095" s="24"/>
      <c r="H1095" s="18"/>
      <c r="I1095" s="7"/>
      <c r="J1095" s="7"/>
    </row>
    <row r="1096" ht="15.75" customHeight="1">
      <c r="A1096" s="7"/>
      <c r="B1096" s="18"/>
      <c r="C1096" s="18"/>
      <c r="D1096" s="18"/>
      <c r="E1096" s="18"/>
      <c r="F1096" s="18"/>
      <c r="G1096" s="24"/>
      <c r="H1096" s="18"/>
      <c r="I1096" s="7"/>
      <c r="J1096" s="7"/>
    </row>
    <row r="1097" ht="15.75" customHeight="1">
      <c r="A1097" s="7"/>
      <c r="B1097" s="18"/>
      <c r="C1097" s="18"/>
      <c r="D1097" s="18"/>
      <c r="E1097" s="18"/>
      <c r="F1097" s="18"/>
      <c r="G1097" s="24"/>
      <c r="H1097" s="18"/>
      <c r="I1097" s="7"/>
      <c r="J1097" s="7"/>
    </row>
    <row r="1098" ht="15.75" customHeight="1">
      <c r="A1098" s="7"/>
      <c r="B1098" s="18"/>
      <c r="C1098" s="18"/>
      <c r="D1098" s="18"/>
      <c r="E1098" s="18"/>
      <c r="F1098" s="18"/>
      <c r="G1098" s="24"/>
      <c r="H1098" s="18"/>
      <c r="I1098" s="7"/>
      <c r="J1098" s="7"/>
    </row>
    <row r="1099" ht="15.75" customHeight="1">
      <c r="A1099" s="7"/>
      <c r="B1099" s="18"/>
      <c r="C1099" s="18"/>
      <c r="D1099" s="18"/>
      <c r="E1099" s="18"/>
      <c r="F1099" s="18"/>
      <c r="G1099" s="24"/>
      <c r="H1099" s="18"/>
      <c r="I1099" s="7"/>
      <c r="J1099" s="7"/>
    </row>
    <row r="1100" ht="15.75" customHeight="1">
      <c r="A1100" s="7"/>
      <c r="B1100" s="18"/>
      <c r="C1100" s="18"/>
      <c r="D1100" s="18"/>
      <c r="E1100" s="18"/>
      <c r="F1100" s="18"/>
      <c r="G1100" s="24"/>
      <c r="H1100" s="18"/>
      <c r="I1100" s="7"/>
      <c r="J1100" s="7"/>
    </row>
    <row r="1101" ht="15.75" customHeight="1">
      <c r="A1101" s="7"/>
      <c r="B1101" s="18"/>
      <c r="C1101" s="18"/>
      <c r="D1101" s="18"/>
      <c r="E1101" s="18"/>
      <c r="F1101" s="18"/>
      <c r="G1101" s="24"/>
      <c r="H1101" s="18"/>
      <c r="I1101" s="7"/>
      <c r="J1101" s="7"/>
    </row>
    <row r="1102" ht="15.75" customHeight="1">
      <c r="A1102" s="7"/>
      <c r="B1102" s="18"/>
      <c r="C1102" s="18"/>
      <c r="D1102" s="18"/>
      <c r="E1102" s="18"/>
      <c r="F1102" s="18"/>
      <c r="G1102" s="24"/>
      <c r="H1102" s="18"/>
      <c r="I1102" s="7"/>
      <c r="J1102" s="7"/>
    </row>
    <row r="1103" ht="15.75" customHeight="1">
      <c r="A1103" s="7"/>
      <c r="B1103" s="18"/>
      <c r="C1103" s="18"/>
      <c r="D1103" s="18"/>
      <c r="E1103" s="18"/>
      <c r="F1103" s="18"/>
      <c r="G1103" s="24"/>
      <c r="H1103" s="18"/>
      <c r="I1103" s="7"/>
      <c r="J1103" s="7"/>
    </row>
    <row r="1104" ht="15.75" customHeight="1">
      <c r="A1104" s="7"/>
      <c r="B1104" s="18"/>
      <c r="C1104" s="18"/>
      <c r="D1104" s="18"/>
      <c r="E1104" s="18"/>
      <c r="F1104" s="18"/>
      <c r="G1104" s="24"/>
      <c r="H1104" s="18"/>
      <c r="I1104" s="7"/>
      <c r="J1104" s="7"/>
    </row>
    <row r="1105" ht="15.75" customHeight="1">
      <c r="A1105" s="7"/>
      <c r="B1105" s="18"/>
      <c r="C1105" s="18"/>
      <c r="D1105" s="18"/>
      <c r="E1105" s="18"/>
      <c r="F1105" s="18"/>
      <c r="G1105" s="24"/>
      <c r="H1105" s="18"/>
      <c r="I1105" s="7"/>
      <c r="J1105" s="7"/>
    </row>
    <row r="1106" ht="15.75" customHeight="1">
      <c r="A1106" s="7"/>
      <c r="B1106" s="18"/>
      <c r="C1106" s="18"/>
      <c r="D1106" s="18"/>
      <c r="E1106" s="18"/>
      <c r="F1106" s="18"/>
      <c r="G1106" s="24"/>
      <c r="H1106" s="18"/>
      <c r="I1106" s="7"/>
      <c r="J1106" s="7"/>
    </row>
    <row r="1107" ht="15.75" customHeight="1">
      <c r="A1107" s="7"/>
      <c r="B1107" s="18"/>
      <c r="C1107" s="18"/>
      <c r="D1107" s="18"/>
      <c r="E1107" s="18"/>
      <c r="F1107" s="18"/>
      <c r="G1107" s="24"/>
      <c r="H1107" s="18"/>
      <c r="I1107" s="7"/>
      <c r="J1107" s="7"/>
    </row>
    <row r="1108" ht="15.75" customHeight="1">
      <c r="A1108" s="7"/>
      <c r="B1108" s="18"/>
      <c r="C1108" s="18"/>
      <c r="D1108" s="18"/>
      <c r="E1108" s="18"/>
      <c r="F1108" s="18"/>
      <c r="G1108" s="24"/>
      <c r="H1108" s="18"/>
      <c r="I1108" s="7"/>
      <c r="J1108" s="7"/>
    </row>
    <row r="1109" ht="15.75" customHeight="1">
      <c r="A1109" s="7"/>
      <c r="B1109" s="18"/>
      <c r="C1109" s="18"/>
      <c r="D1109" s="18"/>
      <c r="E1109" s="18"/>
      <c r="F1109" s="18"/>
      <c r="G1109" s="24"/>
      <c r="H1109" s="18"/>
      <c r="I1109" s="7"/>
      <c r="J1109" s="7"/>
    </row>
    <row r="1110" ht="15.75" customHeight="1">
      <c r="A1110" s="7"/>
      <c r="B1110" s="18"/>
      <c r="C1110" s="18"/>
      <c r="D1110" s="18"/>
      <c r="E1110" s="18"/>
      <c r="F1110" s="18"/>
      <c r="G1110" s="24"/>
      <c r="H1110" s="18"/>
      <c r="I1110" s="7"/>
      <c r="J1110" s="7"/>
    </row>
    <row r="1111" ht="15.75" customHeight="1">
      <c r="A1111" s="7"/>
      <c r="B1111" s="18"/>
      <c r="C1111" s="18"/>
      <c r="D1111" s="18"/>
      <c r="E1111" s="18"/>
      <c r="F1111" s="18"/>
      <c r="G1111" s="24"/>
      <c r="H1111" s="18"/>
      <c r="I1111" s="7"/>
      <c r="J1111" s="7"/>
    </row>
    <row r="1112" ht="15.75" customHeight="1">
      <c r="A1112" s="7"/>
      <c r="B1112" s="18"/>
      <c r="C1112" s="18"/>
      <c r="D1112" s="18"/>
      <c r="E1112" s="18"/>
      <c r="F1112" s="18"/>
      <c r="G1112" s="24"/>
      <c r="H1112" s="18"/>
      <c r="I1112" s="7"/>
      <c r="J1112" s="7"/>
    </row>
    <row r="1113" ht="15.75" customHeight="1">
      <c r="A1113" s="7"/>
      <c r="B1113" s="18"/>
      <c r="C1113" s="18"/>
      <c r="D1113" s="18"/>
      <c r="E1113" s="18"/>
      <c r="F1113" s="18"/>
      <c r="G1113" s="24"/>
      <c r="H1113" s="18"/>
      <c r="I1113" s="7"/>
      <c r="J1113" s="7"/>
    </row>
    <row r="1114" ht="15.75" customHeight="1">
      <c r="A1114" s="7"/>
      <c r="B1114" s="18"/>
      <c r="C1114" s="18"/>
      <c r="D1114" s="18"/>
      <c r="E1114" s="18"/>
      <c r="F1114" s="18"/>
      <c r="G1114" s="24"/>
      <c r="H1114" s="18"/>
      <c r="I1114" s="7"/>
      <c r="J1114" s="7"/>
    </row>
    <row r="1115" ht="15.75" customHeight="1">
      <c r="A1115" s="7"/>
      <c r="B1115" s="18"/>
      <c r="C1115" s="18"/>
      <c r="D1115" s="18"/>
      <c r="E1115" s="18"/>
      <c r="F1115" s="18"/>
      <c r="G1115" s="24"/>
      <c r="H1115" s="18"/>
      <c r="I1115" s="7"/>
      <c r="J1115" s="7"/>
    </row>
    <row r="1116" ht="15.75" customHeight="1">
      <c r="A1116" s="7"/>
      <c r="B1116" s="18"/>
      <c r="C1116" s="18"/>
      <c r="D1116" s="18"/>
      <c r="E1116" s="18"/>
      <c r="F1116" s="18"/>
      <c r="G1116" s="24"/>
      <c r="H1116" s="18"/>
      <c r="I1116" s="7"/>
      <c r="J1116" s="7"/>
    </row>
    <row r="1117" ht="15.75" customHeight="1">
      <c r="A1117" s="7"/>
      <c r="B1117" s="18"/>
      <c r="C1117" s="18"/>
      <c r="D1117" s="18"/>
      <c r="E1117" s="18"/>
      <c r="F1117" s="18"/>
      <c r="G1117" s="24"/>
      <c r="H1117" s="18"/>
      <c r="I1117" s="7"/>
      <c r="J1117" s="7"/>
    </row>
    <row r="1118" ht="15.75" customHeight="1">
      <c r="A1118" s="7"/>
      <c r="B1118" s="18"/>
      <c r="C1118" s="18"/>
      <c r="D1118" s="18"/>
      <c r="E1118" s="18"/>
      <c r="F1118" s="18"/>
      <c r="G1118" s="24"/>
      <c r="H1118" s="18"/>
      <c r="I1118" s="7"/>
      <c r="J1118" s="7"/>
    </row>
    <row r="1119" ht="15.75" customHeight="1">
      <c r="A1119" s="7"/>
      <c r="B1119" s="18"/>
      <c r="C1119" s="18"/>
      <c r="D1119" s="18"/>
      <c r="E1119" s="18"/>
      <c r="F1119" s="18"/>
      <c r="G1119" s="24"/>
      <c r="H1119" s="18"/>
      <c r="I1119" s="7"/>
      <c r="J1119" s="7"/>
    </row>
    <row r="1120" ht="15.75" customHeight="1">
      <c r="A1120" s="7"/>
      <c r="B1120" s="18"/>
      <c r="C1120" s="18"/>
      <c r="D1120" s="18"/>
      <c r="E1120" s="18"/>
      <c r="F1120" s="18"/>
      <c r="G1120" s="24"/>
      <c r="H1120" s="18"/>
      <c r="I1120" s="7"/>
      <c r="J1120" s="7"/>
    </row>
    <row r="1121" ht="15.75" customHeight="1">
      <c r="A1121" s="7"/>
      <c r="B1121" s="18"/>
      <c r="C1121" s="18"/>
      <c r="D1121" s="18"/>
      <c r="E1121" s="18"/>
      <c r="F1121" s="18"/>
      <c r="G1121" s="24"/>
      <c r="H1121" s="18"/>
      <c r="I1121" s="7"/>
      <c r="J1121" s="7"/>
    </row>
    <row r="1122" ht="15.75" customHeight="1">
      <c r="A1122" s="7"/>
      <c r="B1122" s="18"/>
      <c r="C1122" s="18"/>
      <c r="D1122" s="18"/>
      <c r="E1122" s="18"/>
      <c r="F1122" s="18"/>
      <c r="G1122" s="24"/>
      <c r="H1122" s="18"/>
      <c r="I1122" s="7"/>
      <c r="J1122" s="7"/>
    </row>
    <row r="1123" ht="15.75" customHeight="1">
      <c r="A1123" s="7"/>
      <c r="B1123" s="18"/>
      <c r="C1123" s="18"/>
      <c r="D1123" s="18"/>
      <c r="E1123" s="18"/>
      <c r="F1123" s="18"/>
      <c r="G1123" s="24"/>
      <c r="H1123" s="18"/>
      <c r="I1123" s="7"/>
      <c r="J1123" s="7"/>
    </row>
    <row r="1124" ht="15.75" customHeight="1">
      <c r="A1124" s="7"/>
      <c r="B1124" s="18"/>
      <c r="C1124" s="18"/>
      <c r="D1124" s="18"/>
      <c r="E1124" s="18"/>
      <c r="F1124" s="18"/>
      <c r="G1124" s="24"/>
      <c r="H1124" s="18"/>
      <c r="I1124" s="7"/>
      <c r="J1124" s="7"/>
    </row>
    <row r="1125" ht="15.75" customHeight="1">
      <c r="A1125" s="7"/>
      <c r="B1125" s="18"/>
      <c r="C1125" s="18"/>
      <c r="D1125" s="18"/>
      <c r="E1125" s="18"/>
      <c r="F1125" s="18"/>
      <c r="G1125" s="24"/>
      <c r="H1125" s="18"/>
      <c r="I1125" s="7"/>
      <c r="J1125" s="7"/>
    </row>
    <row r="1126" ht="15.75" customHeight="1">
      <c r="A1126" s="7"/>
      <c r="B1126" s="18"/>
      <c r="C1126" s="18"/>
      <c r="D1126" s="18"/>
      <c r="E1126" s="18"/>
      <c r="F1126" s="18"/>
      <c r="G1126" s="24"/>
      <c r="H1126" s="18"/>
      <c r="I1126" s="7"/>
      <c r="J1126" s="7"/>
    </row>
    <row r="1127" ht="15.75" customHeight="1">
      <c r="A1127" s="7"/>
      <c r="B1127" s="18"/>
      <c r="C1127" s="18"/>
      <c r="D1127" s="18"/>
      <c r="E1127" s="18"/>
      <c r="F1127" s="18"/>
      <c r="G1127" s="24"/>
      <c r="H1127" s="18"/>
      <c r="I1127" s="7"/>
      <c r="J1127" s="7"/>
    </row>
    <row r="1128" ht="15.75" customHeight="1">
      <c r="A1128" s="7"/>
      <c r="B1128" s="18"/>
      <c r="C1128" s="18"/>
      <c r="D1128" s="18"/>
      <c r="E1128" s="18"/>
      <c r="F1128" s="18"/>
      <c r="G1128" s="24"/>
      <c r="H1128" s="18"/>
      <c r="I1128" s="7"/>
      <c r="J1128" s="7"/>
    </row>
    <row r="1129" ht="15.75" customHeight="1">
      <c r="A1129" s="7"/>
      <c r="B1129" s="18"/>
      <c r="C1129" s="18"/>
      <c r="D1129" s="18"/>
      <c r="E1129" s="18"/>
      <c r="F1129" s="18"/>
      <c r="G1129" s="24"/>
      <c r="H1129" s="18"/>
      <c r="I1129" s="7"/>
      <c r="J1129" s="7"/>
    </row>
    <row r="1130" ht="15.75" customHeight="1">
      <c r="A1130" s="7"/>
      <c r="B1130" s="18"/>
      <c r="C1130" s="18"/>
      <c r="D1130" s="18"/>
      <c r="E1130" s="18"/>
      <c r="F1130" s="18"/>
      <c r="G1130" s="24"/>
      <c r="H1130" s="18"/>
      <c r="I1130" s="7"/>
      <c r="J1130" s="7"/>
    </row>
    <row r="1131" ht="15.75" customHeight="1">
      <c r="A1131" s="7"/>
      <c r="B1131" s="18"/>
      <c r="C1131" s="18"/>
      <c r="D1131" s="18"/>
      <c r="E1131" s="18"/>
      <c r="F1131" s="18"/>
      <c r="G1131" s="24"/>
      <c r="H1131" s="18"/>
      <c r="I1131" s="7"/>
      <c r="J1131" s="7"/>
    </row>
    <row r="1132" ht="15.75" customHeight="1">
      <c r="A1132" s="7"/>
      <c r="B1132" s="18"/>
      <c r="C1132" s="18"/>
      <c r="D1132" s="18"/>
      <c r="E1132" s="18"/>
      <c r="F1132" s="18"/>
      <c r="G1132" s="24"/>
      <c r="H1132" s="18"/>
      <c r="I1132" s="7"/>
      <c r="J1132" s="7"/>
    </row>
    <row r="1133" ht="15.75" customHeight="1">
      <c r="A1133" s="7"/>
      <c r="B1133" s="18"/>
      <c r="C1133" s="18"/>
      <c r="D1133" s="18"/>
      <c r="E1133" s="18"/>
      <c r="F1133" s="18"/>
      <c r="G1133" s="24"/>
      <c r="H1133" s="18"/>
      <c r="I1133" s="7"/>
      <c r="J1133" s="7"/>
    </row>
    <row r="1134" ht="15.75" customHeight="1">
      <c r="A1134" s="7"/>
      <c r="B1134" s="18"/>
      <c r="C1134" s="18"/>
      <c r="D1134" s="18"/>
      <c r="E1134" s="18"/>
      <c r="F1134" s="18"/>
      <c r="G1134" s="24"/>
      <c r="H1134" s="18"/>
      <c r="I1134" s="7"/>
      <c r="J1134" s="7"/>
    </row>
    <row r="1135" ht="15.75" customHeight="1">
      <c r="A1135" s="7"/>
      <c r="B1135" s="18"/>
      <c r="C1135" s="18"/>
      <c r="D1135" s="18"/>
      <c r="E1135" s="18"/>
      <c r="F1135" s="18"/>
      <c r="G1135" s="24"/>
      <c r="H1135" s="18"/>
      <c r="I1135" s="7"/>
      <c r="J1135" s="7"/>
    </row>
    <row r="1136" ht="15.75" customHeight="1">
      <c r="A1136" s="7"/>
      <c r="B1136" s="18"/>
      <c r="C1136" s="18"/>
      <c r="D1136" s="18"/>
      <c r="E1136" s="18"/>
      <c r="F1136" s="18"/>
      <c r="G1136" s="24"/>
      <c r="H1136" s="18"/>
      <c r="I1136" s="7"/>
      <c r="J1136" s="7"/>
    </row>
    <row r="1137" ht="15.75" customHeight="1">
      <c r="A1137" s="7"/>
      <c r="B1137" s="18"/>
      <c r="C1137" s="18"/>
      <c r="D1137" s="18"/>
      <c r="E1137" s="18"/>
      <c r="F1137" s="18"/>
      <c r="G1137" s="24"/>
      <c r="H1137" s="18"/>
      <c r="I1137" s="7"/>
      <c r="J1137" s="7"/>
    </row>
    <row r="1138" ht="15.75" customHeight="1">
      <c r="A1138" s="7"/>
      <c r="B1138" s="18"/>
      <c r="C1138" s="18"/>
      <c r="D1138" s="18"/>
      <c r="E1138" s="18"/>
      <c r="F1138" s="18"/>
      <c r="G1138" s="24"/>
      <c r="H1138" s="18"/>
      <c r="I1138" s="7"/>
      <c r="J1138" s="7"/>
    </row>
    <row r="1139" ht="15.75" customHeight="1">
      <c r="A1139" s="7"/>
      <c r="B1139" s="18"/>
      <c r="C1139" s="18"/>
      <c r="D1139" s="18"/>
      <c r="E1139" s="18"/>
      <c r="F1139" s="18"/>
      <c r="G1139" s="24"/>
      <c r="H1139" s="18"/>
      <c r="I1139" s="7"/>
      <c r="J1139" s="7"/>
    </row>
    <row r="1140" ht="15.75" customHeight="1">
      <c r="A1140" s="7"/>
      <c r="B1140" s="18"/>
      <c r="C1140" s="18"/>
      <c r="D1140" s="18"/>
      <c r="E1140" s="18"/>
      <c r="F1140" s="18"/>
      <c r="G1140" s="24"/>
      <c r="H1140" s="18"/>
      <c r="I1140" s="7"/>
      <c r="J1140" s="7"/>
    </row>
    <row r="1141" ht="15.75" customHeight="1">
      <c r="A1141" s="7"/>
      <c r="B1141" s="18"/>
      <c r="C1141" s="18"/>
      <c r="D1141" s="18"/>
      <c r="E1141" s="18"/>
      <c r="F1141" s="18"/>
      <c r="G1141" s="24"/>
      <c r="H1141" s="18"/>
      <c r="I1141" s="7"/>
      <c r="J1141" s="7"/>
    </row>
    <row r="1142" ht="15.75" customHeight="1">
      <c r="A1142" s="7"/>
      <c r="B1142" s="18"/>
      <c r="C1142" s="18"/>
      <c r="D1142" s="18"/>
      <c r="E1142" s="18"/>
      <c r="F1142" s="18"/>
      <c r="G1142" s="24"/>
      <c r="H1142" s="18"/>
      <c r="I1142" s="7"/>
      <c r="J1142" s="7"/>
    </row>
    <row r="1143" ht="15.75" customHeight="1">
      <c r="A1143" s="7"/>
      <c r="B1143" s="18"/>
      <c r="C1143" s="18"/>
      <c r="D1143" s="18"/>
      <c r="E1143" s="18"/>
      <c r="F1143" s="18"/>
      <c r="G1143" s="24"/>
      <c r="H1143" s="18"/>
      <c r="I1143" s="7"/>
      <c r="J1143" s="7"/>
    </row>
    <row r="1144" ht="15.75" customHeight="1">
      <c r="A1144" s="7"/>
      <c r="B1144" s="18"/>
      <c r="C1144" s="18"/>
      <c r="D1144" s="18"/>
      <c r="E1144" s="18"/>
      <c r="F1144" s="18"/>
      <c r="G1144" s="24"/>
      <c r="H1144" s="18"/>
      <c r="I1144" s="7"/>
      <c r="J1144" s="7"/>
    </row>
    <row r="1145" ht="15.75" customHeight="1">
      <c r="A1145" s="7"/>
      <c r="B1145" s="18"/>
      <c r="C1145" s="18"/>
      <c r="D1145" s="18"/>
      <c r="E1145" s="18"/>
      <c r="F1145" s="18"/>
      <c r="G1145" s="24"/>
      <c r="H1145" s="18"/>
      <c r="I1145" s="7"/>
      <c r="J1145" s="7"/>
    </row>
    <row r="1146" ht="15.75" customHeight="1">
      <c r="A1146" s="7"/>
      <c r="B1146" s="18"/>
      <c r="C1146" s="18"/>
      <c r="D1146" s="18"/>
      <c r="E1146" s="18"/>
      <c r="F1146" s="18"/>
      <c r="G1146" s="24"/>
      <c r="H1146" s="18"/>
      <c r="I1146" s="7"/>
      <c r="J1146" s="7"/>
    </row>
    <row r="1147" ht="15.75" customHeight="1">
      <c r="A1147" s="7"/>
      <c r="B1147" s="18"/>
      <c r="C1147" s="18"/>
      <c r="D1147" s="18"/>
      <c r="E1147" s="18"/>
      <c r="F1147" s="18"/>
      <c r="G1147" s="24"/>
      <c r="H1147" s="18"/>
      <c r="I1147" s="7"/>
      <c r="J1147" s="7"/>
    </row>
    <row r="1148" ht="15.75" customHeight="1">
      <c r="A1148" s="7"/>
      <c r="B1148" s="18"/>
      <c r="C1148" s="18"/>
      <c r="D1148" s="18"/>
      <c r="E1148" s="18"/>
      <c r="F1148" s="18"/>
      <c r="G1148" s="24"/>
      <c r="H1148" s="18"/>
      <c r="I1148" s="7"/>
      <c r="J1148" s="7"/>
    </row>
    <row r="1149" ht="15.75" customHeight="1">
      <c r="A1149" s="7"/>
      <c r="B1149" s="18"/>
      <c r="C1149" s="18"/>
      <c r="D1149" s="18"/>
      <c r="E1149" s="18"/>
      <c r="F1149" s="18"/>
      <c r="G1149" s="24"/>
      <c r="H1149" s="18"/>
      <c r="I1149" s="7"/>
      <c r="J1149" s="7"/>
    </row>
    <row r="1150" ht="15.75" customHeight="1">
      <c r="A1150" s="7"/>
      <c r="B1150" s="18"/>
      <c r="C1150" s="18"/>
      <c r="D1150" s="18"/>
      <c r="E1150" s="18"/>
      <c r="F1150" s="18"/>
      <c r="G1150" s="24"/>
      <c r="H1150" s="18"/>
      <c r="I1150" s="7"/>
      <c r="J1150" s="7"/>
    </row>
    <row r="1151" ht="15.75" customHeight="1">
      <c r="A1151" s="7"/>
      <c r="B1151" s="18"/>
      <c r="C1151" s="18"/>
      <c r="D1151" s="18"/>
      <c r="E1151" s="18"/>
      <c r="F1151" s="18"/>
      <c r="G1151" s="24"/>
      <c r="H1151" s="18"/>
      <c r="I1151" s="7"/>
      <c r="J1151" s="7"/>
    </row>
    <row r="1152" ht="15.75" customHeight="1">
      <c r="A1152" s="7"/>
      <c r="B1152" s="18"/>
      <c r="C1152" s="18"/>
      <c r="D1152" s="18"/>
      <c r="E1152" s="18"/>
      <c r="F1152" s="18"/>
      <c r="G1152" s="24"/>
      <c r="H1152" s="18"/>
      <c r="I1152" s="7"/>
      <c r="J1152" s="7"/>
    </row>
    <row r="1153" ht="15.75" customHeight="1">
      <c r="A1153" s="7"/>
      <c r="B1153" s="18"/>
      <c r="C1153" s="18"/>
      <c r="D1153" s="18"/>
      <c r="E1153" s="18"/>
      <c r="F1153" s="18"/>
      <c r="G1153" s="24"/>
      <c r="H1153" s="18"/>
      <c r="I1153" s="7"/>
      <c r="J1153" s="7"/>
    </row>
    <row r="1154" ht="15.75" customHeight="1">
      <c r="A1154" s="7"/>
      <c r="B1154" s="18"/>
      <c r="C1154" s="18"/>
      <c r="D1154" s="18"/>
      <c r="E1154" s="18"/>
      <c r="F1154" s="18"/>
      <c r="G1154" s="24"/>
      <c r="H1154" s="18"/>
      <c r="I1154" s="7"/>
      <c r="J1154" s="7"/>
    </row>
    <row r="1155" ht="15.75" customHeight="1">
      <c r="A1155" s="7"/>
      <c r="B1155" s="18"/>
      <c r="C1155" s="18"/>
      <c r="D1155" s="18"/>
      <c r="E1155" s="18"/>
      <c r="F1155" s="18"/>
      <c r="G1155" s="24"/>
      <c r="H1155" s="18"/>
      <c r="I1155" s="7"/>
      <c r="J1155" s="7"/>
    </row>
    <row r="1156" ht="15.75" customHeight="1">
      <c r="A1156" s="7"/>
      <c r="B1156" s="18"/>
      <c r="C1156" s="18"/>
      <c r="D1156" s="18"/>
      <c r="E1156" s="18"/>
      <c r="F1156" s="18"/>
      <c r="G1156" s="24"/>
      <c r="H1156" s="18"/>
      <c r="I1156" s="7"/>
      <c r="J1156" s="7"/>
    </row>
    <row r="1157" ht="15.75" customHeight="1">
      <c r="A1157" s="7"/>
      <c r="B1157" s="18"/>
      <c r="C1157" s="18"/>
      <c r="D1157" s="18"/>
      <c r="E1157" s="18"/>
      <c r="F1157" s="18"/>
      <c r="G1157" s="24"/>
      <c r="H1157" s="18"/>
      <c r="I1157" s="7"/>
      <c r="J1157" s="7"/>
    </row>
    <row r="1158" ht="15.75" customHeight="1">
      <c r="A1158" s="7"/>
      <c r="B1158" s="18"/>
      <c r="C1158" s="18"/>
      <c r="D1158" s="18"/>
      <c r="E1158" s="18"/>
      <c r="F1158" s="18"/>
      <c r="G1158" s="24"/>
      <c r="H1158" s="18"/>
      <c r="I1158" s="7"/>
      <c r="J1158" s="7"/>
    </row>
    <row r="1159" ht="15.75" customHeight="1">
      <c r="A1159" s="7"/>
      <c r="B1159" s="18"/>
      <c r="C1159" s="18"/>
      <c r="D1159" s="18"/>
      <c r="E1159" s="18"/>
      <c r="F1159" s="18"/>
      <c r="G1159" s="24"/>
      <c r="H1159" s="18"/>
      <c r="I1159" s="7"/>
      <c r="J1159" s="7"/>
    </row>
    <row r="1160" ht="15.75" customHeight="1">
      <c r="A1160" s="7"/>
      <c r="B1160" s="18"/>
      <c r="C1160" s="18"/>
      <c r="D1160" s="18"/>
      <c r="E1160" s="18"/>
      <c r="F1160" s="18"/>
      <c r="G1160" s="24"/>
      <c r="H1160" s="18"/>
      <c r="I1160" s="7"/>
      <c r="J1160" s="7"/>
    </row>
    <row r="1161" ht="15.75" customHeight="1">
      <c r="A1161" s="7"/>
      <c r="B1161" s="18"/>
      <c r="C1161" s="18"/>
      <c r="D1161" s="18"/>
      <c r="E1161" s="18"/>
      <c r="F1161" s="18"/>
      <c r="G1161" s="24"/>
      <c r="H1161" s="18"/>
      <c r="I1161" s="7"/>
      <c r="J1161" s="7"/>
    </row>
    <row r="1162" ht="15.75" customHeight="1">
      <c r="A1162" s="7"/>
      <c r="B1162" s="18"/>
      <c r="C1162" s="18"/>
      <c r="D1162" s="18"/>
      <c r="E1162" s="18"/>
      <c r="F1162" s="18"/>
      <c r="G1162" s="24"/>
      <c r="H1162" s="18"/>
      <c r="I1162" s="7"/>
      <c r="J1162" s="7"/>
    </row>
    <row r="1163" ht="15.75" customHeight="1">
      <c r="A1163" s="7"/>
      <c r="B1163" s="18"/>
      <c r="C1163" s="18"/>
      <c r="D1163" s="18"/>
      <c r="E1163" s="18"/>
      <c r="F1163" s="18"/>
      <c r="G1163" s="24"/>
      <c r="H1163" s="18"/>
      <c r="I1163" s="7"/>
      <c r="J1163" s="7"/>
    </row>
    <row r="1164" ht="15.75" customHeight="1">
      <c r="A1164" s="7"/>
      <c r="B1164" s="18"/>
      <c r="C1164" s="18"/>
      <c r="D1164" s="18"/>
      <c r="E1164" s="18"/>
      <c r="F1164" s="18"/>
      <c r="G1164" s="24"/>
      <c r="H1164" s="18"/>
      <c r="I1164" s="7"/>
      <c r="J1164" s="7"/>
    </row>
    <row r="1165" ht="15.75" customHeight="1">
      <c r="A1165" s="7"/>
      <c r="B1165" s="18"/>
      <c r="C1165" s="18"/>
      <c r="D1165" s="18"/>
      <c r="E1165" s="18"/>
      <c r="F1165" s="18"/>
      <c r="G1165" s="24"/>
      <c r="H1165" s="18"/>
      <c r="I1165" s="7"/>
      <c r="J1165" s="7"/>
    </row>
    <row r="1166" ht="15.75" customHeight="1">
      <c r="A1166" s="7"/>
      <c r="B1166" s="18"/>
      <c r="C1166" s="18"/>
      <c r="D1166" s="18"/>
      <c r="E1166" s="18"/>
      <c r="F1166" s="18"/>
      <c r="G1166" s="24"/>
      <c r="H1166" s="18"/>
      <c r="I1166" s="7"/>
      <c r="J1166" s="7"/>
    </row>
    <row r="1167" ht="15.75" customHeight="1">
      <c r="A1167" s="7"/>
      <c r="B1167" s="18"/>
      <c r="C1167" s="18"/>
      <c r="D1167" s="18"/>
      <c r="E1167" s="18"/>
      <c r="F1167" s="18"/>
      <c r="G1167" s="24"/>
      <c r="H1167" s="18"/>
      <c r="I1167" s="7"/>
      <c r="J1167" s="7"/>
    </row>
    <row r="1168" ht="15.75" customHeight="1">
      <c r="A1168" s="7"/>
      <c r="B1168" s="18"/>
      <c r="C1168" s="18"/>
      <c r="D1168" s="18"/>
      <c r="E1168" s="18"/>
      <c r="F1168" s="18"/>
      <c r="G1168" s="24"/>
      <c r="H1168" s="18"/>
      <c r="I1168" s="7"/>
      <c r="J1168" s="7"/>
    </row>
    <row r="1169" ht="15.75" customHeight="1">
      <c r="A1169" s="7"/>
      <c r="B1169" s="18"/>
      <c r="C1169" s="18"/>
      <c r="D1169" s="18"/>
      <c r="E1169" s="18"/>
      <c r="F1169" s="18"/>
      <c r="G1169" s="24"/>
      <c r="H1169" s="18"/>
      <c r="I1169" s="7"/>
      <c r="J1169" s="7"/>
    </row>
    <row r="1170" ht="15.75" customHeight="1">
      <c r="A1170" s="7"/>
      <c r="B1170" s="18"/>
      <c r="C1170" s="18"/>
      <c r="D1170" s="18"/>
      <c r="E1170" s="18"/>
      <c r="F1170" s="18"/>
      <c r="G1170" s="24"/>
      <c r="H1170" s="18"/>
      <c r="I1170" s="7"/>
      <c r="J1170" s="7"/>
    </row>
    <row r="1171" ht="15.75" customHeight="1">
      <c r="A1171" s="7"/>
      <c r="B1171" s="18"/>
      <c r="C1171" s="18"/>
      <c r="D1171" s="18"/>
      <c r="E1171" s="18"/>
      <c r="F1171" s="18"/>
      <c r="G1171" s="24"/>
      <c r="H1171" s="18"/>
      <c r="I1171" s="7"/>
      <c r="J1171" s="7"/>
    </row>
    <row r="1172" ht="15.75" customHeight="1">
      <c r="A1172" s="7"/>
      <c r="B1172" s="18"/>
      <c r="C1172" s="18"/>
      <c r="D1172" s="18"/>
      <c r="E1172" s="18"/>
      <c r="F1172" s="18"/>
      <c r="G1172" s="24"/>
      <c r="H1172" s="18"/>
      <c r="I1172" s="7"/>
      <c r="J1172" s="7"/>
    </row>
    <row r="1173" ht="15.75" customHeight="1">
      <c r="A1173" s="7"/>
      <c r="B1173" s="18"/>
      <c r="C1173" s="18"/>
      <c r="D1173" s="18"/>
      <c r="E1173" s="18"/>
      <c r="F1173" s="18"/>
      <c r="G1173" s="24"/>
      <c r="H1173" s="18"/>
      <c r="I1173" s="7"/>
      <c r="J1173" s="7"/>
    </row>
    <row r="1174" ht="15.75" customHeight="1">
      <c r="A1174" s="7"/>
      <c r="B1174" s="18"/>
      <c r="C1174" s="18"/>
      <c r="D1174" s="18"/>
      <c r="E1174" s="18"/>
      <c r="F1174" s="18"/>
      <c r="G1174" s="24"/>
      <c r="H1174" s="18"/>
      <c r="I1174" s="7"/>
      <c r="J1174" s="7"/>
    </row>
    <row r="1175" ht="15.75" customHeight="1">
      <c r="A1175" s="7"/>
      <c r="B1175" s="18"/>
      <c r="C1175" s="18"/>
      <c r="D1175" s="18"/>
      <c r="E1175" s="18"/>
      <c r="F1175" s="18"/>
      <c r="G1175" s="24"/>
      <c r="H1175" s="18"/>
      <c r="I1175" s="7"/>
      <c r="J1175" s="7"/>
    </row>
    <row r="1176" ht="15.75" customHeight="1">
      <c r="A1176" s="7"/>
      <c r="B1176" s="18"/>
      <c r="C1176" s="18"/>
      <c r="D1176" s="18"/>
      <c r="E1176" s="18"/>
      <c r="F1176" s="18"/>
      <c r="G1176" s="24"/>
      <c r="H1176" s="18"/>
      <c r="I1176" s="7"/>
      <c r="J1176" s="7"/>
    </row>
    <row r="1177" ht="15.75" customHeight="1">
      <c r="A1177" s="7"/>
      <c r="B1177" s="18"/>
      <c r="C1177" s="18"/>
      <c r="D1177" s="18"/>
      <c r="E1177" s="18"/>
      <c r="F1177" s="18"/>
      <c r="G1177" s="24"/>
      <c r="H1177" s="18"/>
      <c r="I1177" s="7"/>
      <c r="J1177" s="7"/>
    </row>
    <row r="1178" ht="15.75" customHeight="1">
      <c r="A1178" s="7"/>
      <c r="B1178" s="18"/>
      <c r="C1178" s="18"/>
      <c r="D1178" s="18"/>
      <c r="E1178" s="18"/>
      <c r="F1178" s="18"/>
      <c r="G1178" s="24"/>
      <c r="H1178" s="18"/>
      <c r="I1178" s="7"/>
      <c r="J1178" s="7"/>
    </row>
    <row r="1179" ht="15.75" customHeight="1">
      <c r="A1179" s="7"/>
      <c r="B1179" s="18"/>
      <c r="C1179" s="18"/>
      <c r="D1179" s="18"/>
      <c r="E1179" s="18"/>
      <c r="F1179" s="18"/>
      <c r="G1179" s="24"/>
      <c r="H1179" s="18"/>
      <c r="I1179" s="7"/>
      <c r="J1179" s="7"/>
    </row>
    <row r="1180" ht="15.75" customHeight="1">
      <c r="A1180" s="7"/>
      <c r="B1180" s="18"/>
      <c r="C1180" s="18"/>
      <c r="D1180" s="18"/>
      <c r="E1180" s="18"/>
      <c r="F1180" s="18"/>
      <c r="G1180" s="24"/>
      <c r="H1180" s="18"/>
      <c r="I1180" s="7"/>
      <c r="J1180" s="7"/>
    </row>
    <row r="1181" ht="15.75" customHeight="1">
      <c r="A1181" s="7"/>
      <c r="B1181" s="18"/>
      <c r="C1181" s="18"/>
      <c r="D1181" s="18"/>
      <c r="E1181" s="18"/>
      <c r="F1181" s="18"/>
      <c r="G1181" s="24"/>
      <c r="H1181" s="18"/>
      <c r="I1181" s="7"/>
      <c r="J1181" s="7"/>
    </row>
    <row r="1182" ht="15.75" customHeight="1">
      <c r="A1182" s="7"/>
      <c r="B1182" s="18"/>
      <c r="C1182" s="18"/>
      <c r="D1182" s="18"/>
      <c r="E1182" s="18"/>
      <c r="F1182" s="18"/>
      <c r="G1182" s="24"/>
      <c r="H1182" s="18"/>
      <c r="I1182" s="7"/>
      <c r="J1182" s="7"/>
    </row>
    <row r="1183" ht="15.75" customHeight="1">
      <c r="A1183" s="7"/>
      <c r="B1183" s="18"/>
      <c r="C1183" s="18"/>
      <c r="D1183" s="18"/>
      <c r="E1183" s="18"/>
      <c r="F1183" s="18"/>
      <c r="G1183" s="24"/>
      <c r="H1183" s="18"/>
      <c r="I1183" s="7"/>
      <c r="J1183" s="7"/>
    </row>
    <row r="1184" ht="15.75" customHeight="1">
      <c r="A1184" s="7"/>
      <c r="B1184" s="18"/>
      <c r="C1184" s="18"/>
      <c r="D1184" s="18"/>
      <c r="E1184" s="18"/>
      <c r="F1184" s="18"/>
      <c r="G1184" s="24"/>
      <c r="H1184" s="18"/>
      <c r="I1184" s="7"/>
      <c r="J1184" s="7"/>
    </row>
    <row r="1185" ht="15.75" customHeight="1">
      <c r="A1185" s="7"/>
      <c r="B1185" s="18"/>
      <c r="C1185" s="18"/>
      <c r="D1185" s="18"/>
      <c r="E1185" s="18"/>
      <c r="F1185" s="18"/>
      <c r="G1185" s="24"/>
      <c r="H1185" s="18"/>
      <c r="I1185" s="7"/>
      <c r="J1185" s="7"/>
    </row>
    <row r="1186" ht="15.75" customHeight="1">
      <c r="A1186" s="7"/>
      <c r="B1186" s="18"/>
      <c r="C1186" s="18"/>
      <c r="D1186" s="18"/>
      <c r="E1186" s="18"/>
      <c r="F1186" s="18"/>
      <c r="G1186" s="24"/>
      <c r="H1186" s="18"/>
      <c r="I1186" s="7"/>
      <c r="J1186" s="7"/>
    </row>
    <row r="1187" ht="15.75" customHeight="1">
      <c r="A1187" s="7"/>
      <c r="B1187" s="18"/>
      <c r="C1187" s="18"/>
      <c r="D1187" s="18"/>
      <c r="E1187" s="18"/>
      <c r="F1187" s="18"/>
      <c r="G1187" s="24"/>
      <c r="H1187" s="18"/>
      <c r="I1187" s="7"/>
      <c r="J1187" s="7"/>
    </row>
    <row r="1188" ht="15.75" customHeight="1">
      <c r="A1188" s="7"/>
      <c r="B1188" s="18"/>
      <c r="C1188" s="18"/>
      <c r="D1188" s="18"/>
      <c r="E1188" s="18"/>
      <c r="F1188" s="18"/>
      <c r="G1188" s="24"/>
      <c r="H1188" s="18"/>
      <c r="I1188" s="7"/>
      <c r="J1188" s="7"/>
    </row>
    <row r="1189" ht="15.75" customHeight="1">
      <c r="A1189" s="7"/>
      <c r="B1189" s="18"/>
      <c r="C1189" s="18"/>
      <c r="D1189" s="18"/>
      <c r="E1189" s="18"/>
      <c r="F1189" s="18"/>
      <c r="G1189" s="24"/>
      <c r="H1189" s="18"/>
      <c r="I1189" s="7"/>
      <c r="J1189" s="7"/>
    </row>
    <row r="1190" ht="15.75" customHeight="1">
      <c r="A1190" s="7"/>
      <c r="B1190" s="18"/>
      <c r="C1190" s="18"/>
      <c r="D1190" s="18"/>
      <c r="E1190" s="18"/>
      <c r="F1190" s="18"/>
      <c r="G1190" s="24"/>
      <c r="H1190" s="18"/>
      <c r="I1190" s="7"/>
      <c r="J1190" s="7"/>
    </row>
    <row r="1191" ht="15.75" customHeight="1">
      <c r="A1191" s="7"/>
      <c r="B1191" s="18"/>
      <c r="C1191" s="18"/>
      <c r="D1191" s="18"/>
      <c r="E1191" s="18"/>
      <c r="F1191" s="18"/>
      <c r="G1191" s="24"/>
      <c r="H1191" s="18"/>
      <c r="I1191" s="7"/>
      <c r="J1191" s="7"/>
    </row>
    <row r="1192" ht="15.75" customHeight="1">
      <c r="A1192" s="7"/>
      <c r="B1192" s="18"/>
      <c r="C1192" s="18"/>
      <c r="D1192" s="18"/>
      <c r="E1192" s="18"/>
      <c r="F1192" s="18"/>
      <c r="G1192" s="24"/>
      <c r="H1192" s="18"/>
      <c r="I1192" s="7"/>
      <c r="J1192" s="7"/>
    </row>
    <row r="1193" ht="15.75" customHeight="1">
      <c r="A1193" s="7"/>
      <c r="B1193" s="18"/>
      <c r="C1193" s="18"/>
      <c r="D1193" s="18"/>
      <c r="E1193" s="18"/>
      <c r="F1193" s="18"/>
      <c r="G1193" s="24"/>
      <c r="H1193" s="18"/>
      <c r="I1193" s="7"/>
      <c r="J1193" s="7"/>
    </row>
    <row r="1194" ht="15.75" customHeight="1">
      <c r="A1194" s="7"/>
      <c r="B1194" s="18"/>
      <c r="C1194" s="18"/>
      <c r="D1194" s="18"/>
      <c r="E1194" s="18"/>
      <c r="F1194" s="18"/>
      <c r="G1194" s="24"/>
      <c r="H1194" s="18"/>
      <c r="I1194" s="7"/>
      <c r="J1194" s="7"/>
    </row>
    <row r="1195" ht="15.75" customHeight="1">
      <c r="A1195" s="7"/>
      <c r="B1195" s="18"/>
      <c r="C1195" s="18"/>
      <c r="D1195" s="18"/>
      <c r="E1195" s="18"/>
      <c r="F1195" s="18"/>
      <c r="G1195" s="24"/>
      <c r="H1195" s="18"/>
      <c r="I1195" s="7"/>
      <c r="J1195" s="7"/>
    </row>
    <row r="1196" ht="15.75" customHeight="1">
      <c r="A1196" s="7"/>
      <c r="B1196" s="18"/>
      <c r="C1196" s="18"/>
      <c r="D1196" s="18"/>
      <c r="E1196" s="18"/>
      <c r="F1196" s="18"/>
      <c r="G1196" s="24"/>
      <c r="H1196" s="18"/>
      <c r="I1196" s="7"/>
      <c r="J1196" s="7"/>
    </row>
    <row r="1197" ht="15.75" customHeight="1">
      <c r="A1197" s="7"/>
      <c r="B1197" s="18"/>
      <c r="C1197" s="18"/>
      <c r="D1197" s="18"/>
      <c r="E1197" s="18"/>
      <c r="F1197" s="18"/>
      <c r="G1197" s="24"/>
      <c r="H1197" s="18"/>
      <c r="I1197" s="7"/>
      <c r="J1197" s="7"/>
    </row>
    <row r="1198" ht="15.75" customHeight="1">
      <c r="A1198" s="7"/>
      <c r="B1198" s="18"/>
      <c r="C1198" s="18"/>
      <c r="D1198" s="18"/>
      <c r="E1198" s="18"/>
      <c r="F1198" s="18"/>
      <c r="G1198" s="24"/>
      <c r="H1198" s="18"/>
      <c r="I1198" s="7"/>
      <c r="J1198" s="7"/>
    </row>
    <row r="1199" ht="15.75" customHeight="1">
      <c r="A1199" s="7"/>
      <c r="B1199" s="18"/>
      <c r="C1199" s="18"/>
      <c r="D1199" s="18"/>
      <c r="E1199" s="18"/>
      <c r="F1199" s="18"/>
      <c r="G1199" s="24"/>
      <c r="H1199" s="18"/>
      <c r="I1199" s="7"/>
      <c r="J1199" s="7"/>
    </row>
    <row r="1200" ht="15.75" customHeight="1">
      <c r="A1200" s="7"/>
      <c r="B1200" s="18"/>
      <c r="C1200" s="18"/>
      <c r="D1200" s="18"/>
      <c r="E1200" s="18"/>
      <c r="F1200" s="18"/>
      <c r="G1200" s="24"/>
      <c r="H1200" s="18"/>
      <c r="I1200" s="7"/>
      <c r="J1200" s="7"/>
    </row>
    <row r="1201" ht="15.75" customHeight="1">
      <c r="A1201" s="7"/>
      <c r="B1201" s="18"/>
      <c r="C1201" s="18"/>
      <c r="D1201" s="18"/>
      <c r="E1201" s="18"/>
      <c r="F1201" s="18"/>
      <c r="G1201" s="24"/>
      <c r="H1201" s="18"/>
      <c r="I1201" s="7"/>
      <c r="J1201" s="7"/>
    </row>
    <row r="1202" ht="15.75" customHeight="1">
      <c r="A1202" s="7"/>
      <c r="B1202" s="18"/>
      <c r="C1202" s="18"/>
      <c r="D1202" s="18"/>
      <c r="E1202" s="18"/>
      <c r="F1202" s="18"/>
      <c r="G1202" s="24"/>
      <c r="H1202" s="18"/>
      <c r="I1202" s="7"/>
      <c r="J1202" s="7"/>
    </row>
    <row r="1203" ht="15.75" customHeight="1">
      <c r="A1203" s="7"/>
      <c r="B1203" s="18"/>
      <c r="C1203" s="18"/>
      <c r="D1203" s="18"/>
      <c r="E1203" s="18"/>
      <c r="F1203" s="18"/>
      <c r="G1203" s="24"/>
      <c r="H1203" s="18"/>
      <c r="I1203" s="7"/>
      <c r="J1203" s="7"/>
    </row>
    <row r="1204" ht="15.75" customHeight="1">
      <c r="A1204" s="7"/>
      <c r="B1204" s="18"/>
      <c r="C1204" s="18"/>
      <c r="D1204" s="18"/>
      <c r="E1204" s="18"/>
      <c r="F1204" s="18"/>
      <c r="G1204" s="24"/>
      <c r="H1204" s="18"/>
      <c r="I1204" s="7"/>
      <c r="J1204" s="7"/>
    </row>
    <row r="1205" ht="15.75" customHeight="1">
      <c r="A1205" s="7"/>
      <c r="B1205" s="18"/>
      <c r="C1205" s="18"/>
      <c r="D1205" s="18"/>
      <c r="E1205" s="18"/>
      <c r="F1205" s="18"/>
      <c r="G1205" s="24"/>
      <c r="H1205" s="18"/>
      <c r="I1205" s="7"/>
      <c r="J1205" s="7"/>
    </row>
    <row r="1206" ht="15.75" customHeight="1">
      <c r="A1206" s="7"/>
      <c r="B1206" s="18"/>
      <c r="C1206" s="18"/>
      <c r="D1206" s="18"/>
      <c r="E1206" s="18"/>
      <c r="F1206" s="18"/>
      <c r="G1206" s="24"/>
      <c r="H1206" s="18"/>
      <c r="I1206" s="7"/>
      <c r="J1206" s="7"/>
    </row>
    <row r="1207" ht="15.75" customHeight="1">
      <c r="A1207" s="7"/>
      <c r="B1207" s="18"/>
      <c r="C1207" s="18"/>
      <c r="D1207" s="18"/>
      <c r="E1207" s="18"/>
      <c r="F1207" s="18"/>
      <c r="G1207" s="24"/>
      <c r="H1207" s="18"/>
      <c r="I1207" s="7"/>
      <c r="J1207" s="7"/>
    </row>
    <row r="1208" ht="15.75" customHeight="1">
      <c r="A1208" s="7"/>
      <c r="B1208" s="18"/>
      <c r="C1208" s="18"/>
      <c r="D1208" s="18"/>
      <c r="E1208" s="18"/>
      <c r="F1208" s="18"/>
      <c r="G1208" s="24"/>
      <c r="H1208" s="18"/>
      <c r="I1208" s="7"/>
      <c r="J1208" s="7"/>
    </row>
    <row r="1209" ht="15.75" customHeight="1">
      <c r="A1209" s="7"/>
      <c r="B1209" s="18"/>
      <c r="C1209" s="18"/>
      <c r="D1209" s="18"/>
      <c r="E1209" s="18"/>
      <c r="F1209" s="18"/>
      <c r="G1209" s="24"/>
      <c r="H1209" s="18"/>
      <c r="I1209" s="7"/>
      <c r="J1209" s="7"/>
    </row>
    <row r="1210" ht="15.75" customHeight="1">
      <c r="A1210" s="7"/>
      <c r="B1210" s="18"/>
      <c r="C1210" s="18"/>
      <c r="D1210" s="18"/>
      <c r="E1210" s="18"/>
      <c r="F1210" s="18"/>
      <c r="G1210" s="24"/>
      <c r="H1210" s="18"/>
      <c r="I1210" s="7"/>
      <c r="J1210" s="7"/>
    </row>
    <row r="1211" ht="15.75" customHeight="1">
      <c r="A1211" s="7"/>
      <c r="B1211" s="18"/>
      <c r="C1211" s="18"/>
      <c r="D1211" s="18"/>
      <c r="E1211" s="18"/>
      <c r="F1211" s="18"/>
      <c r="G1211" s="24"/>
      <c r="H1211" s="18"/>
      <c r="I1211" s="7"/>
      <c r="J1211" s="7"/>
    </row>
    <row r="1212" ht="15.75" customHeight="1">
      <c r="A1212" s="7"/>
      <c r="B1212" s="18"/>
      <c r="C1212" s="18"/>
      <c r="D1212" s="18"/>
      <c r="E1212" s="18"/>
      <c r="F1212" s="18"/>
      <c r="G1212" s="24"/>
      <c r="H1212" s="18"/>
      <c r="I1212" s="7"/>
      <c r="J1212" s="7"/>
    </row>
    <row r="1213" ht="15.75" customHeight="1">
      <c r="A1213" s="7"/>
      <c r="B1213" s="18"/>
      <c r="C1213" s="18"/>
      <c r="D1213" s="18"/>
      <c r="E1213" s="18"/>
      <c r="F1213" s="18"/>
      <c r="G1213" s="24"/>
      <c r="H1213" s="18"/>
      <c r="I1213" s="7"/>
      <c r="J1213" s="7"/>
    </row>
    <row r="1214" ht="15.75" customHeight="1">
      <c r="A1214" s="7"/>
      <c r="B1214" s="18"/>
      <c r="C1214" s="18"/>
      <c r="D1214" s="18"/>
      <c r="E1214" s="18"/>
      <c r="F1214" s="18"/>
      <c r="G1214" s="24"/>
      <c r="H1214" s="18"/>
      <c r="I1214" s="7"/>
      <c r="J1214" s="7"/>
    </row>
    <row r="1215" ht="15.75" customHeight="1">
      <c r="A1215" s="7"/>
      <c r="B1215" s="18"/>
      <c r="C1215" s="18"/>
      <c r="D1215" s="18"/>
      <c r="E1215" s="18"/>
      <c r="F1215" s="18"/>
      <c r="G1215" s="24"/>
      <c r="H1215" s="18"/>
      <c r="I1215" s="7"/>
      <c r="J1215" s="7"/>
    </row>
    <row r="1216" ht="15.75" customHeight="1">
      <c r="A1216" s="7"/>
      <c r="B1216" s="18"/>
      <c r="C1216" s="18"/>
      <c r="D1216" s="18"/>
      <c r="E1216" s="18"/>
      <c r="F1216" s="18"/>
      <c r="G1216" s="24"/>
      <c r="H1216" s="18"/>
      <c r="I1216" s="7"/>
      <c r="J1216" s="7"/>
    </row>
    <row r="1217" ht="15.75" customHeight="1">
      <c r="A1217" s="7"/>
      <c r="B1217" s="18"/>
      <c r="C1217" s="18"/>
      <c r="D1217" s="18"/>
      <c r="E1217" s="18"/>
      <c r="F1217" s="18"/>
      <c r="G1217" s="24"/>
      <c r="H1217" s="18"/>
      <c r="I1217" s="7"/>
      <c r="J1217" s="7"/>
    </row>
    <row r="1218" ht="15.75" customHeight="1">
      <c r="A1218" s="7"/>
      <c r="B1218" s="18"/>
      <c r="C1218" s="18"/>
      <c r="D1218" s="18"/>
      <c r="E1218" s="18"/>
      <c r="F1218" s="18"/>
      <c r="G1218" s="24"/>
      <c r="H1218" s="18"/>
      <c r="I1218" s="7"/>
      <c r="J1218" s="7"/>
    </row>
    <row r="1219" ht="15.75" customHeight="1">
      <c r="A1219" s="7"/>
      <c r="B1219" s="18"/>
      <c r="C1219" s="18"/>
      <c r="D1219" s="18"/>
      <c r="E1219" s="18"/>
      <c r="F1219" s="18"/>
      <c r="G1219" s="24"/>
      <c r="H1219" s="18"/>
      <c r="I1219" s="7"/>
      <c r="J1219" s="7"/>
    </row>
    <row r="1220" ht="15.75" customHeight="1">
      <c r="A1220" s="7"/>
      <c r="B1220" s="18"/>
      <c r="C1220" s="18"/>
      <c r="D1220" s="18"/>
      <c r="E1220" s="18"/>
      <c r="F1220" s="18"/>
      <c r="G1220" s="24"/>
      <c r="H1220" s="18"/>
      <c r="I1220" s="7"/>
      <c r="J1220" s="7"/>
    </row>
    <row r="1221" ht="15.75" customHeight="1">
      <c r="A1221" s="7"/>
      <c r="B1221" s="18"/>
      <c r="C1221" s="18"/>
      <c r="D1221" s="18"/>
      <c r="E1221" s="18"/>
      <c r="F1221" s="18"/>
      <c r="G1221" s="24"/>
      <c r="H1221" s="18"/>
      <c r="I1221" s="7"/>
      <c r="J1221" s="7"/>
    </row>
    <row r="1222" ht="15.75" customHeight="1">
      <c r="A1222" s="7"/>
      <c r="B1222" s="18"/>
      <c r="C1222" s="18"/>
      <c r="D1222" s="18"/>
      <c r="E1222" s="18"/>
      <c r="F1222" s="18"/>
      <c r="G1222" s="24"/>
      <c r="H1222" s="18"/>
      <c r="I1222" s="7"/>
      <c r="J1222" s="7"/>
    </row>
    <row r="1223" ht="15.75" customHeight="1">
      <c r="A1223" s="7"/>
      <c r="B1223" s="18"/>
      <c r="C1223" s="18"/>
      <c r="D1223" s="18"/>
      <c r="E1223" s="18"/>
      <c r="F1223" s="18"/>
      <c r="G1223" s="24"/>
      <c r="H1223" s="18"/>
      <c r="I1223" s="7"/>
      <c r="J1223" s="7"/>
    </row>
    <row r="1224" ht="15.75" customHeight="1">
      <c r="A1224" s="7"/>
      <c r="B1224" s="18"/>
      <c r="C1224" s="18"/>
      <c r="D1224" s="18"/>
      <c r="E1224" s="18"/>
      <c r="F1224" s="18"/>
      <c r="G1224" s="24"/>
      <c r="H1224" s="18"/>
      <c r="I1224" s="7"/>
      <c r="J1224" s="7"/>
    </row>
    <row r="1225" ht="15.75" customHeight="1">
      <c r="A1225" s="7"/>
      <c r="B1225" s="18"/>
      <c r="C1225" s="18"/>
      <c r="D1225" s="18"/>
      <c r="E1225" s="18"/>
      <c r="F1225" s="18"/>
      <c r="G1225" s="24"/>
      <c r="H1225" s="18"/>
      <c r="I1225" s="7"/>
      <c r="J1225" s="7"/>
    </row>
    <row r="1226" ht="15.75" customHeight="1">
      <c r="A1226" s="7"/>
      <c r="B1226" s="18"/>
      <c r="C1226" s="18"/>
      <c r="D1226" s="18"/>
      <c r="E1226" s="18"/>
      <c r="F1226" s="18"/>
      <c r="G1226" s="24"/>
      <c r="H1226" s="18"/>
      <c r="I1226" s="7"/>
      <c r="J1226" s="7"/>
    </row>
    <row r="1227" ht="15.75" customHeight="1">
      <c r="A1227" s="7"/>
      <c r="B1227" s="18"/>
      <c r="C1227" s="18"/>
      <c r="D1227" s="18"/>
      <c r="E1227" s="18"/>
      <c r="F1227" s="18"/>
      <c r="G1227" s="24"/>
      <c r="H1227" s="18"/>
      <c r="I1227" s="7"/>
      <c r="J1227" s="7"/>
    </row>
    <row r="1228" ht="15.75" customHeight="1">
      <c r="A1228" s="7"/>
      <c r="B1228" s="18"/>
      <c r="C1228" s="18"/>
      <c r="D1228" s="18"/>
      <c r="E1228" s="18"/>
      <c r="F1228" s="18"/>
      <c r="G1228" s="24"/>
      <c r="H1228" s="18"/>
      <c r="I1228" s="7"/>
      <c r="J1228" s="7"/>
    </row>
    <row r="1229" ht="15.75" customHeight="1">
      <c r="A1229" s="7"/>
      <c r="B1229" s="18"/>
      <c r="C1229" s="18"/>
      <c r="D1229" s="18"/>
      <c r="E1229" s="18"/>
      <c r="F1229" s="18"/>
      <c r="G1229" s="24"/>
      <c r="H1229" s="18"/>
      <c r="I1229" s="7"/>
      <c r="J1229" s="7"/>
    </row>
    <row r="1230" ht="15.75" customHeight="1">
      <c r="A1230" s="7"/>
      <c r="B1230" s="18"/>
      <c r="C1230" s="18"/>
      <c r="D1230" s="18"/>
      <c r="E1230" s="18"/>
      <c r="F1230" s="18"/>
      <c r="G1230" s="24"/>
      <c r="H1230" s="18"/>
      <c r="I1230" s="7"/>
      <c r="J1230" s="7"/>
    </row>
    <row r="1231" ht="15.75" customHeight="1">
      <c r="A1231" s="7"/>
      <c r="B1231" s="18"/>
      <c r="C1231" s="18"/>
      <c r="D1231" s="18"/>
      <c r="E1231" s="18"/>
      <c r="F1231" s="18"/>
      <c r="G1231" s="24"/>
      <c r="H1231" s="18"/>
      <c r="I1231" s="7"/>
      <c r="J1231" s="7"/>
    </row>
    <row r="1232" ht="15.75" customHeight="1">
      <c r="A1232" s="7"/>
      <c r="B1232" s="18"/>
      <c r="C1232" s="18"/>
      <c r="D1232" s="18"/>
      <c r="E1232" s="18"/>
      <c r="F1232" s="18"/>
      <c r="G1232" s="24"/>
      <c r="H1232" s="18"/>
      <c r="I1232" s="7"/>
      <c r="J1232" s="7"/>
    </row>
    <row r="1233" ht="15.75" customHeight="1">
      <c r="A1233" s="7"/>
      <c r="B1233" s="18"/>
      <c r="C1233" s="18"/>
      <c r="D1233" s="18"/>
      <c r="E1233" s="18"/>
      <c r="F1233" s="18"/>
      <c r="G1233" s="24"/>
      <c r="H1233" s="18"/>
      <c r="I1233" s="7"/>
      <c r="J1233" s="7"/>
    </row>
    <row r="1234" ht="15.75" customHeight="1">
      <c r="A1234" s="7"/>
      <c r="B1234" s="18"/>
      <c r="C1234" s="18"/>
      <c r="D1234" s="18"/>
      <c r="E1234" s="18"/>
      <c r="F1234" s="18"/>
      <c r="G1234" s="24"/>
      <c r="H1234" s="18"/>
      <c r="I1234" s="7"/>
      <c r="J1234" s="7"/>
    </row>
    <row r="1235" ht="15.75" customHeight="1">
      <c r="A1235" s="7"/>
      <c r="B1235" s="18"/>
      <c r="C1235" s="18"/>
      <c r="D1235" s="18"/>
      <c r="E1235" s="18"/>
      <c r="F1235" s="18"/>
      <c r="G1235" s="24"/>
      <c r="H1235" s="18"/>
      <c r="I1235" s="7"/>
      <c r="J1235" s="7"/>
    </row>
    <row r="1236" ht="15.75" customHeight="1">
      <c r="A1236" s="7"/>
      <c r="B1236" s="18"/>
      <c r="C1236" s="18"/>
      <c r="D1236" s="18"/>
      <c r="E1236" s="18"/>
      <c r="F1236" s="18"/>
      <c r="G1236" s="24"/>
      <c r="H1236" s="18"/>
      <c r="I1236" s="7"/>
      <c r="J1236" s="7"/>
    </row>
    <row r="1237" ht="15.75" customHeight="1">
      <c r="A1237" s="7"/>
      <c r="B1237" s="18"/>
      <c r="C1237" s="18"/>
      <c r="D1237" s="18"/>
      <c r="E1237" s="18"/>
      <c r="F1237" s="18"/>
      <c r="G1237" s="24"/>
      <c r="H1237" s="18"/>
      <c r="I1237" s="7"/>
      <c r="J1237" s="7"/>
    </row>
    <row r="1238" ht="15.75" customHeight="1">
      <c r="A1238" s="7"/>
      <c r="B1238" s="18"/>
      <c r="C1238" s="18"/>
      <c r="D1238" s="18"/>
      <c r="E1238" s="18"/>
      <c r="F1238" s="18"/>
      <c r="G1238" s="24"/>
      <c r="H1238" s="18"/>
      <c r="I1238" s="7"/>
      <c r="J1238" s="7"/>
    </row>
    <row r="1239" ht="15.75" customHeight="1">
      <c r="A1239" s="7"/>
      <c r="B1239" s="18"/>
      <c r="C1239" s="18"/>
      <c r="D1239" s="18"/>
      <c r="E1239" s="18"/>
      <c r="F1239" s="18"/>
      <c r="G1239" s="24"/>
      <c r="H1239" s="18"/>
      <c r="I1239" s="7"/>
      <c r="J1239" s="7"/>
    </row>
    <row r="1240" ht="15.75" customHeight="1">
      <c r="A1240" s="7"/>
      <c r="B1240" s="18"/>
      <c r="C1240" s="18"/>
      <c r="D1240" s="18"/>
      <c r="E1240" s="18"/>
      <c r="F1240" s="18"/>
      <c r="G1240" s="24"/>
      <c r="H1240" s="18"/>
      <c r="I1240" s="7"/>
      <c r="J1240" s="7"/>
    </row>
    <row r="1241" ht="15.75" customHeight="1">
      <c r="A1241" s="7"/>
      <c r="B1241" s="18"/>
      <c r="C1241" s="18"/>
      <c r="D1241" s="18"/>
      <c r="E1241" s="18"/>
      <c r="F1241" s="18"/>
      <c r="G1241" s="24"/>
      <c r="H1241" s="18"/>
      <c r="I1241" s="7"/>
      <c r="J1241" s="7"/>
    </row>
    <row r="1242" ht="15.75" customHeight="1">
      <c r="A1242" s="7"/>
      <c r="B1242" s="18"/>
      <c r="C1242" s="18"/>
      <c r="D1242" s="18"/>
      <c r="E1242" s="18"/>
      <c r="F1242" s="18"/>
      <c r="G1242" s="24"/>
      <c r="H1242" s="18"/>
      <c r="I1242" s="7"/>
      <c r="J1242" s="7"/>
    </row>
    <row r="1243" ht="15.75" customHeight="1">
      <c r="A1243" s="7"/>
      <c r="B1243" s="18"/>
      <c r="C1243" s="18"/>
      <c r="D1243" s="18"/>
      <c r="E1243" s="18"/>
      <c r="F1243" s="18"/>
      <c r="G1243" s="24"/>
      <c r="H1243" s="18"/>
      <c r="I1243" s="7"/>
      <c r="J1243" s="7"/>
    </row>
    <row r="1244" ht="15.75" customHeight="1">
      <c r="A1244" s="7"/>
      <c r="B1244" s="18"/>
      <c r="C1244" s="18"/>
      <c r="D1244" s="18"/>
      <c r="E1244" s="18"/>
      <c r="F1244" s="18"/>
      <c r="G1244" s="24"/>
      <c r="H1244" s="18"/>
      <c r="I1244" s="7"/>
      <c r="J1244" s="7"/>
    </row>
    <row r="1245" ht="15.75" customHeight="1">
      <c r="A1245" s="7"/>
      <c r="B1245" s="18"/>
      <c r="C1245" s="18"/>
      <c r="D1245" s="18"/>
      <c r="E1245" s="18"/>
      <c r="F1245" s="18"/>
      <c r="G1245" s="24"/>
      <c r="H1245" s="18"/>
      <c r="I1245" s="7"/>
      <c r="J1245" s="7"/>
    </row>
    <row r="1246" ht="15.75" customHeight="1">
      <c r="A1246" s="7"/>
      <c r="B1246" s="18"/>
      <c r="C1246" s="18"/>
      <c r="D1246" s="18"/>
      <c r="E1246" s="18"/>
      <c r="F1246" s="18"/>
      <c r="G1246" s="24"/>
      <c r="H1246" s="18"/>
      <c r="I1246" s="7"/>
      <c r="J1246" s="7"/>
    </row>
    <row r="1247" ht="15.75" customHeight="1">
      <c r="A1247" s="7"/>
      <c r="B1247" s="18"/>
      <c r="C1247" s="18"/>
      <c r="D1247" s="18"/>
      <c r="E1247" s="18"/>
      <c r="F1247" s="18"/>
      <c r="G1247" s="24"/>
      <c r="H1247" s="18"/>
      <c r="I1247" s="7"/>
      <c r="J1247" s="7"/>
    </row>
    <row r="1248" ht="15.75" customHeight="1">
      <c r="A1248" s="7"/>
      <c r="B1248" s="18"/>
      <c r="C1248" s="18"/>
      <c r="D1248" s="18"/>
      <c r="E1248" s="18"/>
      <c r="F1248" s="18"/>
      <c r="G1248" s="24"/>
      <c r="H1248" s="18"/>
      <c r="I1248" s="7"/>
      <c r="J1248" s="7"/>
    </row>
    <row r="1249" ht="15.75" customHeight="1">
      <c r="A1249" s="7"/>
      <c r="B1249" s="18"/>
      <c r="C1249" s="18"/>
      <c r="D1249" s="18"/>
      <c r="E1249" s="18"/>
      <c r="F1249" s="18"/>
      <c r="G1249" s="24"/>
      <c r="H1249" s="18"/>
      <c r="I1249" s="7"/>
      <c r="J1249" s="7"/>
    </row>
    <row r="1250" ht="15.75" customHeight="1">
      <c r="A1250" s="7"/>
      <c r="B1250" s="18"/>
      <c r="C1250" s="18"/>
      <c r="D1250" s="18"/>
      <c r="E1250" s="18"/>
      <c r="F1250" s="18"/>
      <c r="G1250" s="24"/>
      <c r="H1250" s="18"/>
      <c r="I1250" s="7"/>
      <c r="J1250" s="7"/>
    </row>
    <row r="1251" ht="15.75" customHeight="1">
      <c r="A1251" s="7"/>
      <c r="B1251" s="18"/>
      <c r="C1251" s="18"/>
      <c r="D1251" s="18"/>
      <c r="E1251" s="18"/>
      <c r="F1251" s="18"/>
      <c r="G1251" s="24"/>
      <c r="H1251" s="18"/>
      <c r="I1251" s="7"/>
      <c r="J1251" s="7"/>
    </row>
    <row r="1252" ht="15.75" customHeight="1">
      <c r="A1252" s="7"/>
      <c r="B1252" s="18"/>
      <c r="C1252" s="18"/>
      <c r="D1252" s="18"/>
      <c r="E1252" s="18"/>
      <c r="F1252" s="18"/>
      <c r="G1252" s="24"/>
      <c r="H1252" s="18"/>
      <c r="I1252" s="7"/>
      <c r="J1252" s="7"/>
    </row>
    <row r="1253" ht="15.75" customHeight="1">
      <c r="A1253" s="7"/>
      <c r="B1253" s="18"/>
      <c r="C1253" s="18"/>
      <c r="D1253" s="18"/>
      <c r="E1253" s="18"/>
      <c r="F1253" s="18"/>
      <c r="G1253" s="24"/>
      <c r="H1253" s="18"/>
      <c r="I1253" s="7"/>
      <c r="J1253" s="7"/>
    </row>
    <row r="1254" ht="15.75" customHeight="1">
      <c r="A1254" s="7"/>
      <c r="B1254" s="18"/>
      <c r="C1254" s="18"/>
      <c r="D1254" s="18"/>
      <c r="E1254" s="18"/>
      <c r="F1254" s="18"/>
      <c r="G1254" s="24"/>
      <c r="H1254" s="18"/>
      <c r="I1254" s="7"/>
      <c r="J1254" s="7"/>
    </row>
    <row r="1255" ht="15.75" customHeight="1">
      <c r="A1255" s="7"/>
      <c r="B1255" s="18"/>
      <c r="C1255" s="18"/>
      <c r="D1255" s="18"/>
      <c r="E1255" s="18"/>
      <c r="F1255" s="18"/>
      <c r="G1255" s="24"/>
      <c r="H1255" s="18"/>
      <c r="I1255" s="7"/>
      <c r="J1255" s="7"/>
    </row>
    <row r="1256" ht="15.75" customHeight="1">
      <c r="A1256" s="7"/>
      <c r="B1256" s="18"/>
      <c r="C1256" s="18"/>
      <c r="D1256" s="18"/>
      <c r="E1256" s="18"/>
      <c r="F1256" s="18"/>
      <c r="G1256" s="24"/>
      <c r="H1256" s="18"/>
      <c r="I1256" s="7"/>
      <c r="J1256" s="7"/>
    </row>
    <row r="1257" ht="15.75" customHeight="1">
      <c r="A1257" s="7"/>
      <c r="B1257" s="18"/>
      <c r="C1257" s="18"/>
      <c r="D1257" s="18"/>
      <c r="E1257" s="18"/>
      <c r="F1257" s="18"/>
      <c r="G1257" s="24"/>
      <c r="H1257" s="18"/>
      <c r="I1257" s="7"/>
      <c r="J1257" s="7"/>
    </row>
    <row r="1258" ht="15.75" customHeight="1">
      <c r="A1258" s="7"/>
      <c r="B1258" s="18"/>
      <c r="C1258" s="18"/>
      <c r="D1258" s="18"/>
      <c r="E1258" s="18"/>
      <c r="F1258" s="18"/>
      <c r="G1258" s="24"/>
      <c r="H1258" s="18"/>
      <c r="I1258" s="7"/>
      <c r="J1258" s="7"/>
    </row>
    <row r="1259" ht="15.75" customHeight="1">
      <c r="A1259" s="7"/>
      <c r="B1259" s="18"/>
      <c r="C1259" s="18"/>
      <c r="D1259" s="18"/>
      <c r="E1259" s="18"/>
      <c r="F1259" s="18"/>
      <c r="G1259" s="24"/>
      <c r="H1259" s="18"/>
      <c r="I1259" s="7"/>
      <c r="J1259" s="7"/>
    </row>
    <row r="1260" ht="15.75" customHeight="1">
      <c r="A1260" s="7"/>
      <c r="B1260" s="18"/>
      <c r="C1260" s="18"/>
      <c r="D1260" s="18"/>
      <c r="E1260" s="18"/>
      <c r="F1260" s="18"/>
      <c r="G1260" s="24"/>
      <c r="H1260" s="18"/>
      <c r="I1260" s="7"/>
      <c r="J1260" s="7"/>
    </row>
    <row r="1261" ht="15.75" customHeight="1">
      <c r="A1261" s="7"/>
      <c r="B1261" s="18"/>
      <c r="C1261" s="18"/>
      <c r="D1261" s="18"/>
      <c r="E1261" s="18"/>
      <c r="F1261" s="18"/>
      <c r="G1261" s="24"/>
      <c r="H1261" s="18"/>
      <c r="I1261" s="7"/>
      <c r="J1261" s="7"/>
    </row>
    <row r="1262" ht="15.75" customHeight="1">
      <c r="A1262" s="7"/>
      <c r="B1262" s="18"/>
      <c r="C1262" s="18"/>
      <c r="D1262" s="18"/>
      <c r="E1262" s="18"/>
      <c r="F1262" s="18"/>
      <c r="G1262" s="24"/>
      <c r="H1262" s="18"/>
      <c r="I1262" s="7"/>
      <c r="J1262" s="7"/>
    </row>
    <row r="1263" ht="15.75" customHeight="1">
      <c r="A1263" s="7"/>
      <c r="B1263" s="18"/>
      <c r="C1263" s="18"/>
      <c r="D1263" s="18"/>
      <c r="E1263" s="18"/>
      <c r="F1263" s="18"/>
      <c r="G1263" s="24"/>
      <c r="H1263" s="18"/>
      <c r="I1263" s="7"/>
      <c r="J1263" s="7"/>
    </row>
    <row r="1264" ht="15.75" customHeight="1">
      <c r="A1264" s="7"/>
      <c r="B1264" s="18"/>
      <c r="C1264" s="18"/>
      <c r="D1264" s="18"/>
      <c r="E1264" s="18"/>
      <c r="F1264" s="18"/>
      <c r="G1264" s="24"/>
      <c r="H1264" s="18"/>
      <c r="I1264" s="7"/>
      <c r="J1264" s="7"/>
    </row>
    <row r="1265" ht="15.75" customHeight="1">
      <c r="A1265" s="7"/>
      <c r="B1265" s="18"/>
      <c r="C1265" s="18"/>
      <c r="D1265" s="18"/>
      <c r="E1265" s="18"/>
      <c r="F1265" s="18"/>
      <c r="G1265" s="24"/>
      <c r="H1265" s="18"/>
      <c r="I1265" s="7"/>
      <c r="J1265" s="7"/>
    </row>
    <row r="1266" ht="15.75" customHeight="1">
      <c r="A1266" s="7"/>
      <c r="B1266" s="18"/>
      <c r="C1266" s="18"/>
      <c r="D1266" s="18"/>
      <c r="E1266" s="18"/>
      <c r="F1266" s="18"/>
      <c r="G1266" s="24"/>
      <c r="H1266" s="18"/>
      <c r="I1266" s="7"/>
      <c r="J1266" s="7"/>
    </row>
    <row r="1267" ht="15.75" customHeight="1">
      <c r="A1267" s="7"/>
      <c r="B1267" s="18"/>
      <c r="C1267" s="18"/>
      <c r="D1267" s="18"/>
      <c r="E1267" s="18"/>
      <c r="F1267" s="18"/>
      <c r="G1267" s="24"/>
      <c r="H1267" s="18"/>
      <c r="I1267" s="7"/>
      <c r="J1267" s="7"/>
    </row>
    <row r="1268" ht="15.75" customHeight="1">
      <c r="A1268" s="7"/>
      <c r="B1268" s="18"/>
      <c r="C1268" s="18"/>
      <c r="D1268" s="18"/>
      <c r="E1268" s="18"/>
      <c r="F1268" s="18"/>
      <c r="G1268" s="24"/>
      <c r="H1268" s="18"/>
      <c r="I1268" s="7"/>
      <c r="J1268" s="7"/>
    </row>
    <row r="1269" ht="15.75" customHeight="1">
      <c r="A1269" s="7"/>
      <c r="B1269" s="18"/>
      <c r="C1269" s="18"/>
      <c r="D1269" s="18"/>
      <c r="E1269" s="18"/>
      <c r="F1269" s="18"/>
      <c r="G1269" s="24"/>
      <c r="H1269" s="18"/>
      <c r="I1269" s="7"/>
      <c r="J1269" s="7"/>
    </row>
    <row r="1270" ht="15.75" customHeight="1">
      <c r="A1270" s="7"/>
      <c r="B1270" s="18"/>
      <c r="C1270" s="18"/>
      <c r="D1270" s="18"/>
      <c r="E1270" s="18"/>
      <c r="F1270" s="18"/>
      <c r="G1270" s="24"/>
      <c r="H1270" s="18"/>
      <c r="I1270" s="7"/>
      <c r="J1270" s="7"/>
    </row>
    <row r="1271" ht="15.75" customHeight="1">
      <c r="A1271" s="7"/>
      <c r="B1271" s="18"/>
      <c r="C1271" s="18"/>
      <c r="D1271" s="18"/>
      <c r="E1271" s="18"/>
      <c r="F1271" s="18"/>
      <c r="G1271" s="24"/>
      <c r="H1271" s="18"/>
      <c r="I1271" s="7"/>
      <c r="J1271" s="7"/>
    </row>
    <row r="1272" ht="15.75" customHeight="1">
      <c r="A1272" s="7"/>
      <c r="B1272" s="18"/>
      <c r="C1272" s="18"/>
      <c r="D1272" s="18"/>
      <c r="E1272" s="18"/>
      <c r="F1272" s="18"/>
      <c r="G1272" s="24"/>
      <c r="H1272" s="18"/>
      <c r="I1272" s="7"/>
      <c r="J1272" s="7"/>
    </row>
    <row r="1273" ht="15.75" customHeight="1">
      <c r="A1273" s="7"/>
      <c r="B1273" s="18"/>
      <c r="C1273" s="18"/>
      <c r="D1273" s="18"/>
      <c r="E1273" s="18"/>
      <c r="F1273" s="18"/>
      <c r="G1273" s="24"/>
      <c r="H1273" s="18"/>
      <c r="I1273" s="7"/>
      <c r="J1273" s="7"/>
    </row>
    <row r="1274" ht="15.75" customHeight="1">
      <c r="A1274" s="7"/>
      <c r="B1274" s="18"/>
      <c r="C1274" s="18"/>
      <c r="D1274" s="18"/>
      <c r="E1274" s="18"/>
      <c r="F1274" s="18"/>
      <c r="G1274" s="24"/>
      <c r="H1274" s="18"/>
      <c r="I1274" s="7"/>
      <c r="J1274" s="7"/>
    </row>
    <row r="1275" ht="15.75" customHeight="1">
      <c r="A1275" s="7"/>
      <c r="B1275" s="18"/>
      <c r="C1275" s="18"/>
      <c r="D1275" s="18"/>
      <c r="E1275" s="18"/>
      <c r="F1275" s="18"/>
      <c r="G1275" s="24"/>
      <c r="H1275" s="18"/>
      <c r="I1275" s="7"/>
      <c r="J1275" s="7"/>
    </row>
    <row r="1276" ht="15.75" customHeight="1">
      <c r="A1276" s="7"/>
      <c r="B1276" s="18"/>
      <c r="C1276" s="18"/>
      <c r="D1276" s="18"/>
      <c r="E1276" s="18"/>
      <c r="F1276" s="18"/>
      <c r="G1276" s="24"/>
      <c r="H1276" s="18"/>
      <c r="I1276" s="7"/>
      <c r="J1276" s="7"/>
    </row>
    <row r="1277" ht="15.75" customHeight="1">
      <c r="A1277" s="7"/>
      <c r="B1277" s="18"/>
      <c r="C1277" s="18"/>
      <c r="D1277" s="18"/>
      <c r="E1277" s="18"/>
      <c r="F1277" s="18"/>
      <c r="G1277" s="24"/>
      <c r="H1277" s="18"/>
      <c r="I1277" s="7"/>
      <c r="J1277" s="7"/>
    </row>
    <row r="1278" ht="15.75" customHeight="1">
      <c r="A1278" s="7"/>
      <c r="B1278" s="18"/>
      <c r="C1278" s="18"/>
      <c r="D1278" s="18"/>
      <c r="E1278" s="18"/>
      <c r="F1278" s="18"/>
      <c r="G1278" s="24"/>
      <c r="H1278" s="18"/>
      <c r="I1278" s="7"/>
      <c r="J1278" s="7"/>
    </row>
    <row r="1279" ht="15.75" customHeight="1">
      <c r="A1279" s="7"/>
      <c r="B1279" s="18"/>
      <c r="C1279" s="18"/>
      <c r="D1279" s="18"/>
      <c r="E1279" s="18"/>
      <c r="F1279" s="18"/>
      <c r="G1279" s="24"/>
      <c r="H1279" s="18"/>
      <c r="I1279" s="7"/>
      <c r="J1279" s="7"/>
    </row>
    <row r="1280" ht="15.75" customHeight="1">
      <c r="A1280" s="7"/>
      <c r="B1280" s="18"/>
      <c r="C1280" s="18"/>
      <c r="D1280" s="18"/>
      <c r="E1280" s="18"/>
      <c r="F1280" s="18"/>
      <c r="G1280" s="24"/>
      <c r="H1280" s="18"/>
      <c r="I1280" s="7"/>
      <c r="J1280" s="7"/>
    </row>
    <row r="1281" ht="15.75" customHeight="1">
      <c r="A1281" s="7"/>
      <c r="B1281" s="18"/>
      <c r="C1281" s="18"/>
      <c r="D1281" s="18"/>
      <c r="E1281" s="18"/>
      <c r="F1281" s="18"/>
      <c r="G1281" s="24"/>
      <c r="H1281" s="18"/>
      <c r="I1281" s="7"/>
      <c r="J1281" s="7"/>
    </row>
    <row r="1282" ht="15.75" customHeight="1">
      <c r="A1282" s="7"/>
      <c r="B1282" s="18"/>
      <c r="C1282" s="18"/>
      <c r="D1282" s="18"/>
      <c r="E1282" s="18"/>
      <c r="F1282" s="18"/>
      <c r="G1282" s="24"/>
      <c r="H1282" s="18"/>
      <c r="I1282" s="7"/>
      <c r="J1282" s="7"/>
    </row>
    <row r="1283" ht="15.75" customHeight="1">
      <c r="A1283" s="7"/>
      <c r="B1283" s="18"/>
      <c r="C1283" s="18"/>
      <c r="D1283" s="18"/>
      <c r="E1283" s="18"/>
      <c r="F1283" s="18"/>
      <c r="G1283" s="24"/>
      <c r="H1283" s="18"/>
      <c r="I1283" s="7"/>
      <c r="J1283" s="7"/>
    </row>
    <row r="1284" ht="15.75" customHeight="1">
      <c r="A1284" s="7"/>
      <c r="B1284" s="18"/>
      <c r="C1284" s="18"/>
      <c r="D1284" s="18"/>
      <c r="E1284" s="18"/>
      <c r="F1284" s="18"/>
      <c r="G1284" s="24"/>
      <c r="H1284" s="18"/>
      <c r="I1284" s="7"/>
      <c r="J1284" s="7"/>
    </row>
    <row r="1285" ht="15.75" customHeight="1">
      <c r="A1285" s="7"/>
      <c r="B1285" s="18"/>
      <c r="C1285" s="18"/>
      <c r="D1285" s="18"/>
      <c r="E1285" s="18"/>
      <c r="F1285" s="18"/>
      <c r="G1285" s="24"/>
      <c r="H1285" s="18"/>
      <c r="I1285" s="7"/>
      <c r="J1285" s="7"/>
    </row>
    <row r="1286" ht="15.75" customHeight="1">
      <c r="A1286" s="7"/>
      <c r="B1286" s="18"/>
      <c r="C1286" s="18"/>
      <c r="D1286" s="18"/>
      <c r="E1286" s="18"/>
      <c r="F1286" s="18"/>
      <c r="G1286" s="24"/>
      <c r="H1286" s="18"/>
      <c r="I1286" s="7"/>
      <c r="J1286" s="7"/>
    </row>
    <row r="1287" ht="15.75" customHeight="1">
      <c r="A1287" s="7"/>
      <c r="B1287" s="18"/>
      <c r="C1287" s="18"/>
      <c r="D1287" s="18"/>
      <c r="E1287" s="18"/>
      <c r="F1287" s="18"/>
      <c r="G1287" s="24"/>
      <c r="H1287" s="18"/>
      <c r="I1287" s="7"/>
      <c r="J1287" s="7"/>
    </row>
    <row r="1288" ht="15.75" customHeight="1">
      <c r="A1288" s="7"/>
      <c r="B1288" s="18"/>
      <c r="C1288" s="18"/>
      <c r="D1288" s="18"/>
      <c r="E1288" s="18"/>
      <c r="F1288" s="18"/>
      <c r="G1288" s="24"/>
      <c r="H1288" s="18"/>
      <c r="I1288" s="7"/>
      <c r="J1288" s="7"/>
    </row>
    <row r="1289" ht="15.75" customHeight="1">
      <c r="A1289" s="7"/>
      <c r="B1289" s="18"/>
      <c r="C1289" s="18"/>
      <c r="D1289" s="18"/>
      <c r="E1289" s="18"/>
      <c r="F1289" s="18"/>
      <c r="G1289" s="24"/>
      <c r="H1289" s="18"/>
      <c r="I1289" s="7"/>
      <c r="J1289" s="7"/>
    </row>
    <row r="1290" ht="15.75" customHeight="1">
      <c r="A1290" s="7"/>
      <c r="B1290" s="18"/>
      <c r="C1290" s="18"/>
      <c r="D1290" s="18"/>
      <c r="E1290" s="18"/>
      <c r="F1290" s="18"/>
      <c r="G1290" s="24"/>
      <c r="H1290" s="18"/>
      <c r="I1290" s="7"/>
      <c r="J1290" s="7"/>
    </row>
    <row r="1291" ht="15.75" customHeight="1">
      <c r="A1291" s="7"/>
      <c r="B1291" s="18"/>
      <c r="C1291" s="18"/>
      <c r="D1291" s="18"/>
      <c r="E1291" s="18"/>
      <c r="F1291" s="18"/>
      <c r="G1291" s="24"/>
      <c r="H1291" s="18"/>
      <c r="I1291" s="7"/>
      <c r="J1291" s="7"/>
    </row>
    <row r="1292" ht="15.75" customHeight="1">
      <c r="A1292" s="7"/>
      <c r="B1292" s="18"/>
      <c r="C1292" s="18"/>
      <c r="D1292" s="18"/>
      <c r="E1292" s="18"/>
      <c r="F1292" s="18"/>
      <c r="G1292" s="24"/>
      <c r="H1292" s="18"/>
      <c r="I1292" s="7"/>
      <c r="J1292" s="7"/>
    </row>
    <row r="1293" ht="15.75" customHeight="1">
      <c r="A1293" s="7"/>
      <c r="B1293" s="18"/>
      <c r="C1293" s="18"/>
      <c r="D1293" s="18"/>
      <c r="E1293" s="18"/>
      <c r="F1293" s="18"/>
      <c r="G1293" s="24"/>
      <c r="H1293" s="18"/>
      <c r="I1293" s="7"/>
      <c r="J1293" s="7"/>
    </row>
    <row r="1294" ht="15.75" customHeight="1">
      <c r="A1294" s="7"/>
      <c r="B1294" s="18"/>
      <c r="C1294" s="18"/>
      <c r="D1294" s="18"/>
      <c r="E1294" s="18"/>
      <c r="F1294" s="18"/>
      <c r="G1294" s="24"/>
      <c r="H1294" s="18"/>
      <c r="I1294" s="7"/>
      <c r="J1294" s="7"/>
    </row>
    <row r="1295" ht="15.75" customHeight="1">
      <c r="A1295" s="7"/>
      <c r="B1295" s="18"/>
      <c r="C1295" s="18"/>
      <c r="D1295" s="18"/>
      <c r="E1295" s="18"/>
      <c r="F1295" s="18"/>
      <c r="G1295" s="24"/>
      <c r="H1295" s="18"/>
      <c r="I1295" s="7"/>
      <c r="J1295" s="7"/>
    </row>
    <row r="1296" ht="15.75" customHeight="1">
      <c r="A1296" s="7"/>
      <c r="B1296" s="18"/>
      <c r="C1296" s="18"/>
      <c r="D1296" s="18"/>
      <c r="E1296" s="18"/>
      <c r="F1296" s="18"/>
      <c r="G1296" s="24"/>
      <c r="H1296" s="18"/>
      <c r="I1296" s="7"/>
      <c r="J1296" s="7"/>
    </row>
    <row r="1297" ht="15.75" customHeight="1">
      <c r="A1297" s="7"/>
      <c r="B1297" s="18"/>
      <c r="C1297" s="18"/>
      <c r="D1297" s="18"/>
      <c r="E1297" s="18"/>
      <c r="F1297" s="18"/>
      <c r="G1297" s="24"/>
      <c r="H1297" s="18"/>
      <c r="I1297" s="7"/>
      <c r="J1297" s="7"/>
    </row>
    <row r="1298" ht="15.75" customHeight="1">
      <c r="A1298" s="7"/>
      <c r="B1298" s="18"/>
      <c r="C1298" s="18"/>
      <c r="D1298" s="18"/>
      <c r="E1298" s="18"/>
      <c r="F1298" s="18"/>
      <c r="G1298" s="24"/>
      <c r="H1298" s="18"/>
      <c r="I1298" s="7"/>
      <c r="J1298" s="7"/>
    </row>
    <row r="1299" ht="15.75" customHeight="1">
      <c r="A1299" s="7"/>
      <c r="B1299" s="18"/>
      <c r="C1299" s="18"/>
      <c r="D1299" s="18"/>
      <c r="E1299" s="18"/>
      <c r="F1299" s="18"/>
      <c r="G1299" s="24"/>
      <c r="H1299" s="18"/>
      <c r="I1299" s="7"/>
      <c r="J1299" s="7"/>
    </row>
    <row r="1300" ht="15.75" customHeight="1">
      <c r="A1300" s="7"/>
      <c r="B1300" s="18"/>
      <c r="C1300" s="18"/>
      <c r="D1300" s="18"/>
      <c r="E1300" s="18"/>
      <c r="F1300" s="18"/>
      <c r="G1300" s="24"/>
      <c r="H1300" s="18"/>
      <c r="I1300" s="7"/>
      <c r="J1300" s="7"/>
    </row>
    <row r="1301" ht="15.75" customHeight="1">
      <c r="A1301" s="7"/>
      <c r="B1301" s="18"/>
      <c r="C1301" s="18"/>
      <c r="D1301" s="18"/>
      <c r="E1301" s="18"/>
      <c r="F1301" s="18"/>
      <c r="G1301" s="24"/>
      <c r="H1301" s="18"/>
      <c r="I1301" s="7"/>
      <c r="J1301" s="7"/>
    </row>
    <row r="1302" ht="15.75" customHeight="1">
      <c r="A1302" s="7"/>
      <c r="B1302" s="18"/>
      <c r="C1302" s="18"/>
      <c r="D1302" s="18"/>
      <c r="E1302" s="18"/>
      <c r="F1302" s="18"/>
      <c r="G1302" s="24"/>
      <c r="H1302" s="18"/>
      <c r="I1302" s="7"/>
      <c r="J1302" s="7"/>
    </row>
    <row r="1303" ht="15.75" customHeight="1">
      <c r="A1303" s="7"/>
      <c r="B1303" s="18"/>
      <c r="C1303" s="18"/>
      <c r="D1303" s="18"/>
      <c r="E1303" s="18"/>
      <c r="F1303" s="18"/>
      <c r="G1303" s="24"/>
      <c r="H1303" s="18"/>
      <c r="I1303" s="7"/>
      <c r="J1303" s="7"/>
    </row>
    <row r="1304" ht="15.75" customHeight="1">
      <c r="A1304" s="7"/>
      <c r="B1304" s="18"/>
      <c r="C1304" s="18"/>
      <c r="D1304" s="18"/>
      <c r="E1304" s="18"/>
      <c r="F1304" s="18"/>
      <c r="G1304" s="24"/>
      <c r="H1304" s="18"/>
      <c r="I1304" s="7"/>
      <c r="J1304" s="7"/>
    </row>
    <row r="1305" ht="15.75" customHeight="1">
      <c r="A1305" s="7"/>
      <c r="B1305" s="18"/>
      <c r="C1305" s="18"/>
      <c r="D1305" s="18"/>
      <c r="E1305" s="18"/>
      <c r="F1305" s="18"/>
      <c r="G1305" s="24"/>
      <c r="H1305" s="18"/>
      <c r="I1305" s="7"/>
      <c r="J1305" s="7"/>
    </row>
    <row r="1306" ht="15.75" customHeight="1">
      <c r="A1306" s="7"/>
      <c r="B1306" s="18"/>
      <c r="C1306" s="18"/>
      <c r="D1306" s="18"/>
      <c r="E1306" s="18"/>
      <c r="F1306" s="18"/>
      <c r="G1306" s="24"/>
      <c r="H1306" s="18"/>
      <c r="I1306" s="7"/>
      <c r="J1306" s="7"/>
    </row>
    <row r="1307" ht="15.75" customHeight="1">
      <c r="A1307" s="7"/>
      <c r="B1307" s="18"/>
      <c r="C1307" s="18"/>
      <c r="D1307" s="18"/>
      <c r="E1307" s="18"/>
      <c r="F1307" s="18"/>
      <c r="G1307" s="24"/>
      <c r="H1307" s="18"/>
      <c r="I1307" s="7"/>
      <c r="J1307" s="7"/>
    </row>
    <row r="1308" ht="15.75" customHeight="1">
      <c r="A1308" s="7"/>
      <c r="B1308" s="18"/>
      <c r="C1308" s="18"/>
      <c r="D1308" s="18"/>
      <c r="E1308" s="18"/>
      <c r="F1308" s="18"/>
      <c r="G1308" s="24"/>
      <c r="H1308" s="18"/>
      <c r="I1308" s="7"/>
      <c r="J1308" s="7"/>
    </row>
    <row r="1309" ht="15.75" customHeight="1">
      <c r="A1309" s="7"/>
      <c r="B1309" s="18"/>
      <c r="C1309" s="18"/>
      <c r="D1309" s="18"/>
      <c r="E1309" s="18"/>
      <c r="F1309" s="18"/>
      <c r="G1309" s="24"/>
      <c r="H1309" s="18"/>
      <c r="I1309" s="7"/>
      <c r="J1309" s="7"/>
    </row>
    <row r="1310" ht="15.75" customHeight="1">
      <c r="A1310" s="7"/>
      <c r="B1310" s="18"/>
      <c r="C1310" s="18"/>
      <c r="D1310" s="18"/>
      <c r="E1310" s="18"/>
      <c r="F1310" s="18"/>
      <c r="G1310" s="24"/>
      <c r="H1310" s="18"/>
      <c r="I1310" s="7"/>
      <c r="J1310" s="7"/>
    </row>
    <row r="1311" ht="15.75" customHeight="1">
      <c r="A1311" s="7"/>
      <c r="B1311" s="18"/>
      <c r="C1311" s="18"/>
      <c r="D1311" s="18"/>
      <c r="E1311" s="18"/>
      <c r="F1311" s="18"/>
      <c r="G1311" s="24"/>
      <c r="H1311" s="18"/>
      <c r="I1311" s="7"/>
      <c r="J1311" s="7"/>
    </row>
    <row r="1312" ht="15.75" customHeight="1">
      <c r="A1312" s="7"/>
      <c r="B1312" s="18"/>
      <c r="C1312" s="18"/>
      <c r="D1312" s="18"/>
      <c r="E1312" s="18"/>
      <c r="F1312" s="18"/>
      <c r="G1312" s="24"/>
      <c r="H1312" s="18"/>
      <c r="I1312" s="7"/>
      <c r="J1312" s="7"/>
    </row>
    <row r="1313" ht="15.75" customHeight="1">
      <c r="A1313" s="7"/>
      <c r="B1313" s="18"/>
      <c r="C1313" s="18"/>
      <c r="D1313" s="18"/>
      <c r="E1313" s="18"/>
      <c r="F1313" s="18"/>
      <c r="G1313" s="24"/>
      <c r="H1313" s="18"/>
      <c r="I1313" s="7"/>
      <c r="J1313" s="7"/>
    </row>
    <row r="1314" ht="15.75" customHeight="1">
      <c r="A1314" s="7"/>
      <c r="B1314" s="18"/>
      <c r="C1314" s="18"/>
      <c r="D1314" s="18"/>
      <c r="E1314" s="18"/>
      <c r="F1314" s="18"/>
      <c r="G1314" s="24"/>
      <c r="H1314" s="18"/>
      <c r="I1314" s="7"/>
      <c r="J1314" s="7"/>
    </row>
    <row r="1315" ht="15.75" customHeight="1">
      <c r="A1315" s="7"/>
      <c r="B1315" s="18"/>
      <c r="C1315" s="18"/>
      <c r="D1315" s="18"/>
      <c r="E1315" s="18"/>
      <c r="F1315" s="18"/>
      <c r="G1315" s="24"/>
      <c r="H1315" s="18"/>
      <c r="I1315" s="7"/>
      <c r="J1315" s="7"/>
    </row>
    <row r="1316" ht="15.75" customHeight="1">
      <c r="A1316" s="7"/>
      <c r="B1316" s="18"/>
      <c r="C1316" s="18"/>
      <c r="D1316" s="18"/>
      <c r="E1316" s="18"/>
      <c r="F1316" s="18"/>
      <c r="G1316" s="24"/>
      <c r="H1316" s="18"/>
      <c r="I1316" s="7"/>
      <c r="J1316" s="7"/>
    </row>
    <row r="1317" ht="15.75" customHeight="1">
      <c r="A1317" s="7"/>
      <c r="B1317" s="18"/>
      <c r="C1317" s="18"/>
      <c r="D1317" s="18"/>
      <c r="E1317" s="18"/>
      <c r="F1317" s="18"/>
      <c r="G1317" s="24"/>
      <c r="H1317" s="18"/>
      <c r="I1317" s="7"/>
      <c r="J1317" s="7"/>
    </row>
    <row r="1318" ht="15.75" customHeight="1">
      <c r="A1318" s="7"/>
      <c r="B1318" s="18"/>
      <c r="C1318" s="18"/>
      <c r="D1318" s="18"/>
      <c r="E1318" s="18"/>
      <c r="F1318" s="18"/>
      <c r="G1318" s="24"/>
      <c r="H1318" s="18"/>
      <c r="I1318" s="7"/>
      <c r="J1318" s="7"/>
    </row>
    <row r="1319" ht="15.75" customHeight="1">
      <c r="A1319" s="7"/>
      <c r="B1319" s="18"/>
      <c r="C1319" s="18"/>
      <c r="D1319" s="18"/>
      <c r="E1319" s="18"/>
      <c r="F1319" s="18"/>
      <c r="G1319" s="24"/>
      <c r="H1319" s="18"/>
      <c r="I1319" s="7"/>
      <c r="J1319" s="7"/>
    </row>
    <row r="1320" ht="15.75" customHeight="1">
      <c r="A1320" s="7"/>
      <c r="B1320" s="18"/>
      <c r="C1320" s="18"/>
      <c r="D1320" s="18"/>
      <c r="E1320" s="18"/>
      <c r="F1320" s="18"/>
      <c r="G1320" s="24"/>
      <c r="H1320" s="18"/>
      <c r="I1320" s="7"/>
      <c r="J1320" s="7"/>
    </row>
    <row r="1321" ht="15.75" customHeight="1">
      <c r="A1321" s="7"/>
      <c r="B1321" s="18"/>
      <c r="C1321" s="18"/>
      <c r="D1321" s="18"/>
      <c r="E1321" s="18"/>
      <c r="F1321" s="18"/>
      <c r="G1321" s="24"/>
      <c r="H1321" s="18"/>
      <c r="I1321" s="7"/>
      <c r="J1321" s="7"/>
    </row>
    <row r="1322" ht="15.75" customHeight="1">
      <c r="A1322" s="7"/>
      <c r="B1322" s="18"/>
      <c r="C1322" s="18"/>
      <c r="D1322" s="18"/>
      <c r="E1322" s="18"/>
      <c r="F1322" s="18"/>
      <c r="G1322" s="24"/>
      <c r="H1322" s="18"/>
      <c r="I1322" s="7"/>
      <c r="J1322" s="7"/>
    </row>
    <row r="1323" ht="15.75" customHeight="1">
      <c r="A1323" s="7"/>
      <c r="B1323" s="18"/>
      <c r="C1323" s="18"/>
      <c r="D1323" s="18"/>
      <c r="E1323" s="18"/>
      <c r="F1323" s="18"/>
      <c r="G1323" s="24"/>
      <c r="H1323" s="18"/>
      <c r="I1323" s="7"/>
      <c r="J1323" s="7"/>
    </row>
    <row r="1324" ht="15.75" customHeight="1">
      <c r="A1324" s="7"/>
      <c r="B1324" s="18"/>
      <c r="C1324" s="18"/>
      <c r="D1324" s="18"/>
      <c r="E1324" s="18"/>
      <c r="F1324" s="18"/>
      <c r="G1324" s="24"/>
      <c r="H1324" s="18"/>
      <c r="I1324" s="7"/>
      <c r="J1324" s="7"/>
    </row>
    <row r="1325" ht="15.75" customHeight="1">
      <c r="A1325" s="7"/>
      <c r="B1325" s="18"/>
      <c r="C1325" s="18"/>
      <c r="D1325" s="18"/>
      <c r="E1325" s="18"/>
      <c r="F1325" s="18"/>
      <c r="G1325" s="24"/>
      <c r="H1325" s="18"/>
      <c r="I1325" s="7"/>
      <c r="J1325" s="7"/>
    </row>
    <row r="1326" ht="15.75" customHeight="1">
      <c r="A1326" s="7"/>
      <c r="B1326" s="18"/>
      <c r="C1326" s="18"/>
      <c r="D1326" s="18"/>
      <c r="E1326" s="18"/>
      <c r="F1326" s="18"/>
      <c r="G1326" s="24"/>
      <c r="H1326" s="18"/>
      <c r="I1326" s="7"/>
      <c r="J1326" s="7"/>
    </row>
    <row r="1327" ht="15.75" customHeight="1">
      <c r="A1327" s="7"/>
      <c r="B1327" s="18"/>
      <c r="C1327" s="18"/>
      <c r="D1327" s="18"/>
      <c r="E1327" s="18"/>
      <c r="F1327" s="18"/>
      <c r="G1327" s="24"/>
      <c r="H1327" s="18"/>
      <c r="I1327" s="7"/>
      <c r="J1327" s="7"/>
    </row>
    <row r="1328" ht="15.75" customHeight="1">
      <c r="A1328" s="7"/>
      <c r="B1328" s="18"/>
      <c r="C1328" s="18"/>
      <c r="D1328" s="18"/>
      <c r="E1328" s="18"/>
      <c r="F1328" s="18"/>
      <c r="G1328" s="24"/>
      <c r="H1328" s="18"/>
      <c r="I1328" s="7"/>
      <c r="J1328" s="7"/>
    </row>
    <row r="1329" ht="15.75" customHeight="1">
      <c r="A1329" s="7"/>
      <c r="B1329" s="18"/>
      <c r="C1329" s="18"/>
      <c r="D1329" s="18"/>
      <c r="E1329" s="18"/>
      <c r="F1329" s="18"/>
      <c r="G1329" s="24"/>
      <c r="H1329" s="18"/>
      <c r="I1329" s="7"/>
      <c r="J1329" s="7"/>
    </row>
    <row r="1330" ht="15.75" customHeight="1">
      <c r="A1330" s="7"/>
      <c r="B1330" s="18"/>
      <c r="C1330" s="18"/>
      <c r="D1330" s="18"/>
      <c r="E1330" s="18"/>
      <c r="F1330" s="18"/>
      <c r="G1330" s="24"/>
      <c r="H1330" s="18"/>
      <c r="I1330" s="7"/>
      <c r="J1330" s="7"/>
    </row>
    <row r="1331" ht="15.75" customHeight="1">
      <c r="A1331" s="7"/>
      <c r="B1331" s="18"/>
      <c r="C1331" s="18"/>
      <c r="D1331" s="18"/>
      <c r="E1331" s="18"/>
      <c r="F1331" s="18"/>
      <c r="G1331" s="24"/>
      <c r="H1331" s="18"/>
      <c r="I1331" s="7"/>
      <c r="J1331" s="7"/>
    </row>
    <row r="1332" ht="15.75" customHeight="1">
      <c r="A1332" s="7"/>
      <c r="B1332" s="18"/>
      <c r="C1332" s="18"/>
      <c r="D1332" s="18"/>
      <c r="E1332" s="18"/>
      <c r="F1332" s="18"/>
      <c r="G1332" s="24"/>
      <c r="H1332" s="18"/>
      <c r="I1332" s="7"/>
      <c r="J1332" s="7"/>
    </row>
    <row r="1333" ht="15.75" customHeight="1">
      <c r="A1333" s="7"/>
      <c r="B1333" s="18"/>
      <c r="C1333" s="18"/>
      <c r="D1333" s="18"/>
      <c r="E1333" s="18"/>
      <c r="F1333" s="18"/>
      <c r="G1333" s="24"/>
      <c r="H1333" s="18"/>
      <c r="I1333" s="7"/>
      <c r="J1333" s="7"/>
    </row>
    <row r="1334" ht="15.75" customHeight="1">
      <c r="A1334" s="7"/>
      <c r="B1334" s="18"/>
      <c r="C1334" s="18"/>
      <c r="D1334" s="18"/>
      <c r="E1334" s="18"/>
      <c r="F1334" s="18"/>
      <c r="G1334" s="24"/>
      <c r="H1334" s="18"/>
      <c r="I1334" s="7"/>
      <c r="J1334" s="7"/>
    </row>
    <row r="1335" ht="15.75" customHeight="1">
      <c r="A1335" s="7"/>
      <c r="B1335" s="18"/>
      <c r="C1335" s="18"/>
      <c r="D1335" s="18"/>
      <c r="E1335" s="18"/>
      <c r="F1335" s="18"/>
      <c r="G1335" s="24"/>
      <c r="H1335" s="18"/>
      <c r="I1335" s="7"/>
      <c r="J1335" s="7"/>
    </row>
    <row r="1336" ht="15.75" customHeight="1">
      <c r="A1336" s="7"/>
      <c r="B1336" s="18"/>
      <c r="C1336" s="18"/>
      <c r="D1336" s="18"/>
      <c r="E1336" s="18"/>
      <c r="F1336" s="18"/>
      <c r="G1336" s="24"/>
      <c r="H1336" s="18"/>
      <c r="I1336" s="7"/>
      <c r="J1336" s="7"/>
    </row>
    <row r="1337" ht="15.75" customHeight="1">
      <c r="A1337" s="7"/>
      <c r="B1337" s="18"/>
      <c r="C1337" s="18"/>
      <c r="D1337" s="18"/>
      <c r="E1337" s="18"/>
      <c r="F1337" s="18"/>
      <c r="G1337" s="24"/>
      <c r="H1337" s="18"/>
      <c r="I1337" s="7"/>
      <c r="J1337" s="7"/>
    </row>
    <row r="1338" ht="15.75" customHeight="1">
      <c r="A1338" s="7"/>
      <c r="B1338" s="18"/>
      <c r="C1338" s="18"/>
      <c r="D1338" s="18"/>
      <c r="E1338" s="18"/>
      <c r="F1338" s="18"/>
      <c r="G1338" s="24"/>
      <c r="H1338" s="18"/>
      <c r="I1338" s="7"/>
      <c r="J1338" s="7"/>
    </row>
    <row r="1339" ht="15.75" customHeight="1">
      <c r="A1339" s="7"/>
      <c r="B1339" s="18"/>
      <c r="C1339" s="18"/>
      <c r="D1339" s="18"/>
      <c r="E1339" s="18"/>
      <c r="F1339" s="18"/>
      <c r="G1339" s="24"/>
      <c r="H1339" s="18"/>
      <c r="I1339" s="7"/>
      <c r="J1339" s="7"/>
    </row>
    <row r="1340" ht="15.75" customHeight="1">
      <c r="A1340" s="7"/>
      <c r="B1340" s="18"/>
      <c r="C1340" s="18"/>
      <c r="D1340" s="18"/>
      <c r="E1340" s="18"/>
      <c r="F1340" s="18"/>
      <c r="G1340" s="24"/>
      <c r="H1340" s="18"/>
      <c r="I1340" s="7"/>
      <c r="J1340" s="7"/>
    </row>
    <row r="1341" ht="15.75" customHeight="1">
      <c r="A1341" s="7"/>
      <c r="B1341" s="18"/>
      <c r="C1341" s="18"/>
      <c r="D1341" s="18"/>
      <c r="E1341" s="18"/>
      <c r="F1341" s="18"/>
      <c r="G1341" s="24"/>
      <c r="H1341" s="18"/>
      <c r="I1341" s="7"/>
      <c r="J1341" s="7"/>
    </row>
    <row r="1342" ht="15.75" customHeight="1">
      <c r="A1342" s="7"/>
      <c r="B1342" s="18"/>
      <c r="C1342" s="18"/>
      <c r="D1342" s="18"/>
      <c r="E1342" s="18"/>
      <c r="F1342" s="18"/>
      <c r="G1342" s="24"/>
      <c r="H1342" s="18"/>
      <c r="I1342" s="7"/>
      <c r="J1342" s="7"/>
    </row>
    <row r="1343" ht="15.75" customHeight="1">
      <c r="A1343" s="7"/>
      <c r="B1343" s="18"/>
      <c r="C1343" s="18"/>
      <c r="D1343" s="18"/>
      <c r="E1343" s="18"/>
      <c r="F1343" s="18"/>
      <c r="G1343" s="24"/>
      <c r="H1343" s="18"/>
      <c r="I1343" s="7"/>
      <c r="J1343" s="7"/>
    </row>
    <row r="1344" ht="15.75" customHeight="1">
      <c r="A1344" s="7"/>
      <c r="B1344" s="18"/>
      <c r="C1344" s="18"/>
      <c r="D1344" s="18"/>
      <c r="E1344" s="18"/>
      <c r="F1344" s="18"/>
      <c r="G1344" s="24"/>
      <c r="H1344" s="18"/>
      <c r="I1344" s="7"/>
      <c r="J1344" s="7"/>
    </row>
    <row r="1345" ht="15.75" customHeight="1">
      <c r="A1345" s="7"/>
      <c r="B1345" s="18"/>
      <c r="C1345" s="18"/>
      <c r="D1345" s="18"/>
      <c r="E1345" s="18"/>
      <c r="F1345" s="18"/>
      <c r="G1345" s="24"/>
      <c r="H1345" s="18"/>
      <c r="I1345" s="7"/>
      <c r="J1345" s="7"/>
    </row>
    <row r="1346" ht="15.75" customHeight="1">
      <c r="A1346" s="7"/>
      <c r="B1346" s="18"/>
      <c r="C1346" s="18"/>
      <c r="D1346" s="18"/>
      <c r="E1346" s="18"/>
      <c r="F1346" s="18"/>
      <c r="G1346" s="24"/>
      <c r="H1346" s="18"/>
      <c r="I1346" s="7"/>
      <c r="J1346" s="7"/>
    </row>
    <row r="1347" ht="15.75" customHeight="1">
      <c r="A1347" s="7"/>
      <c r="B1347" s="18"/>
      <c r="C1347" s="18"/>
      <c r="D1347" s="18"/>
      <c r="E1347" s="18"/>
      <c r="F1347" s="18"/>
      <c r="G1347" s="24"/>
      <c r="H1347" s="18"/>
      <c r="I1347" s="7"/>
      <c r="J1347" s="7"/>
    </row>
    <row r="1348" ht="15.75" customHeight="1">
      <c r="A1348" s="7"/>
      <c r="B1348" s="18"/>
      <c r="C1348" s="18"/>
      <c r="D1348" s="18"/>
      <c r="E1348" s="18"/>
      <c r="F1348" s="18"/>
      <c r="G1348" s="24"/>
      <c r="H1348" s="18"/>
      <c r="I1348" s="7"/>
      <c r="J1348" s="7"/>
    </row>
    <row r="1349" ht="15.75" customHeight="1">
      <c r="A1349" s="7"/>
      <c r="B1349" s="18"/>
      <c r="C1349" s="18"/>
      <c r="D1349" s="18"/>
      <c r="E1349" s="18"/>
      <c r="F1349" s="18"/>
      <c r="G1349" s="24"/>
      <c r="H1349" s="18"/>
      <c r="I1349" s="7"/>
      <c r="J1349" s="7"/>
    </row>
    <row r="1350" ht="15.75" customHeight="1">
      <c r="A1350" s="7"/>
      <c r="B1350" s="18"/>
      <c r="C1350" s="18"/>
      <c r="D1350" s="18"/>
      <c r="E1350" s="18"/>
      <c r="F1350" s="18"/>
      <c r="G1350" s="24"/>
      <c r="H1350" s="18"/>
      <c r="I1350" s="7"/>
      <c r="J1350" s="7"/>
    </row>
    <row r="1351" ht="15.75" customHeight="1">
      <c r="A1351" s="7"/>
      <c r="B1351" s="18"/>
      <c r="C1351" s="18"/>
      <c r="D1351" s="18"/>
      <c r="E1351" s="18"/>
      <c r="F1351" s="18"/>
      <c r="G1351" s="24"/>
      <c r="H1351" s="18"/>
      <c r="I1351" s="7"/>
      <c r="J1351" s="7"/>
    </row>
    <row r="1352" ht="15.75" customHeight="1">
      <c r="A1352" s="7"/>
      <c r="B1352" s="18"/>
      <c r="C1352" s="18"/>
      <c r="D1352" s="18"/>
      <c r="E1352" s="18"/>
      <c r="F1352" s="18"/>
      <c r="G1352" s="24"/>
      <c r="H1352" s="18"/>
      <c r="I1352" s="7"/>
      <c r="J1352" s="7"/>
    </row>
    <row r="1353" ht="15.75" customHeight="1">
      <c r="A1353" s="7"/>
      <c r="B1353" s="18"/>
      <c r="C1353" s="18"/>
      <c r="D1353" s="18"/>
      <c r="E1353" s="18"/>
      <c r="F1353" s="18"/>
      <c r="G1353" s="24"/>
      <c r="H1353" s="18"/>
      <c r="I1353" s="7"/>
      <c r="J1353" s="7"/>
    </row>
    <row r="1354" ht="15.75" customHeight="1">
      <c r="A1354" s="7"/>
      <c r="B1354" s="18"/>
      <c r="C1354" s="18"/>
      <c r="D1354" s="18"/>
      <c r="E1354" s="18"/>
      <c r="F1354" s="18"/>
      <c r="G1354" s="24"/>
      <c r="H1354" s="18"/>
      <c r="I1354" s="7"/>
      <c r="J1354" s="7"/>
    </row>
    <row r="1355" ht="15.75" customHeight="1">
      <c r="A1355" s="7"/>
      <c r="B1355" s="18"/>
      <c r="C1355" s="18"/>
      <c r="D1355" s="18"/>
      <c r="E1355" s="18"/>
      <c r="F1355" s="18"/>
      <c r="G1355" s="24"/>
      <c r="H1355" s="18"/>
      <c r="I1355" s="7"/>
      <c r="J1355" s="7"/>
    </row>
    <row r="1356" ht="15.75" customHeight="1">
      <c r="A1356" s="7"/>
      <c r="B1356" s="18"/>
      <c r="C1356" s="18"/>
      <c r="D1356" s="18"/>
      <c r="E1356" s="18"/>
      <c r="F1356" s="18"/>
      <c r="G1356" s="24"/>
      <c r="H1356" s="18"/>
      <c r="I1356" s="7"/>
      <c r="J1356" s="7"/>
    </row>
    <row r="1357" ht="15.75" customHeight="1">
      <c r="A1357" s="7"/>
      <c r="B1357" s="18"/>
      <c r="C1357" s="18"/>
      <c r="D1357" s="18"/>
      <c r="E1357" s="18"/>
      <c r="F1357" s="18"/>
      <c r="G1357" s="24"/>
      <c r="H1357" s="18"/>
      <c r="I1357" s="7"/>
      <c r="J1357" s="7"/>
    </row>
    <row r="1358" ht="15.75" customHeight="1">
      <c r="A1358" s="7"/>
      <c r="B1358" s="18"/>
      <c r="C1358" s="18"/>
      <c r="D1358" s="18"/>
      <c r="E1358" s="18"/>
      <c r="F1358" s="18"/>
      <c r="G1358" s="24"/>
      <c r="H1358" s="18"/>
      <c r="I1358" s="7"/>
      <c r="J1358" s="7"/>
    </row>
    <row r="1359" ht="15.75" customHeight="1">
      <c r="A1359" s="7"/>
      <c r="B1359" s="18"/>
      <c r="C1359" s="18"/>
      <c r="D1359" s="18"/>
      <c r="E1359" s="18"/>
      <c r="F1359" s="18"/>
      <c r="G1359" s="24"/>
      <c r="H1359" s="18"/>
      <c r="I1359" s="7"/>
      <c r="J1359" s="7"/>
    </row>
    <row r="1360" ht="15.75" customHeight="1">
      <c r="A1360" s="7"/>
      <c r="B1360" s="18"/>
      <c r="C1360" s="18"/>
      <c r="D1360" s="18"/>
      <c r="E1360" s="18"/>
      <c r="F1360" s="18"/>
      <c r="G1360" s="24"/>
      <c r="H1360" s="18"/>
      <c r="I1360" s="7"/>
      <c r="J1360" s="7"/>
    </row>
    <row r="1361" ht="15.75" customHeight="1">
      <c r="A1361" s="7"/>
      <c r="B1361" s="18"/>
      <c r="C1361" s="18"/>
      <c r="D1361" s="18"/>
      <c r="E1361" s="18"/>
      <c r="F1361" s="18"/>
      <c r="G1361" s="24"/>
      <c r="H1361" s="18"/>
      <c r="I1361" s="7"/>
      <c r="J1361" s="7"/>
    </row>
    <row r="1362" ht="15.75" customHeight="1">
      <c r="A1362" s="7"/>
      <c r="B1362" s="18"/>
      <c r="C1362" s="18"/>
      <c r="D1362" s="18"/>
      <c r="E1362" s="18"/>
      <c r="F1362" s="18"/>
      <c r="G1362" s="24"/>
      <c r="H1362" s="18"/>
      <c r="I1362" s="7"/>
      <c r="J1362" s="7"/>
    </row>
    <row r="1363" ht="15.75" customHeight="1">
      <c r="A1363" s="7"/>
      <c r="B1363" s="18"/>
      <c r="C1363" s="18"/>
      <c r="D1363" s="18"/>
      <c r="E1363" s="18"/>
      <c r="F1363" s="18"/>
      <c r="G1363" s="24"/>
      <c r="H1363" s="18"/>
      <c r="I1363" s="7"/>
      <c r="J1363" s="7"/>
    </row>
    <row r="1364" ht="15.75" customHeight="1">
      <c r="A1364" s="7"/>
      <c r="B1364" s="18"/>
      <c r="C1364" s="18"/>
      <c r="D1364" s="18"/>
      <c r="E1364" s="18"/>
      <c r="F1364" s="18"/>
      <c r="G1364" s="24"/>
      <c r="H1364" s="18"/>
      <c r="I1364" s="7"/>
      <c r="J1364" s="7"/>
    </row>
    <row r="1365" ht="15.75" customHeight="1">
      <c r="A1365" s="7"/>
      <c r="B1365" s="18"/>
      <c r="C1365" s="18"/>
      <c r="D1365" s="18"/>
      <c r="E1365" s="18"/>
      <c r="F1365" s="18"/>
      <c r="G1365" s="24"/>
      <c r="H1365" s="18"/>
      <c r="I1365" s="7"/>
      <c r="J1365" s="7"/>
    </row>
    <row r="1366" ht="15.75" customHeight="1">
      <c r="A1366" s="7"/>
      <c r="B1366" s="18"/>
      <c r="C1366" s="18"/>
      <c r="D1366" s="18"/>
      <c r="E1366" s="18"/>
      <c r="F1366" s="18"/>
      <c r="G1366" s="24"/>
      <c r="H1366" s="18"/>
      <c r="I1366" s="7"/>
      <c r="J1366" s="7"/>
    </row>
    <row r="1367" ht="15.75" customHeight="1">
      <c r="A1367" s="7"/>
      <c r="B1367" s="18"/>
      <c r="C1367" s="18"/>
      <c r="D1367" s="18"/>
      <c r="E1367" s="18"/>
      <c r="F1367" s="18"/>
      <c r="G1367" s="24"/>
      <c r="H1367" s="18"/>
      <c r="I1367" s="7"/>
      <c r="J1367" s="7"/>
    </row>
    <row r="1368" ht="15.75" customHeight="1">
      <c r="A1368" s="7"/>
      <c r="B1368" s="18"/>
      <c r="C1368" s="18"/>
      <c r="D1368" s="18"/>
      <c r="E1368" s="18"/>
      <c r="F1368" s="18"/>
      <c r="G1368" s="24"/>
      <c r="H1368" s="18"/>
      <c r="I1368" s="7"/>
      <c r="J1368" s="7"/>
    </row>
    <row r="1369" ht="15.75" customHeight="1">
      <c r="A1369" s="7"/>
      <c r="B1369" s="18"/>
      <c r="C1369" s="18"/>
      <c r="D1369" s="18"/>
      <c r="E1369" s="18"/>
      <c r="F1369" s="18"/>
      <c r="G1369" s="24"/>
      <c r="H1369" s="18"/>
      <c r="I1369" s="7"/>
      <c r="J1369" s="7"/>
    </row>
    <row r="1370" ht="15.75" customHeight="1">
      <c r="A1370" s="7"/>
      <c r="B1370" s="18"/>
      <c r="C1370" s="18"/>
      <c r="D1370" s="18"/>
      <c r="E1370" s="18"/>
      <c r="F1370" s="18"/>
      <c r="G1370" s="24"/>
      <c r="H1370" s="18"/>
      <c r="I1370" s="7"/>
      <c r="J1370" s="7"/>
    </row>
    <row r="1371" ht="15.75" customHeight="1">
      <c r="A1371" s="7"/>
      <c r="B1371" s="18"/>
      <c r="C1371" s="18"/>
      <c r="D1371" s="18"/>
      <c r="E1371" s="18"/>
      <c r="F1371" s="18"/>
      <c r="G1371" s="24"/>
      <c r="H1371" s="18"/>
      <c r="I1371" s="7"/>
      <c r="J1371" s="7"/>
    </row>
    <row r="1372" ht="15.75" customHeight="1">
      <c r="A1372" s="7"/>
      <c r="B1372" s="18"/>
      <c r="C1372" s="18"/>
      <c r="D1372" s="18"/>
      <c r="E1372" s="18"/>
      <c r="F1372" s="18"/>
      <c r="G1372" s="24"/>
      <c r="H1372" s="18"/>
      <c r="I1372" s="7"/>
      <c r="J1372" s="7"/>
    </row>
    <row r="1373" ht="15.75" customHeight="1">
      <c r="A1373" s="7"/>
      <c r="B1373" s="18"/>
      <c r="C1373" s="18"/>
      <c r="D1373" s="18"/>
      <c r="E1373" s="18"/>
      <c r="F1373" s="18"/>
      <c r="G1373" s="24"/>
      <c r="H1373" s="18"/>
      <c r="I1373" s="7"/>
      <c r="J1373" s="7"/>
    </row>
    <row r="1374" ht="15.75" customHeight="1">
      <c r="A1374" s="7"/>
      <c r="B1374" s="18"/>
      <c r="C1374" s="18"/>
      <c r="D1374" s="18"/>
      <c r="E1374" s="18"/>
      <c r="F1374" s="18"/>
      <c r="G1374" s="24"/>
      <c r="H1374" s="18"/>
      <c r="I1374" s="7"/>
      <c r="J1374" s="7"/>
    </row>
    <row r="1375" ht="15.75" customHeight="1">
      <c r="A1375" s="7"/>
      <c r="B1375" s="18"/>
      <c r="C1375" s="18"/>
      <c r="D1375" s="18"/>
      <c r="E1375" s="18"/>
      <c r="F1375" s="18"/>
      <c r="G1375" s="24"/>
      <c r="H1375" s="18"/>
      <c r="I1375" s="7"/>
      <c r="J1375" s="7"/>
    </row>
    <row r="1376" ht="15.75" customHeight="1">
      <c r="A1376" s="7"/>
      <c r="B1376" s="18"/>
      <c r="C1376" s="18"/>
      <c r="D1376" s="18"/>
      <c r="E1376" s="18"/>
      <c r="F1376" s="18"/>
      <c r="G1376" s="24"/>
      <c r="H1376" s="18"/>
      <c r="I1376" s="7"/>
      <c r="J1376" s="7"/>
    </row>
    <row r="1377" ht="15.75" customHeight="1">
      <c r="A1377" s="7"/>
      <c r="B1377" s="18"/>
      <c r="C1377" s="18"/>
      <c r="D1377" s="18"/>
      <c r="E1377" s="18"/>
      <c r="F1377" s="18"/>
      <c r="G1377" s="24"/>
      <c r="H1377" s="18"/>
      <c r="I1377" s="7"/>
      <c r="J1377" s="7"/>
    </row>
    <row r="1378" ht="15.75" customHeight="1">
      <c r="A1378" s="7"/>
      <c r="B1378" s="18"/>
      <c r="C1378" s="18"/>
      <c r="D1378" s="18"/>
      <c r="E1378" s="18"/>
      <c r="F1378" s="18"/>
      <c r="G1378" s="24"/>
      <c r="H1378" s="18"/>
      <c r="I1378" s="7"/>
      <c r="J1378" s="7"/>
    </row>
    <row r="1379" ht="15.75" customHeight="1">
      <c r="A1379" s="7"/>
      <c r="B1379" s="18"/>
      <c r="C1379" s="18"/>
      <c r="D1379" s="18"/>
      <c r="E1379" s="18"/>
      <c r="F1379" s="18"/>
      <c r="G1379" s="24"/>
      <c r="H1379" s="18"/>
      <c r="I1379" s="7"/>
      <c r="J1379" s="7"/>
    </row>
    <row r="1380" ht="15.75" customHeight="1">
      <c r="A1380" s="7"/>
      <c r="B1380" s="18"/>
      <c r="C1380" s="18"/>
      <c r="D1380" s="18"/>
      <c r="E1380" s="18"/>
      <c r="F1380" s="18"/>
      <c r="G1380" s="24"/>
      <c r="H1380" s="18"/>
      <c r="I1380" s="7"/>
      <c r="J1380" s="7"/>
    </row>
    <row r="1381" ht="15.75" customHeight="1">
      <c r="A1381" s="7"/>
      <c r="B1381" s="18"/>
      <c r="C1381" s="18"/>
      <c r="D1381" s="18"/>
      <c r="E1381" s="18"/>
      <c r="F1381" s="18"/>
      <c r="G1381" s="24"/>
      <c r="H1381" s="18"/>
      <c r="I1381" s="7"/>
      <c r="J1381" s="7"/>
    </row>
    <row r="1382" ht="15.75" customHeight="1">
      <c r="A1382" s="7"/>
      <c r="B1382" s="18"/>
      <c r="C1382" s="18"/>
      <c r="D1382" s="18"/>
      <c r="E1382" s="18"/>
      <c r="F1382" s="18"/>
      <c r="G1382" s="24"/>
      <c r="H1382" s="18"/>
      <c r="I1382" s="7"/>
      <c r="J1382" s="7"/>
    </row>
    <row r="1383" ht="15.75" customHeight="1">
      <c r="A1383" s="7"/>
      <c r="B1383" s="18"/>
      <c r="C1383" s="18"/>
      <c r="D1383" s="18"/>
      <c r="E1383" s="18"/>
      <c r="F1383" s="18"/>
      <c r="G1383" s="24"/>
      <c r="H1383" s="18"/>
      <c r="I1383" s="7"/>
      <c r="J1383" s="7"/>
    </row>
    <row r="1384" ht="15.75" customHeight="1">
      <c r="A1384" s="7"/>
      <c r="B1384" s="18"/>
      <c r="C1384" s="18"/>
      <c r="D1384" s="18"/>
      <c r="E1384" s="18"/>
      <c r="F1384" s="18"/>
      <c r="G1384" s="24"/>
      <c r="H1384" s="18"/>
      <c r="I1384" s="7"/>
      <c r="J1384" s="7"/>
    </row>
    <row r="1385" ht="15.75" customHeight="1">
      <c r="A1385" s="7"/>
      <c r="B1385" s="18"/>
      <c r="C1385" s="18"/>
      <c r="D1385" s="18"/>
      <c r="E1385" s="18"/>
      <c r="F1385" s="18"/>
      <c r="G1385" s="24"/>
      <c r="H1385" s="18"/>
      <c r="I1385" s="7"/>
      <c r="J1385" s="7"/>
    </row>
    <row r="1386" ht="15.75" customHeight="1">
      <c r="A1386" s="7"/>
      <c r="B1386" s="18"/>
      <c r="C1386" s="18"/>
      <c r="D1386" s="18"/>
      <c r="E1386" s="18"/>
      <c r="F1386" s="18"/>
      <c r="G1386" s="24"/>
      <c r="H1386" s="18"/>
      <c r="I1386" s="7"/>
      <c r="J1386" s="7"/>
    </row>
    <row r="1387" ht="15.75" customHeight="1">
      <c r="A1387" s="7"/>
      <c r="B1387" s="18"/>
      <c r="C1387" s="18"/>
      <c r="D1387" s="18"/>
      <c r="E1387" s="18"/>
      <c r="F1387" s="18"/>
      <c r="G1387" s="24"/>
      <c r="H1387" s="18"/>
      <c r="I1387" s="7"/>
      <c r="J1387" s="7"/>
    </row>
    <row r="1388" ht="15.75" customHeight="1">
      <c r="A1388" s="7"/>
      <c r="B1388" s="18"/>
      <c r="C1388" s="18"/>
      <c r="D1388" s="18"/>
      <c r="E1388" s="18"/>
      <c r="F1388" s="18"/>
      <c r="G1388" s="24"/>
      <c r="H1388" s="18"/>
      <c r="I1388" s="7"/>
      <c r="J1388" s="7"/>
    </row>
    <row r="1389" ht="15.75" customHeight="1">
      <c r="A1389" s="7"/>
      <c r="B1389" s="18"/>
      <c r="C1389" s="18"/>
      <c r="D1389" s="18"/>
      <c r="E1389" s="18"/>
      <c r="F1389" s="18"/>
      <c r="G1389" s="24"/>
      <c r="H1389" s="18"/>
      <c r="I1389" s="7"/>
      <c r="J1389" s="7"/>
    </row>
    <row r="1390" ht="15.75" customHeight="1">
      <c r="A1390" s="7"/>
      <c r="B1390" s="18"/>
      <c r="C1390" s="18"/>
      <c r="D1390" s="18"/>
      <c r="E1390" s="18"/>
      <c r="F1390" s="18"/>
      <c r="G1390" s="24"/>
      <c r="H1390" s="18"/>
      <c r="I1390" s="7"/>
      <c r="J1390" s="7"/>
    </row>
    <row r="1391" ht="15.75" customHeight="1">
      <c r="A1391" s="7"/>
      <c r="B1391" s="18"/>
      <c r="C1391" s="18"/>
      <c r="D1391" s="18"/>
      <c r="E1391" s="18"/>
      <c r="F1391" s="18"/>
      <c r="G1391" s="24"/>
      <c r="H1391" s="18"/>
      <c r="I1391" s="7"/>
      <c r="J1391" s="7"/>
    </row>
    <row r="1392" ht="15.75" customHeight="1">
      <c r="A1392" s="7"/>
      <c r="B1392" s="18"/>
      <c r="C1392" s="18"/>
      <c r="D1392" s="18"/>
      <c r="E1392" s="18"/>
      <c r="F1392" s="18"/>
      <c r="G1392" s="24"/>
      <c r="H1392" s="18"/>
      <c r="I1392" s="7"/>
      <c r="J1392" s="7"/>
    </row>
    <row r="1393" ht="15.75" customHeight="1">
      <c r="A1393" s="7"/>
      <c r="B1393" s="18"/>
      <c r="C1393" s="18"/>
      <c r="D1393" s="18"/>
      <c r="E1393" s="18"/>
      <c r="F1393" s="18"/>
      <c r="G1393" s="24"/>
      <c r="H1393" s="18"/>
      <c r="I1393" s="7"/>
      <c r="J1393" s="7"/>
    </row>
    <row r="1394" ht="15.75" customHeight="1">
      <c r="A1394" s="7"/>
      <c r="B1394" s="18"/>
      <c r="C1394" s="18"/>
      <c r="D1394" s="18"/>
      <c r="E1394" s="18"/>
      <c r="F1394" s="18"/>
      <c r="G1394" s="24"/>
      <c r="H1394" s="18"/>
      <c r="I1394" s="7"/>
      <c r="J1394" s="7"/>
    </row>
    <row r="1395" ht="15.75" customHeight="1">
      <c r="A1395" s="7"/>
      <c r="B1395" s="18"/>
      <c r="C1395" s="18"/>
      <c r="D1395" s="18"/>
      <c r="E1395" s="18"/>
      <c r="F1395" s="18"/>
      <c r="G1395" s="24"/>
      <c r="H1395" s="18"/>
      <c r="I1395" s="7"/>
      <c r="J1395" s="7"/>
    </row>
    <row r="1396" ht="15.75" customHeight="1">
      <c r="A1396" s="7"/>
      <c r="B1396" s="18"/>
      <c r="C1396" s="18"/>
      <c r="D1396" s="18"/>
      <c r="E1396" s="18"/>
      <c r="F1396" s="18"/>
      <c r="G1396" s="24"/>
      <c r="H1396" s="18"/>
      <c r="I1396" s="7"/>
      <c r="J1396" s="7"/>
    </row>
    <row r="1397" ht="15.75" customHeight="1">
      <c r="A1397" s="7"/>
      <c r="B1397" s="18"/>
      <c r="C1397" s="18"/>
      <c r="D1397" s="18"/>
      <c r="E1397" s="18"/>
      <c r="F1397" s="18"/>
      <c r="G1397" s="24"/>
      <c r="H1397" s="18"/>
      <c r="I1397" s="7"/>
      <c r="J1397" s="7"/>
    </row>
    <row r="1398" ht="15.75" customHeight="1">
      <c r="A1398" s="7"/>
      <c r="B1398" s="18"/>
      <c r="C1398" s="18"/>
      <c r="D1398" s="18"/>
      <c r="E1398" s="18"/>
      <c r="F1398" s="18"/>
      <c r="G1398" s="24"/>
      <c r="H1398" s="18"/>
      <c r="I1398" s="7"/>
      <c r="J1398" s="7"/>
    </row>
    <row r="1399" ht="15.75" customHeight="1">
      <c r="A1399" s="7"/>
      <c r="B1399" s="18"/>
      <c r="C1399" s="18"/>
      <c r="D1399" s="18"/>
      <c r="E1399" s="18"/>
      <c r="F1399" s="18"/>
      <c r="G1399" s="24"/>
      <c r="H1399" s="18"/>
      <c r="I1399" s="7"/>
      <c r="J1399" s="7"/>
    </row>
    <row r="1400" ht="15.75" customHeight="1">
      <c r="A1400" s="7"/>
      <c r="B1400" s="18"/>
      <c r="C1400" s="18"/>
      <c r="D1400" s="18"/>
      <c r="E1400" s="18"/>
      <c r="F1400" s="18"/>
      <c r="G1400" s="24"/>
      <c r="H1400" s="18"/>
      <c r="I1400" s="7"/>
      <c r="J1400" s="7"/>
    </row>
    <row r="1401" ht="15.75" customHeight="1">
      <c r="A1401" s="7"/>
      <c r="B1401" s="18"/>
      <c r="C1401" s="18"/>
      <c r="D1401" s="18"/>
      <c r="E1401" s="18"/>
      <c r="F1401" s="18"/>
      <c r="G1401" s="24"/>
      <c r="H1401" s="18"/>
      <c r="I1401" s="7"/>
      <c r="J1401" s="7"/>
    </row>
    <row r="1402" ht="15.75" customHeight="1">
      <c r="A1402" s="7"/>
      <c r="B1402" s="18"/>
      <c r="C1402" s="18"/>
      <c r="D1402" s="18"/>
      <c r="E1402" s="18"/>
      <c r="F1402" s="18"/>
      <c r="G1402" s="24"/>
      <c r="H1402" s="18"/>
      <c r="I1402" s="7"/>
      <c r="J1402" s="7"/>
    </row>
    <row r="1403" ht="15.75" customHeight="1">
      <c r="A1403" s="7"/>
      <c r="B1403" s="18"/>
      <c r="C1403" s="18"/>
      <c r="D1403" s="18"/>
      <c r="E1403" s="18"/>
      <c r="F1403" s="18"/>
      <c r="G1403" s="24"/>
      <c r="H1403" s="18"/>
      <c r="I1403" s="7"/>
      <c r="J1403" s="7"/>
    </row>
    <row r="1404" ht="15.75" customHeight="1">
      <c r="A1404" s="7"/>
      <c r="B1404" s="18"/>
      <c r="C1404" s="18"/>
      <c r="D1404" s="18"/>
      <c r="E1404" s="18"/>
      <c r="F1404" s="18"/>
      <c r="G1404" s="24"/>
      <c r="H1404" s="18"/>
      <c r="I1404" s="7"/>
      <c r="J1404" s="7"/>
    </row>
    <row r="1405" ht="15.75" customHeight="1">
      <c r="A1405" s="7"/>
      <c r="B1405" s="18"/>
      <c r="C1405" s="18"/>
      <c r="D1405" s="18"/>
      <c r="E1405" s="18"/>
      <c r="F1405" s="18"/>
      <c r="G1405" s="24"/>
      <c r="H1405" s="18"/>
      <c r="I1405" s="7"/>
      <c r="J1405" s="7"/>
    </row>
    <row r="1406" ht="15.75" customHeight="1">
      <c r="A1406" s="7"/>
      <c r="B1406" s="18"/>
      <c r="C1406" s="18"/>
      <c r="D1406" s="18"/>
      <c r="E1406" s="18"/>
      <c r="F1406" s="18"/>
      <c r="G1406" s="24"/>
      <c r="H1406" s="18"/>
      <c r="I1406" s="7"/>
      <c r="J1406" s="7"/>
    </row>
    <row r="1407" ht="15.75" customHeight="1">
      <c r="A1407" s="7"/>
      <c r="B1407" s="18"/>
      <c r="C1407" s="18"/>
      <c r="D1407" s="18"/>
      <c r="E1407" s="18"/>
      <c r="F1407" s="18"/>
      <c r="G1407" s="24"/>
      <c r="H1407" s="18"/>
      <c r="I1407" s="7"/>
      <c r="J1407" s="7"/>
    </row>
    <row r="1408" ht="15.75" customHeight="1">
      <c r="A1408" s="7"/>
      <c r="B1408" s="18"/>
      <c r="C1408" s="18"/>
      <c r="D1408" s="18"/>
      <c r="E1408" s="18"/>
      <c r="F1408" s="18"/>
      <c r="G1408" s="24"/>
      <c r="H1408" s="18"/>
      <c r="I1408" s="7"/>
      <c r="J1408" s="7"/>
    </row>
    <row r="1409" ht="15.75" customHeight="1">
      <c r="A1409" s="7"/>
      <c r="B1409" s="18"/>
      <c r="C1409" s="18"/>
      <c r="D1409" s="18"/>
      <c r="E1409" s="18"/>
      <c r="F1409" s="18"/>
      <c r="G1409" s="24"/>
      <c r="H1409" s="18"/>
      <c r="I1409" s="7"/>
      <c r="J1409" s="7"/>
    </row>
    <row r="1410" ht="15.75" customHeight="1">
      <c r="A1410" s="7"/>
      <c r="B1410" s="18"/>
      <c r="C1410" s="18"/>
      <c r="D1410" s="18"/>
      <c r="E1410" s="18"/>
      <c r="F1410" s="18"/>
      <c r="G1410" s="24"/>
      <c r="H1410" s="18"/>
      <c r="I1410" s="7"/>
      <c r="J1410" s="7"/>
    </row>
    <row r="1411" ht="15.75" customHeight="1">
      <c r="A1411" s="7"/>
      <c r="B1411" s="18"/>
      <c r="C1411" s="18"/>
      <c r="D1411" s="18"/>
      <c r="E1411" s="18"/>
      <c r="F1411" s="18"/>
      <c r="G1411" s="24"/>
      <c r="H1411" s="18"/>
      <c r="I1411" s="7"/>
      <c r="J1411" s="7"/>
    </row>
    <row r="1412" ht="15.75" customHeight="1">
      <c r="A1412" s="7"/>
      <c r="B1412" s="18"/>
      <c r="C1412" s="18"/>
      <c r="D1412" s="18"/>
      <c r="E1412" s="18"/>
      <c r="F1412" s="18"/>
      <c r="G1412" s="24"/>
      <c r="H1412" s="18"/>
      <c r="I1412" s="7"/>
      <c r="J1412" s="7"/>
    </row>
    <row r="1413" ht="15.75" customHeight="1">
      <c r="A1413" s="7"/>
      <c r="B1413" s="18"/>
      <c r="C1413" s="18"/>
      <c r="D1413" s="18"/>
      <c r="E1413" s="18"/>
      <c r="F1413" s="18"/>
      <c r="G1413" s="24"/>
      <c r="H1413" s="18"/>
      <c r="I1413" s="7"/>
      <c r="J1413" s="7"/>
    </row>
    <row r="1414" ht="15.75" customHeight="1">
      <c r="A1414" s="7"/>
      <c r="B1414" s="18"/>
      <c r="C1414" s="18"/>
      <c r="D1414" s="18"/>
      <c r="E1414" s="18"/>
      <c r="F1414" s="18"/>
      <c r="G1414" s="24"/>
      <c r="H1414" s="18"/>
      <c r="I1414" s="7"/>
      <c r="J1414" s="7"/>
    </row>
    <row r="1415" ht="15.75" customHeight="1">
      <c r="A1415" s="7"/>
      <c r="B1415" s="18"/>
      <c r="C1415" s="18"/>
      <c r="D1415" s="18"/>
      <c r="E1415" s="18"/>
      <c r="F1415" s="18"/>
      <c r="G1415" s="24"/>
      <c r="H1415" s="18"/>
      <c r="I1415" s="7"/>
      <c r="J1415" s="7"/>
    </row>
    <row r="1416" ht="15.75" customHeight="1">
      <c r="A1416" s="7"/>
      <c r="B1416" s="18"/>
      <c r="C1416" s="18"/>
      <c r="D1416" s="18"/>
      <c r="E1416" s="18"/>
      <c r="F1416" s="18"/>
      <c r="G1416" s="24"/>
      <c r="H1416" s="18"/>
      <c r="I1416" s="7"/>
      <c r="J1416" s="7"/>
    </row>
    <row r="1417" ht="15.75" customHeight="1">
      <c r="A1417" s="7"/>
      <c r="B1417" s="18"/>
      <c r="C1417" s="18"/>
      <c r="D1417" s="18"/>
      <c r="E1417" s="18"/>
      <c r="F1417" s="18"/>
      <c r="G1417" s="24"/>
      <c r="H1417" s="18"/>
      <c r="I1417" s="7"/>
      <c r="J1417" s="7"/>
    </row>
    <row r="1418" ht="15.75" customHeight="1">
      <c r="A1418" s="7"/>
      <c r="B1418" s="18"/>
      <c r="C1418" s="18"/>
      <c r="D1418" s="18"/>
      <c r="E1418" s="18"/>
      <c r="F1418" s="18"/>
      <c r="G1418" s="24"/>
      <c r="H1418" s="18"/>
      <c r="I1418" s="7"/>
      <c r="J1418" s="7"/>
    </row>
    <row r="1419" ht="15.75" customHeight="1">
      <c r="A1419" s="7"/>
      <c r="B1419" s="18"/>
      <c r="C1419" s="18"/>
      <c r="D1419" s="18"/>
      <c r="E1419" s="18"/>
      <c r="F1419" s="18"/>
      <c r="G1419" s="24"/>
      <c r="H1419" s="18"/>
      <c r="I1419" s="7"/>
      <c r="J1419" s="7"/>
    </row>
    <row r="1420" ht="15.75" customHeight="1">
      <c r="A1420" s="7"/>
      <c r="B1420" s="18"/>
      <c r="C1420" s="18"/>
      <c r="D1420" s="18"/>
      <c r="E1420" s="18"/>
      <c r="F1420" s="18"/>
      <c r="G1420" s="24"/>
      <c r="H1420" s="18"/>
      <c r="I1420" s="7"/>
      <c r="J1420" s="7"/>
    </row>
    <row r="1421" ht="15.75" customHeight="1">
      <c r="A1421" s="7"/>
      <c r="B1421" s="18"/>
      <c r="C1421" s="18"/>
      <c r="D1421" s="18"/>
      <c r="E1421" s="18"/>
      <c r="F1421" s="18"/>
      <c r="G1421" s="24"/>
      <c r="H1421" s="18"/>
      <c r="I1421" s="7"/>
      <c r="J1421" s="7"/>
    </row>
    <row r="1422" ht="15.75" customHeight="1">
      <c r="A1422" s="7"/>
      <c r="B1422" s="18"/>
      <c r="C1422" s="18"/>
      <c r="D1422" s="18"/>
      <c r="E1422" s="18"/>
      <c r="F1422" s="18"/>
      <c r="G1422" s="24"/>
      <c r="H1422" s="18"/>
      <c r="I1422" s="7"/>
      <c r="J1422" s="7"/>
    </row>
    <row r="1423" ht="15.75" customHeight="1">
      <c r="A1423" s="7"/>
      <c r="B1423" s="18"/>
      <c r="C1423" s="18"/>
      <c r="D1423" s="18"/>
      <c r="E1423" s="18"/>
      <c r="F1423" s="18"/>
      <c r="G1423" s="24"/>
      <c r="H1423" s="18"/>
      <c r="I1423" s="7"/>
      <c r="J1423" s="7"/>
    </row>
    <row r="1424" ht="15.75" customHeight="1">
      <c r="A1424" s="7"/>
      <c r="B1424" s="18"/>
      <c r="C1424" s="18"/>
      <c r="D1424" s="18"/>
      <c r="E1424" s="18"/>
      <c r="F1424" s="18"/>
      <c r="G1424" s="24"/>
      <c r="H1424" s="18"/>
      <c r="I1424" s="7"/>
      <c r="J1424" s="7"/>
    </row>
    <row r="1425" ht="15.75" customHeight="1">
      <c r="A1425" s="7"/>
      <c r="B1425" s="18"/>
      <c r="C1425" s="18"/>
      <c r="D1425" s="18"/>
      <c r="E1425" s="18"/>
      <c r="F1425" s="18"/>
      <c r="G1425" s="24"/>
      <c r="H1425" s="18"/>
      <c r="I1425" s="7"/>
      <c r="J1425" s="7"/>
    </row>
    <row r="1426" ht="15.75" customHeight="1">
      <c r="A1426" s="7"/>
      <c r="B1426" s="18"/>
      <c r="C1426" s="18"/>
      <c r="D1426" s="18"/>
      <c r="E1426" s="18"/>
      <c r="F1426" s="18"/>
      <c r="G1426" s="24"/>
      <c r="H1426" s="18"/>
      <c r="I1426" s="7"/>
      <c r="J1426" s="7"/>
    </row>
    <row r="1427" ht="15.75" customHeight="1">
      <c r="A1427" s="7"/>
      <c r="B1427" s="18"/>
      <c r="C1427" s="18"/>
      <c r="D1427" s="18"/>
      <c r="E1427" s="18"/>
      <c r="F1427" s="18"/>
      <c r="G1427" s="24"/>
      <c r="H1427" s="18"/>
      <c r="I1427" s="7"/>
      <c r="J1427" s="7"/>
    </row>
    <row r="1428" ht="15.75" customHeight="1">
      <c r="A1428" s="7"/>
      <c r="B1428" s="18"/>
      <c r="C1428" s="18"/>
      <c r="D1428" s="18"/>
      <c r="E1428" s="18"/>
      <c r="F1428" s="18"/>
      <c r="G1428" s="24"/>
      <c r="H1428" s="18"/>
      <c r="I1428" s="7"/>
      <c r="J1428" s="7"/>
    </row>
    <row r="1429" ht="15.75" customHeight="1">
      <c r="A1429" s="7"/>
      <c r="B1429" s="18"/>
      <c r="C1429" s="18"/>
      <c r="D1429" s="18"/>
      <c r="E1429" s="18"/>
      <c r="F1429" s="18"/>
      <c r="G1429" s="24"/>
      <c r="H1429" s="18"/>
      <c r="I1429" s="7"/>
      <c r="J1429" s="7"/>
    </row>
    <row r="1430" ht="15.75" customHeight="1">
      <c r="A1430" s="7"/>
      <c r="B1430" s="18"/>
      <c r="C1430" s="18"/>
      <c r="D1430" s="18"/>
      <c r="E1430" s="18"/>
      <c r="F1430" s="18"/>
      <c r="G1430" s="24"/>
      <c r="H1430" s="18"/>
      <c r="I1430" s="7"/>
      <c r="J1430" s="7"/>
    </row>
    <row r="1431" ht="15.75" customHeight="1">
      <c r="A1431" s="7"/>
      <c r="B1431" s="18"/>
      <c r="C1431" s="18"/>
      <c r="D1431" s="18"/>
      <c r="E1431" s="18"/>
      <c r="F1431" s="18"/>
      <c r="G1431" s="24"/>
      <c r="H1431" s="18"/>
      <c r="I1431" s="7"/>
      <c r="J1431" s="7"/>
    </row>
    <row r="1432" ht="15.75" customHeight="1">
      <c r="A1432" s="7"/>
      <c r="B1432" s="18"/>
      <c r="C1432" s="18"/>
      <c r="D1432" s="18"/>
      <c r="E1432" s="18"/>
      <c r="F1432" s="18"/>
      <c r="G1432" s="24"/>
      <c r="H1432" s="18"/>
      <c r="I1432" s="7"/>
      <c r="J1432" s="7"/>
    </row>
    <row r="1433" ht="15.75" customHeight="1">
      <c r="A1433" s="7"/>
      <c r="B1433" s="18"/>
      <c r="C1433" s="18"/>
      <c r="D1433" s="18"/>
      <c r="E1433" s="18"/>
      <c r="F1433" s="18"/>
      <c r="G1433" s="24"/>
      <c r="H1433" s="18"/>
      <c r="I1433" s="7"/>
      <c r="J1433" s="7"/>
    </row>
    <row r="1434" ht="15.75" customHeight="1">
      <c r="A1434" s="7"/>
      <c r="B1434" s="18"/>
      <c r="C1434" s="18"/>
      <c r="D1434" s="18"/>
      <c r="E1434" s="18"/>
      <c r="F1434" s="18"/>
      <c r="G1434" s="24"/>
      <c r="H1434" s="18"/>
      <c r="I1434" s="7"/>
      <c r="J1434" s="7"/>
    </row>
    <row r="1435" ht="15.75" customHeight="1">
      <c r="A1435" s="7"/>
      <c r="B1435" s="18"/>
      <c r="C1435" s="18"/>
      <c r="D1435" s="18"/>
      <c r="E1435" s="18"/>
      <c r="F1435" s="18"/>
      <c r="G1435" s="24"/>
      <c r="H1435" s="18"/>
      <c r="I1435" s="7"/>
      <c r="J1435" s="7"/>
    </row>
    <row r="1436" ht="15.75" customHeight="1">
      <c r="A1436" s="7"/>
      <c r="B1436" s="18"/>
      <c r="C1436" s="18"/>
      <c r="D1436" s="18"/>
      <c r="E1436" s="18"/>
      <c r="F1436" s="18"/>
      <c r="G1436" s="24"/>
      <c r="H1436" s="18"/>
      <c r="I1436" s="7"/>
      <c r="J1436" s="7"/>
    </row>
    <row r="1437" ht="15.75" customHeight="1">
      <c r="A1437" s="7"/>
      <c r="B1437" s="18"/>
      <c r="C1437" s="18"/>
      <c r="D1437" s="18"/>
      <c r="E1437" s="18"/>
      <c r="F1437" s="18"/>
      <c r="G1437" s="24"/>
      <c r="H1437" s="18"/>
      <c r="I1437" s="7"/>
      <c r="J1437" s="7"/>
    </row>
    <row r="1438" ht="15.75" customHeight="1">
      <c r="A1438" s="7"/>
      <c r="B1438" s="18"/>
      <c r="C1438" s="18"/>
      <c r="D1438" s="18"/>
      <c r="E1438" s="18"/>
      <c r="F1438" s="18"/>
      <c r="G1438" s="24"/>
      <c r="H1438" s="18"/>
      <c r="I1438" s="7"/>
      <c r="J1438" s="7"/>
    </row>
    <row r="1439" ht="15.75" customHeight="1">
      <c r="A1439" s="7"/>
      <c r="B1439" s="18"/>
      <c r="C1439" s="18"/>
      <c r="D1439" s="18"/>
      <c r="E1439" s="18"/>
      <c r="F1439" s="18"/>
      <c r="G1439" s="24"/>
      <c r="H1439" s="18"/>
      <c r="I1439" s="7"/>
      <c r="J1439" s="7"/>
    </row>
    <row r="1440" ht="15.75" customHeight="1">
      <c r="A1440" s="7"/>
      <c r="B1440" s="18"/>
      <c r="C1440" s="18"/>
      <c r="D1440" s="18"/>
      <c r="E1440" s="18"/>
      <c r="F1440" s="18"/>
      <c r="G1440" s="24"/>
      <c r="H1440" s="18"/>
      <c r="I1440" s="7"/>
      <c r="J1440" s="7"/>
    </row>
    <row r="1441" ht="15.75" customHeight="1">
      <c r="A1441" s="7"/>
      <c r="B1441" s="18"/>
      <c r="C1441" s="18"/>
      <c r="D1441" s="18"/>
      <c r="E1441" s="18"/>
      <c r="F1441" s="18"/>
      <c r="G1441" s="24"/>
      <c r="H1441" s="18"/>
      <c r="I1441" s="7"/>
      <c r="J1441" s="7"/>
    </row>
    <row r="1442" ht="15.75" customHeight="1">
      <c r="A1442" s="7"/>
      <c r="B1442" s="18"/>
      <c r="C1442" s="18"/>
      <c r="D1442" s="18"/>
      <c r="E1442" s="18"/>
      <c r="F1442" s="18"/>
      <c r="G1442" s="24"/>
      <c r="H1442" s="18"/>
      <c r="I1442" s="7"/>
      <c r="J1442" s="7"/>
    </row>
    <row r="1443" ht="15.75" customHeight="1">
      <c r="A1443" s="7"/>
      <c r="B1443" s="18"/>
      <c r="C1443" s="18"/>
      <c r="D1443" s="18"/>
      <c r="E1443" s="18"/>
      <c r="F1443" s="18"/>
      <c r="G1443" s="24"/>
      <c r="H1443" s="18"/>
      <c r="I1443" s="7"/>
      <c r="J1443" s="7"/>
    </row>
    <row r="1444" ht="15.75" customHeight="1">
      <c r="A1444" s="7"/>
      <c r="B1444" s="18"/>
      <c r="C1444" s="18"/>
      <c r="D1444" s="18"/>
      <c r="E1444" s="18"/>
      <c r="F1444" s="18"/>
      <c r="G1444" s="24"/>
      <c r="H1444" s="18"/>
      <c r="I1444" s="7"/>
      <c r="J1444" s="7"/>
    </row>
    <row r="1445" ht="15.75" customHeight="1">
      <c r="A1445" s="7"/>
      <c r="B1445" s="18"/>
      <c r="C1445" s="18"/>
      <c r="D1445" s="18"/>
      <c r="E1445" s="18"/>
      <c r="F1445" s="18"/>
      <c r="G1445" s="24"/>
      <c r="H1445" s="18"/>
      <c r="I1445" s="7"/>
      <c r="J1445" s="7"/>
    </row>
    <row r="1446" ht="15.75" customHeight="1">
      <c r="A1446" s="7"/>
      <c r="B1446" s="18"/>
      <c r="C1446" s="18"/>
      <c r="D1446" s="18"/>
      <c r="E1446" s="18"/>
      <c r="F1446" s="18"/>
      <c r="G1446" s="24"/>
      <c r="H1446" s="18"/>
      <c r="I1446" s="7"/>
      <c r="J1446" s="7"/>
    </row>
    <row r="1447" ht="15.75" customHeight="1">
      <c r="A1447" s="7"/>
      <c r="B1447" s="18"/>
      <c r="C1447" s="18"/>
      <c r="D1447" s="18"/>
      <c r="E1447" s="18"/>
      <c r="F1447" s="18"/>
      <c r="G1447" s="24"/>
      <c r="H1447" s="18"/>
      <c r="I1447" s="7"/>
      <c r="J1447" s="7"/>
    </row>
    <row r="1448" ht="15.75" customHeight="1">
      <c r="A1448" s="7"/>
      <c r="B1448" s="18"/>
      <c r="C1448" s="18"/>
      <c r="D1448" s="18"/>
      <c r="E1448" s="18"/>
      <c r="F1448" s="18"/>
      <c r="G1448" s="24"/>
      <c r="H1448" s="18"/>
      <c r="I1448" s="7"/>
      <c r="J1448" s="7"/>
    </row>
    <row r="1449" ht="15.75" customHeight="1">
      <c r="A1449" s="7"/>
      <c r="B1449" s="18"/>
      <c r="C1449" s="18"/>
      <c r="D1449" s="18"/>
      <c r="E1449" s="18"/>
      <c r="F1449" s="18"/>
      <c r="G1449" s="24"/>
      <c r="H1449" s="18"/>
      <c r="I1449" s="7"/>
      <c r="J1449" s="7"/>
    </row>
    <row r="1450" ht="15.75" customHeight="1">
      <c r="A1450" s="7"/>
      <c r="B1450" s="18"/>
      <c r="C1450" s="18"/>
      <c r="D1450" s="18"/>
      <c r="E1450" s="18"/>
      <c r="F1450" s="18"/>
      <c r="G1450" s="24"/>
      <c r="H1450" s="18"/>
      <c r="I1450" s="7"/>
      <c r="J1450" s="7"/>
    </row>
    <row r="1451" ht="15.75" customHeight="1">
      <c r="A1451" s="7"/>
      <c r="B1451" s="18"/>
      <c r="C1451" s="18"/>
      <c r="D1451" s="18"/>
      <c r="E1451" s="18"/>
      <c r="F1451" s="18"/>
      <c r="G1451" s="24"/>
      <c r="H1451" s="18"/>
      <c r="I1451" s="7"/>
      <c r="J1451" s="7"/>
    </row>
    <row r="1452" ht="15.75" customHeight="1">
      <c r="A1452" s="7"/>
      <c r="B1452" s="18"/>
      <c r="C1452" s="18"/>
      <c r="D1452" s="18"/>
      <c r="E1452" s="18"/>
      <c r="F1452" s="18"/>
      <c r="G1452" s="24"/>
      <c r="H1452" s="18"/>
      <c r="I1452" s="7"/>
      <c r="J1452" s="7"/>
    </row>
    <row r="1453" ht="15.75" customHeight="1">
      <c r="A1453" s="7"/>
      <c r="B1453" s="18"/>
      <c r="C1453" s="18"/>
      <c r="D1453" s="18"/>
      <c r="E1453" s="18"/>
      <c r="F1453" s="18"/>
      <c r="G1453" s="24"/>
      <c r="H1453" s="18"/>
      <c r="I1453" s="7"/>
      <c r="J1453" s="7"/>
    </row>
    <row r="1454" ht="15.75" customHeight="1">
      <c r="A1454" s="7"/>
      <c r="B1454" s="18"/>
      <c r="C1454" s="18"/>
      <c r="D1454" s="18"/>
      <c r="E1454" s="18"/>
      <c r="F1454" s="18"/>
      <c r="G1454" s="24"/>
      <c r="H1454" s="18"/>
      <c r="I1454" s="7"/>
      <c r="J1454" s="7"/>
    </row>
    <row r="1455" ht="15.75" customHeight="1">
      <c r="A1455" s="7"/>
      <c r="B1455" s="18"/>
      <c r="C1455" s="18"/>
      <c r="D1455" s="18"/>
      <c r="E1455" s="18"/>
      <c r="F1455" s="18"/>
      <c r="G1455" s="24"/>
      <c r="H1455" s="18"/>
      <c r="I1455" s="7"/>
      <c r="J1455" s="7"/>
    </row>
    <row r="1456" ht="15.75" customHeight="1">
      <c r="A1456" s="7"/>
      <c r="B1456" s="18"/>
      <c r="C1456" s="18"/>
      <c r="D1456" s="18"/>
      <c r="E1456" s="18"/>
      <c r="F1456" s="18"/>
      <c r="G1456" s="24"/>
      <c r="H1456" s="18"/>
      <c r="I1456" s="7"/>
      <c r="J1456" s="7"/>
    </row>
    <row r="1457" ht="15.75" customHeight="1">
      <c r="A1457" s="7"/>
      <c r="B1457" s="18"/>
      <c r="C1457" s="18"/>
      <c r="D1457" s="18"/>
      <c r="E1457" s="18"/>
      <c r="F1457" s="18"/>
      <c r="G1457" s="24"/>
      <c r="H1457" s="18"/>
      <c r="I1457" s="7"/>
      <c r="J1457" s="7"/>
    </row>
    <row r="1458" ht="15.75" customHeight="1">
      <c r="A1458" s="7"/>
      <c r="B1458" s="18"/>
      <c r="C1458" s="18"/>
      <c r="D1458" s="18"/>
      <c r="E1458" s="18"/>
      <c r="F1458" s="18"/>
      <c r="G1458" s="24"/>
      <c r="H1458" s="18"/>
      <c r="I1458" s="7"/>
      <c r="J1458" s="7"/>
    </row>
    <row r="1459" ht="15.75" customHeight="1">
      <c r="A1459" s="7"/>
      <c r="B1459" s="18"/>
      <c r="C1459" s="18"/>
      <c r="D1459" s="18"/>
      <c r="E1459" s="18"/>
      <c r="F1459" s="18"/>
      <c r="G1459" s="24"/>
      <c r="H1459" s="18"/>
      <c r="I1459" s="7"/>
      <c r="J1459" s="7"/>
    </row>
    <row r="1460" ht="15.75" customHeight="1">
      <c r="A1460" s="7"/>
      <c r="B1460" s="18"/>
      <c r="C1460" s="18"/>
      <c r="D1460" s="18"/>
      <c r="E1460" s="18"/>
      <c r="F1460" s="18"/>
      <c r="G1460" s="24"/>
      <c r="H1460" s="18"/>
      <c r="I1460" s="7"/>
      <c r="J1460" s="7"/>
    </row>
    <row r="1461" ht="15.75" customHeight="1">
      <c r="A1461" s="7"/>
      <c r="B1461" s="18"/>
      <c r="C1461" s="18"/>
      <c r="D1461" s="18"/>
      <c r="E1461" s="18"/>
      <c r="F1461" s="18"/>
      <c r="G1461" s="24"/>
      <c r="H1461" s="18"/>
      <c r="I1461" s="7"/>
      <c r="J1461" s="7"/>
    </row>
    <row r="1462" ht="15.75" customHeight="1">
      <c r="A1462" s="7"/>
      <c r="B1462" s="18"/>
      <c r="C1462" s="18"/>
      <c r="D1462" s="18"/>
      <c r="E1462" s="18"/>
      <c r="F1462" s="18"/>
      <c r="G1462" s="24"/>
      <c r="H1462" s="18"/>
      <c r="I1462" s="7"/>
      <c r="J1462" s="7"/>
    </row>
    <row r="1463" ht="15.75" customHeight="1">
      <c r="A1463" s="7"/>
      <c r="B1463" s="18"/>
      <c r="C1463" s="18"/>
      <c r="D1463" s="18"/>
      <c r="E1463" s="18"/>
      <c r="F1463" s="18"/>
      <c r="G1463" s="24"/>
      <c r="H1463" s="18"/>
      <c r="I1463" s="7"/>
      <c r="J1463" s="7"/>
    </row>
    <row r="1464" ht="15.75" customHeight="1">
      <c r="A1464" s="7"/>
      <c r="B1464" s="18"/>
      <c r="C1464" s="18"/>
      <c r="D1464" s="18"/>
      <c r="E1464" s="18"/>
      <c r="F1464" s="18"/>
      <c r="G1464" s="24"/>
      <c r="H1464" s="18"/>
      <c r="I1464" s="7"/>
      <c r="J1464" s="7"/>
    </row>
    <row r="1465" ht="15.75" customHeight="1">
      <c r="A1465" s="7"/>
      <c r="B1465" s="18"/>
      <c r="C1465" s="18"/>
      <c r="D1465" s="18"/>
      <c r="E1465" s="18"/>
      <c r="F1465" s="18"/>
      <c r="G1465" s="24"/>
      <c r="H1465" s="18"/>
      <c r="I1465" s="7"/>
      <c r="J1465" s="7"/>
    </row>
    <row r="1466" ht="15.75" customHeight="1">
      <c r="A1466" s="7"/>
      <c r="B1466" s="18"/>
      <c r="C1466" s="18"/>
      <c r="D1466" s="18"/>
      <c r="E1466" s="18"/>
      <c r="F1466" s="18"/>
      <c r="G1466" s="24"/>
      <c r="H1466" s="18"/>
      <c r="I1466" s="7"/>
      <c r="J1466" s="7"/>
    </row>
    <row r="1467" ht="15.75" customHeight="1">
      <c r="A1467" s="7"/>
      <c r="B1467" s="18"/>
      <c r="C1467" s="18"/>
      <c r="D1467" s="18"/>
      <c r="E1467" s="18"/>
      <c r="F1467" s="18"/>
      <c r="G1467" s="24"/>
      <c r="H1467" s="18"/>
      <c r="I1467" s="7"/>
      <c r="J1467" s="7"/>
    </row>
    <row r="1468" ht="15.75" customHeight="1">
      <c r="A1468" s="7"/>
      <c r="B1468" s="18"/>
      <c r="C1468" s="18"/>
      <c r="D1468" s="18"/>
      <c r="E1468" s="18"/>
      <c r="F1468" s="18"/>
      <c r="G1468" s="24"/>
      <c r="H1468" s="18"/>
      <c r="I1468" s="7"/>
      <c r="J1468" s="7"/>
    </row>
    <row r="1469" ht="15.75" customHeight="1">
      <c r="A1469" s="7"/>
      <c r="B1469" s="18"/>
      <c r="C1469" s="18"/>
      <c r="D1469" s="18"/>
      <c r="E1469" s="18"/>
      <c r="F1469" s="18"/>
      <c r="G1469" s="24"/>
      <c r="H1469" s="18"/>
      <c r="I1469" s="7"/>
      <c r="J1469" s="7"/>
    </row>
    <row r="1470" ht="15.75" customHeight="1">
      <c r="A1470" s="7"/>
      <c r="B1470" s="18"/>
      <c r="C1470" s="18"/>
      <c r="D1470" s="18"/>
      <c r="E1470" s="18"/>
      <c r="F1470" s="18"/>
      <c r="G1470" s="24"/>
      <c r="H1470" s="18"/>
      <c r="I1470" s="7"/>
      <c r="J1470" s="7"/>
    </row>
    <row r="1471" ht="15.75" customHeight="1">
      <c r="A1471" s="7"/>
      <c r="B1471" s="18"/>
      <c r="C1471" s="18"/>
      <c r="D1471" s="18"/>
      <c r="E1471" s="18"/>
      <c r="F1471" s="18"/>
      <c r="G1471" s="24"/>
      <c r="H1471" s="18"/>
      <c r="I1471" s="7"/>
      <c r="J1471" s="7"/>
    </row>
    <row r="1472" ht="15.75" customHeight="1">
      <c r="A1472" s="7"/>
      <c r="B1472" s="18"/>
      <c r="C1472" s="18"/>
      <c r="D1472" s="18"/>
      <c r="E1472" s="18"/>
      <c r="F1472" s="18"/>
      <c r="G1472" s="24"/>
      <c r="H1472" s="18"/>
      <c r="I1472" s="7"/>
      <c r="J1472" s="7"/>
    </row>
    <row r="1473" ht="15.75" customHeight="1">
      <c r="A1473" s="7"/>
      <c r="B1473" s="18"/>
      <c r="C1473" s="18"/>
      <c r="D1473" s="18"/>
      <c r="E1473" s="18"/>
      <c r="F1473" s="18"/>
      <c r="G1473" s="24"/>
      <c r="H1473" s="18"/>
      <c r="I1473" s="7"/>
      <c r="J1473" s="7"/>
    </row>
    <row r="1474" ht="15.75" customHeight="1">
      <c r="A1474" s="7"/>
      <c r="B1474" s="18"/>
      <c r="C1474" s="18"/>
      <c r="D1474" s="18"/>
      <c r="E1474" s="18"/>
      <c r="F1474" s="18"/>
      <c r="G1474" s="24"/>
      <c r="H1474" s="18"/>
      <c r="I1474" s="7"/>
      <c r="J1474" s="7"/>
    </row>
    <row r="1475" ht="15.75" customHeight="1">
      <c r="A1475" s="7"/>
      <c r="B1475" s="18"/>
      <c r="C1475" s="18"/>
      <c r="D1475" s="18"/>
      <c r="E1475" s="18"/>
      <c r="F1475" s="18"/>
      <c r="G1475" s="24"/>
      <c r="H1475" s="18"/>
      <c r="I1475" s="7"/>
      <c r="J1475" s="7"/>
    </row>
    <row r="1476" ht="15.75" customHeight="1">
      <c r="A1476" s="7"/>
      <c r="B1476" s="18"/>
      <c r="C1476" s="18"/>
      <c r="D1476" s="18"/>
      <c r="E1476" s="18"/>
      <c r="F1476" s="18"/>
      <c r="G1476" s="24"/>
      <c r="H1476" s="18"/>
      <c r="I1476" s="7"/>
      <c r="J1476" s="7"/>
    </row>
    <row r="1477" ht="15.75" customHeight="1">
      <c r="A1477" s="7"/>
      <c r="B1477" s="18"/>
      <c r="C1477" s="18"/>
      <c r="D1477" s="18"/>
      <c r="E1477" s="18"/>
      <c r="F1477" s="18"/>
      <c r="G1477" s="24"/>
      <c r="H1477" s="18"/>
      <c r="I1477" s="7"/>
      <c r="J1477" s="7"/>
    </row>
    <row r="1478" ht="15.75" customHeight="1">
      <c r="A1478" s="7"/>
      <c r="B1478" s="18"/>
      <c r="C1478" s="18"/>
      <c r="D1478" s="18"/>
      <c r="E1478" s="18"/>
      <c r="F1478" s="18"/>
      <c r="G1478" s="24"/>
      <c r="H1478" s="18"/>
      <c r="I1478" s="7"/>
      <c r="J1478" s="7"/>
    </row>
    <row r="1479" ht="15.75" customHeight="1">
      <c r="A1479" s="7"/>
      <c r="B1479" s="18"/>
      <c r="C1479" s="18"/>
      <c r="D1479" s="18"/>
      <c r="E1479" s="18"/>
      <c r="F1479" s="18"/>
      <c r="G1479" s="24"/>
      <c r="H1479" s="18"/>
      <c r="I1479" s="7"/>
      <c r="J1479" s="7"/>
    </row>
    <row r="1480" ht="15.75" customHeight="1">
      <c r="A1480" s="7"/>
      <c r="B1480" s="18"/>
      <c r="C1480" s="18"/>
      <c r="D1480" s="18"/>
      <c r="E1480" s="18"/>
      <c r="F1480" s="18"/>
      <c r="G1480" s="24"/>
      <c r="H1480" s="18"/>
      <c r="I1480" s="7"/>
      <c r="J1480" s="7"/>
    </row>
    <row r="1481" ht="15.75" customHeight="1">
      <c r="A1481" s="7"/>
      <c r="B1481" s="18"/>
      <c r="C1481" s="18"/>
      <c r="D1481" s="18"/>
      <c r="E1481" s="18"/>
      <c r="F1481" s="18"/>
      <c r="G1481" s="24"/>
      <c r="H1481" s="18"/>
      <c r="I1481" s="7"/>
      <c r="J1481" s="7"/>
    </row>
    <row r="1482" ht="15.75" customHeight="1">
      <c r="A1482" s="7"/>
      <c r="B1482" s="18"/>
      <c r="C1482" s="18"/>
      <c r="D1482" s="18"/>
      <c r="E1482" s="18"/>
      <c r="F1482" s="18"/>
      <c r="G1482" s="24"/>
      <c r="H1482" s="18"/>
      <c r="I1482" s="7"/>
      <c r="J1482" s="7"/>
    </row>
    <row r="1483" ht="15.75" customHeight="1">
      <c r="A1483" s="7"/>
      <c r="B1483" s="18"/>
      <c r="C1483" s="18"/>
      <c r="D1483" s="18"/>
      <c r="E1483" s="18"/>
      <c r="F1483" s="18"/>
      <c r="G1483" s="24"/>
      <c r="H1483" s="18"/>
      <c r="I1483" s="7"/>
      <c r="J1483" s="7"/>
    </row>
    <row r="1484" ht="15.75" customHeight="1">
      <c r="A1484" s="7"/>
      <c r="B1484" s="18"/>
      <c r="C1484" s="18"/>
      <c r="D1484" s="18"/>
      <c r="E1484" s="18"/>
      <c r="F1484" s="18"/>
      <c r="G1484" s="24"/>
      <c r="H1484" s="18"/>
      <c r="I1484" s="7"/>
      <c r="J1484" s="7"/>
    </row>
    <row r="1485" ht="15.75" customHeight="1">
      <c r="A1485" s="7"/>
      <c r="B1485" s="18"/>
      <c r="C1485" s="18"/>
      <c r="D1485" s="18"/>
      <c r="E1485" s="18"/>
      <c r="F1485" s="18"/>
      <c r="G1485" s="24"/>
      <c r="H1485" s="18"/>
      <c r="I1485" s="7"/>
      <c r="J1485" s="7"/>
    </row>
    <row r="1486" ht="15.75" customHeight="1">
      <c r="A1486" s="7"/>
      <c r="B1486" s="18"/>
      <c r="C1486" s="18"/>
      <c r="D1486" s="18"/>
      <c r="E1486" s="18"/>
      <c r="F1486" s="18"/>
      <c r="G1486" s="24"/>
      <c r="H1486" s="18"/>
      <c r="I1486" s="7"/>
      <c r="J1486" s="7"/>
    </row>
    <row r="1487" ht="15.75" customHeight="1">
      <c r="A1487" s="7"/>
      <c r="B1487" s="18"/>
      <c r="C1487" s="18"/>
      <c r="D1487" s="18"/>
      <c r="E1487" s="18"/>
      <c r="F1487" s="18"/>
      <c r="G1487" s="24"/>
      <c r="H1487" s="18"/>
      <c r="I1487" s="7"/>
      <c r="J1487" s="7"/>
    </row>
    <row r="1488" ht="15.75" customHeight="1">
      <c r="A1488" s="7"/>
      <c r="B1488" s="18"/>
      <c r="C1488" s="18"/>
      <c r="D1488" s="18"/>
      <c r="E1488" s="18"/>
      <c r="F1488" s="18"/>
      <c r="G1488" s="24"/>
      <c r="H1488" s="18"/>
      <c r="I1488" s="7"/>
      <c r="J1488" s="7"/>
    </row>
    <row r="1489" ht="15.75" customHeight="1">
      <c r="A1489" s="7"/>
      <c r="B1489" s="18"/>
      <c r="C1489" s="18"/>
      <c r="D1489" s="18"/>
      <c r="E1489" s="18"/>
      <c r="F1489" s="18"/>
      <c r="G1489" s="24"/>
      <c r="H1489" s="18"/>
      <c r="I1489" s="7"/>
      <c r="J1489" s="7"/>
    </row>
    <row r="1490" ht="15.75" customHeight="1">
      <c r="A1490" s="7"/>
      <c r="B1490" s="18"/>
      <c r="C1490" s="18"/>
      <c r="D1490" s="18"/>
      <c r="E1490" s="18"/>
      <c r="F1490" s="18"/>
      <c r="G1490" s="24"/>
      <c r="H1490" s="18"/>
      <c r="I1490" s="7"/>
      <c r="J1490" s="7"/>
    </row>
    <row r="1491" ht="15.75" customHeight="1">
      <c r="A1491" s="7"/>
      <c r="B1491" s="18"/>
      <c r="C1491" s="18"/>
      <c r="D1491" s="18"/>
      <c r="E1491" s="18"/>
      <c r="F1491" s="18"/>
      <c r="G1491" s="24"/>
      <c r="H1491" s="18"/>
      <c r="I1491" s="7"/>
      <c r="J1491" s="7"/>
    </row>
    <row r="1492" ht="15.75" customHeight="1">
      <c r="A1492" s="7"/>
      <c r="B1492" s="18"/>
      <c r="C1492" s="18"/>
      <c r="D1492" s="18"/>
      <c r="E1492" s="18"/>
      <c r="F1492" s="18"/>
      <c r="G1492" s="24"/>
      <c r="H1492" s="18"/>
      <c r="I1492" s="7"/>
      <c r="J1492" s="7"/>
    </row>
    <row r="1493" ht="15.75" customHeight="1">
      <c r="A1493" s="7"/>
      <c r="B1493" s="18"/>
      <c r="C1493" s="18"/>
      <c r="D1493" s="18"/>
      <c r="E1493" s="18"/>
      <c r="F1493" s="18"/>
      <c r="G1493" s="24"/>
      <c r="H1493" s="18"/>
      <c r="I1493" s="7"/>
      <c r="J1493" s="7"/>
    </row>
    <row r="1494" ht="15.75" customHeight="1">
      <c r="A1494" s="7"/>
      <c r="B1494" s="18"/>
      <c r="C1494" s="18"/>
      <c r="D1494" s="18"/>
      <c r="E1494" s="18"/>
      <c r="F1494" s="18"/>
      <c r="G1494" s="24"/>
      <c r="H1494" s="18"/>
      <c r="I1494" s="7"/>
      <c r="J1494" s="7"/>
    </row>
    <row r="1495" ht="15.75" customHeight="1">
      <c r="A1495" s="7"/>
      <c r="B1495" s="18"/>
      <c r="C1495" s="18"/>
      <c r="D1495" s="18"/>
      <c r="E1495" s="18"/>
      <c r="F1495" s="18"/>
      <c r="G1495" s="24"/>
      <c r="H1495" s="18"/>
      <c r="I1495" s="7"/>
      <c r="J1495" s="7"/>
    </row>
    <row r="1496" ht="15.75" customHeight="1">
      <c r="A1496" s="7"/>
      <c r="B1496" s="18"/>
      <c r="C1496" s="18"/>
      <c r="D1496" s="18"/>
      <c r="E1496" s="18"/>
      <c r="F1496" s="18"/>
      <c r="G1496" s="24"/>
      <c r="H1496" s="18"/>
      <c r="I1496" s="7"/>
      <c r="J1496" s="7"/>
    </row>
    <row r="1497" ht="15.75" customHeight="1">
      <c r="A1497" s="7"/>
      <c r="B1497" s="18"/>
      <c r="C1497" s="18"/>
      <c r="D1497" s="18"/>
      <c r="E1497" s="18"/>
      <c r="F1497" s="18"/>
      <c r="G1497" s="24"/>
      <c r="H1497" s="18"/>
      <c r="I1497" s="7"/>
      <c r="J1497" s="7"/>
    </row>
    <row r="1498" ht="15.75" customHeight="1">
      <c r="A1498" s="7"/>
      <c r="B1498" s="18"/>
      <c r="C1498" s="18"/>
      <c r="D1498" s="18"/>
      <c r="E1498" s="18"/>
      <c r="F1498" s="18"/>
      <c r="G1498" s="24"/>
      <c r="H1498" s="18"/>
      <c r="I1498" s="7"/>
      <c r="J1498" s="7"/>
    </row>
    <row r="1499" ht="15.75" customHeight="1">
      <c r="A1499" s="7"/>
      <c r="B1499" s="18"/>
      <c r="C1499" s="18"/>
      <c r="D1499" s="18"/>
      <c r="E1499" s="18"/>
      <c r="F1499" s="18"/>
      <c r="G1499" s="24"/>
      <c r="H1499" s="18"/>
      <c r="I1499" s="7"/>
      <c r="J1499" s="7"/>
    </row>
    <row r="1500" ht="15.75" customHeight="1">
      <c r="A1500" s="7"/>
      <c r="B1500" s="18"/>
      <c r="C1500" s="18"/>
      <c r="D1500" s="18"/>
      <c r="E1500" s="18"/>
      <c r="F1500" s="18"/>
      <c r="G1500" s="24"/>
      <c r="H1500" s="18"/>
      <c r="I1500" s="7"/>
      <c r="J1500" s="7"/>
    </row>
    <row r="1501" ht="15.75" customHeight="1">
      <c r="A1501" s="7"/>
      <c r="B1501" s="18"/>
      <c r="C1501" s="18"/>
      <c r="D1501" s="18"/>
      <c r="E1501" s="18"/>
      <c r="F1501" s="18"/>
      <c r="G1501" s="24"/>
      <c r="H1501" s="18"/>
      <c r="I1501" s="7"/>
      <c r="J1501" s="7"/>
    </row>
    <row r="1502" ht="15.75" customHeight="1">
      <c r="A1502" s="7"/>
      <c r="B1502" s="18"/>
      <c r="C1502" s="18"/>
      <c r="D1502" s="18"/>
      <c r="E1502" s="18"/>
      <c r="F1502" s="18"/>
      <c r="G1502" s="24"/>
      <c r="H1502" s="18"/>
      <c r="I1502" s="7"/>
      <c r="J1502" s="7"/>
    </row>
    <row r="1503" ht="15.75" customHeight="1">
      <c r="A1503" s="7"/>
      <c r="B1503" s="18"/>
      <c r="C1503" s="18"/>
      <c r="D1503" s="18"/>
      <c r="E1503" s="18"/>
      <c r="F1503" s="18"/>
      <c r="G1503" s="24"/>
      <c r="H1503" s="18"/>
      <c r="I1503" s="7"/>
      <c r="J1503" s="7"/>
    </row>
    <row r="1504" ht="15.75" customHeight="1">
      <c r="A1504" s="7"/>
      <c r="B1504" s="18"/>
      <c r="C1504" s="18"/>
      <c r="D1504" s="18"/>
      <c r="E1504" s="18"/>
      <c r="F1504" s="18"/>
      <c r="G1504" s="24"/>
      <c r="H1504" s="18"/>
      <c r="I1504" s="7"/>
      <c r="J1504" s="7"/>
    </row>
    <row r="1505" ht="15.75" customHeight="1">
      <c r="A1505" s="7"/>
      <c r="B1505" s="18"/>
      <c r="C1505" s="18"/>
      <c r="D1505" s="18"/>
      <c r="E1505" s="18"/>
      <c r="F1505" s="18"/>
      <c r="G1505" s="24"/>
      <c r="H1505" s="18"/>
      <c r="I1505" s="7"/>
      <c r="J1505" s="7"/>
    </row>
    <row r="1506" ht="15.75" customHeight="1">
      <c r="A1506" s="7"/>
      <c r="B1506" s="18"/>
      <c r="C1506" s="18"/>
      <c r="D1506" s="18"/>
      <c r="E1506" s="18"/>
      <c r="F1506" s="18"/>
      <c r="G1506" s="24"/>
      <c r="H1506" s="18"/>
      <c r="I1506" s="7"/>
      <c r="J1506" s="7"/>
    </row>
  </sheetData>
  <mergeCells count="16">
    <mergeCell ref="H1:H2"/>
    <mergeCell ref="I1:I2"/>
    <mergeCell ref="B8:I8"/>
    <mergeCell ref="B14:I14"/>
    <mergeCell ref="B52:I52"/>
    <mergeCell ref="B90:I90"/>
    <mergeCell ref="B128:I128"/>
    <mergeCell ref="B166:I166"/>
    <mergeCell ref="B11:I11"/>
    <mergeCell ref="A1:A2"/>
    <mergeCell ref="B1:B2"/>
    <mergeCell ref="C1:C2"/>
    <mergeCell ref="D1:D2"/>
    <mergeCell ref="E1:E2"/>
    <mergeCell ref="F1:F2"/>
    <mergeCell ref="G1:G2"/>
  </mergeCells>
  <conditionalFormatting sqref="F3:F10 F12:F13 F15:F51 F53:F89 F91:F127 F129:F165 F167:F1506">
    <cfRule type="cellIs" dxfId="0" priority="1" operator="equal">
      <formula>"BUY"</formula>
    </cfRule>
  </conditionalFormatting>
  <conditionalFormatting sqref="F3:F10 F12:F13 F15:F51 F53:F89 F91:F127 F129:F165 F167:F1506">
    <cfRule type="cellIs" dxfId="1" priority="2" operator="equal">
      <formula>"SELL"</formula>
    </cfRule>
  </conditionalFormatting>
  <dataValidations>
    <dataValidation type="list" allowBlank="1" sqref="F3:F7 F9:F10 F15:F50 F53:F88 F91:F126 F129:F164 F167:F202">
      <formula1>"BUY,SELL"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0" max="10" width="12.89"/>
    <col customWidth="1" min="11" max="11" width="20.33"/>
  </cols>
  <sheetData>
    <row r="1">
      <c r="A1" s="25"/>
      <c r="B1" s="25"/>
      <c r="C1" s="25"/>
      <c r="D1" s="26" t="s">
        <v>43</v>
      </c>
      <c r="E1" s="27" t="s">
        <v>44</v>
      </c>
      <c r="F1" s="28"/>
      <c r="G1" s="29"/>
      <c r="H1" s="30">
        <f t="shared" ref="H1:I1" si="1">AVERAGE(H5:H999)</f>
        <v>1492039.983</v>
      </c>
      <c r="I1" s="30">
        <f t="shared" si="1"/>
        <v>270588.3667</v>
      </c>
      <c r="J1" s="7"/>
      <c r="K1" s="7"/>
    </row>
    <row r="2">
      <c r="A2" s="25"/>
      <c r="B2" s="25"/>
      <c r="C2" s="31"/>
      <c r="D2" s="32">
        <f>COUNTA(E5:E999)</f>
        <v>60</v>
      </c>
      <c r="E2" s="33"/>
      <c r="F2" s="34"/>
      <c r="G2" s="35"/>
      <c r="H2" s="36"/>
      <c r="I2" s="36"/>
      <c r="J2" s="7"/>
      <c r="K2" s="7"/>
    </row>
    <row r="3">
      <c r="A3" s="25"/>
      <c r="B3" s="25"/>
      <c r="C3" s="25"/>
      <c r="D3" s="31"/>
      <c r="H3" s="37" t="s">
        <v>45</v>
      </c>
      <c r="I3" s="38"/>
      <c r="J3" s="39">
        <f>SUMIFS(Portfolio!$J$3:$J999,Portfolio!$F$3:$F999,"Asset")</f>
        <v>-0.2104393744</v>
      </c>
      <c r="K3" s="39">
        <f>SUMIFS(Portfolio!$N$3:$N999,Portfolio!$F$3:$F999,"Asset")</f>
        <v>89522399</v>
      </c>
    </row>
    <row r="4">
      <c r="A4" s="40"/>
      <c r="B4" s="40"/>
      <c r="C4" s="41"/>
      <c r="D4" s="42"/>
      <c r="E4" s="43" t="s">
        <v>46</v>
      </c>
      <c r="F4" s="44" t="s">
        <v>4</v>
      </c>
      <c r="G4" s="44" t="s">
        <v>3</v>
      </c>
      <c r="H4" s="45" t="s">
        <v>47</v>
      </c>
      <c r="I4" s="45" t="s">
        <v>48</v>
      </c>
      <c r="J4" s="46" t="s">
        <v>49</v>
      </c>
      <c r="K4" s="47" t="s">
        <v>50</v>
      </c>
    </row>
    <row r="5">
      <c r="A5" s="48" t="s">
        <v>51</v>
      </c>
      <c r="D5" s="49"/>
      <c r="E5" s="50" t="str">
        <f t="shared" ref="E5:E64" si="2">CONCATENATE(LEFT(G5,3),"-",RIGHT(F5,2))</f>
        <v>Jan-24</v>
      </c>
      <c r="F5" s="51">
        <v>2024.0</v>
      </c>
      <c r="G5" s="52" t="s">
        <v>27</v>
      </c>
      <c r="H5" s="53">
        <f>SUMIFS(Transactions!$G$3:$G999,Transactions!$D$3:$D999,G5,Transactions!$E$3:$E999,F5,Transactions!$F$3:$F999,"BUY")</f>
        <v>2449799</v>
      </c>
      <c r="I5" s="53">
        <f>SUMIFS(Transactions!$G$3:$G999,Transactions!$D$3:$D999,G5,Transactions!$E$3:$E999,F5,Transactions!$F$3:$F999,"SELL")</f>
        <v>0</v>
      </c>
      <c r="J5" s="54">
        <f t="shared" ref="J5:J64" si="3">$J$3*COUNTA(E$5:$F5)</f>
        <v>-0.4208787488</v>
      </c>
      <c r="K5" s="55">
        <f t="shared" ref="K5:K64" si="4">SUM($H$5:H5)-SUM($I$5:I5)+J5</f>
        <v>2449798.579</v>
      </c>
    </row>
    <row r="6">
      <c r="A6" s="56"/>
      <c r="D6" s="49"/>
      <c r="E6" s="57" t="str">
        <f t="shared" si="2"/>
        <v>Feb-24</v>
      </c>
      <c r="F6" s="58">
        <v>2024.0</v>
      </c>
      <c r="G6" s="59" t="s">
        <v>37</v>
      </c>
      <c r="H6" s="60">
        <f>SUMIFS(Transactions!$G$3:$G999,Transactions!$D$3:$D999,G6,Transactions!$E$3:$E999,F6,Transactions!$F$3:$F999,"BUY")</f>
        <v>0</v>
      </c>
      <c r="I6" s="60">
        <f>SUMIFS(Transactions!$G$3:$G999,Transactions!$D$3:$D999,G6,Transactions!$E$3:$E999,F6,Transactions!$F$3:$F999,"SELL")</f>
        <v>0</v>
      </c>
      <c r="J6" s="54">
        <f t="shared" si="3"/>
        <v>-0.8417574976</v>
      </c>
      <c r="K6" s="55">
        <f t="shared" si="4"/>
        <v>2449798.158</v>
      </c>
    </row>
    <row r="7">
      <c r="A7" s="56"/>
      <c r="D7" s="49"/>
      <c r="E7" s="57" t="str">
        <f t="shared" si="2"/>
        <v>Mar-24</v>
      </c>
      <c r="F7" s="58">
        <v>2024.0</v>
      </c>
      <c r="G7" s="59" t="s">
        <v>33</v>
      </c>
      <c r="H7" s="60">
        <f>SUMIFS(Transactions!$G$3:$G999,Transactions!$D$3:$D999,G7,Transactions!$E$3:$E999,F7,Transactions!$F$3:$F999,"BUY")</f>
        <v>0</v>
      </c>
      <c r="I7" s="60">
        <f>SUMIFS(Transactions!$G$3:$G999,Transactions!$D$3:$D999,G7,Transactions!$E$3:$E999,F7,Transactions!$F$3:$F999,"SELL")</f>
        <v>0</v>
      </c>
      <c r="J7" s="54">
        <f t="shared" si="3"/>
        <v>-1.262636246</v>
      </c>
      <c r="K7" s="55">
        <f t="shared" si="4"/>
        <v>2449797.737</v>
      </c>
    </row>
    <row r="8">
      <c r="A8" s="56"/>
      <c r="D8" s="49"/>
      <c r="E8" s="57" t="str">
        <f t="shared" si="2"/>
        <v>Apr-24</v>
      </c>
      <c r="F8" s="58">
        <v>2024.0</v>
      </c>
      <c r="G8" s="59" t="s">
        <v>42</v>
      </c>
      <c r="H8" s="60">
        <f>SUMIFS(Transactions!$G$3:$G999,Transactions!$D$3:$D999,G8,Transactions!$E$3:$E999,F8,Transactions!$F$3:$F999,"BUY")</f>
        <v>1000000</v>
      </c>
      <c r="I8" s="60">
        <f>SUMIFS(Transactions!$G$3:$G999,Transactions!$D$3:$D999,G8,Transactions!$E$3:$E999,F8,Transactions!$F$3:$F999,"SELL")</f>
        <v>0</v>
      </c>
      <c r="J8" s="54">
        <f t="shared" si="3"/>
        <v>-1.683514995</v>
      </c>
      <c r="K8" s="55">
        <f t="shared" si="4"/>
        <v>3449797.316</v>
      </c>
    </row>
    <row r="9">
      <c r="A9" s="56"/>
      <c r="D9" s="49"/>
      <c r="E9" s="57" t="str">
        <f t="shared" si="2"/>
        <v>May-24</v>
      </c>
      <c r="F9" s="58">
        <v>2024.0</v>
      </c>
      <c r="G9" s="59" t="s">
        <v>20</v>
      </c>
      <c r="H9" s="60">
        <f>SUMIFS(Transactions!$G$3:$G999,Transactions!$D$3:$D999,G9,Transactions!$E$3:$E999,F9,Transactions!$F$3:$F999,"BUY")</f>
        <v>1772326</v>
      </c>
      <c r="I9" s="60">
        <f>SUMIFS(Transactions!$G$3:$G999,Transactions!$D$3:$D999,G9,Transactions!$E$3:$E999,F9,Transactions!$F$3:$F999,"SELL")</f>
        <v>0</v>
      </c>
      <c r="J9" s="54">
        <f t="shared" si="3"/>
        <v>-2.104393744</v>
      </c>
      <c r="K9" s="55">
        <f t="shared" si="4"/>
        <v>5222122.896</v>
      </c>
    </row>
    <row r="10">
      <c r="A10" s="56"/>
      <c r="D10" s="49"/>
      <c r="E10" s="57" t="str">
        <f t="shared" si="2"/>
        <v>Jun-24</v>
      </c>
      <c r="F10" s="58">
        <v>2024.0</v>
      </c>
      <c r="G10" s="59" t="s">
        <v>41</v>
      </c>
      <c r="H10" s="60">
        <f>SUMIFS(Transactions!$G$3:$G999,Transactions!$D$3:$D999,G10,Transactions!$E$3:$E999,F10,Transactions!$F$3:$F999,"BUY")</f>
        <v>0</v>
      </c>
      <c r="I10" s="60">
        <f>SUMIFS(Transactions!$G$3:$G999,Transactions!$D$3:$D999,G10,Transactions!$E$3:$E999,F10,Transactions!$F$3:$F999,"SELL")</f>
        <v>0</v>
      </c>
      <c r="J10" s="54">
        <f t="shared" si="3"/>
        <v>-2.525272493</v>
      </c>
      <c r="K10" s="55">
        <f t="shared" si="4"/>
        <v>5222122.475</v>
      </c>
    </row>
    <row r="11">
      <c r="A11" s="56"/>
      <c r="D11" s="49"/>
      <c r="E11" s="57" t="str">
        <f t="shared" si="2"/>
        <v>Jul-24</v>
      </c>
      <c r="F11" s="58">
        <v>2024.0</v>
      </c>
      <c r="G11" s="59" t="s">
        <v>29</v>
      </c>
      <c r="H11" s="60">
        <f>SUMIFS(Transactions!$G$3:$G999,Transactions!$D$3:$D999,G11,Transactions!$E$3:$E999,F11,Transactions!$F$3:$F999,"BUY")</f>
        <v>372480</v>
      </c>
      <c r="I11" s="60">
        <f>SUMIFS(Transactions!$G$3:$G999,Transactions!$D$3:$D999,G11,Transactions!$E$3:$E999,F11,Transactions!$F$3:$F999,"SELL")</f>
        <v>515903</v>
      </c>
      <c r="J11" s="54">
        <f t="shared" si="3"/>
        <v>-2.946151242</v>
      </c>
      <c r="K11" s="55">
        <f t="shared" si="4"/>
        <v>5078699.054</v>
      </c>
    </row>
    <row r="12">
      <c r="A12" s="56"/>
      <c r="D12" s="49"/>
      <c r="E12" s="57" t="str">
        <f t="shared" si="2"/>
        <v>Aug-24</v>
      </c>
      <c r="F12" s="58">
        <v>2024.0</v>
      </c>
      <c r="G12" s="59" t="s">
        <v>25</v>
      </c>
      <c r="H12" s="60">
        <f>SUMIFS(Transactions!$G$3:$G999,Transactions!$D$3:$D999,G12,Transactions!$E$3:$E999,F12,Transactions!$F$3:$F999,"BUY")</f>
        <v>0</v>
      </c>
      <c r="I12" s="60">
        <f>SUMIFS(Transactions!$G$3:$G999,Transactions!$D$3:$D999,G12,Transactions!$E$3:$E999,F12,Transactions!$F$3:$F999,"SELL")</f>
        <v>0</v>
      </c>
      <c r="J12" s="54">
        <f t="shared" si="3"/>
        <v>-3.36702999</v>
      </c>
      <c r="K12" s="55">
        <f t="shared" si="4"/>
        <v>5078698.633</v>
      </c>
    </row>
    <row r="13">
      <c r="A13" s="56"/>
      <c r="D13" s="49"/>
      <c r="E13" s="57" t="str">
        <f t="shared" si="2"/>
        <v>Sep-24</v>
      </c>
      <c r="F13" s="58">
        <v>2024.0</v>
      </c>
      <c r="G13" s="59" t="s">
        <v>23</v>
      </c>
      <c r="H13" s="60">
        <f>SUMIFS(Transactions!$G$3:$G999,Transactions!$D$3:$D999,G13,Transactions!$E$3:$E999,F13,Transactions!$F$3:$F999,"BUY")</f>
        <v>1381855</v>
      </c>
      <c r="I13" s="60">
        <f>SUMIFS(Transactions!$G$3:$G999,Transactions!$D$3:$D999,G13,Transactions!$E$3:$E999,F13,Transactions!$F$3:$F999,"SELL")</f>
        <v>915767</v>
      </c>
      <c r="J13" s="54">
        <f t="shared" si="3"/>
        <v>-3.787908739</v>
      </c>
      <c r="K13" s="55">
        <f t="shared" si="4"/>
        <v>5544786.212</v>
      </c>
    </row>
    <row r="14">
      <c r="A14" s="56"/>
      <c r="D14" s="49"/>
      <c r="E14" s="57" t="str">
        <f t="shared" si="2"/>
        <v>Oct-24</v>
      </c>
      <c r="F14" s="58">
        <v>2024.0</v>
      </c>
      <c r="G14" s="59" t="s">
        <v>18</v>
      </c>
      <c r="H14" s="60">
        <f>SUMIFS(Transactions!$G$3:$G999,Transactions!$D$3:$D999,G14,Transactions!$E$3:$E999,F14,Transactions!$F$3:$F999,"BUY")</f>
        <v>971237</v>
      </c>
      <c r="I14" s="60">
        <f>SUMIFS(Transactions!$G$3:$G999,Transactions!$D$3:$D999,G14,Transactions!$E$3:$E999,F14,Transactions!$F$3:$F999,"SELL")</f>
        <v>0</v>
      </c>
      <c r="J14" s="54">
        <f t="shared" si="3"/>
        <v>-4.208787488</v>
      </c>
      <c r="K14" s="55">
        <f t="shared" si="4"/>
        <v>6516022.791</v>
      </c>
    </row>
    <row r="15">
      <c r="A15" s="56"/>
      <c r="D15" s="49"/>
      <c r="E15" s="57" t="str">
        <f t="shared" si="2"/>
        <v>Nov-24</v>
      </c>
      <c r="F15" s="58">
        <v>2024.0</v>
      </c>
      <c r="G15" s="59" t="s">
        <v>31</v>
      </c>
      <c r="H15" s="60">
        <f>SUMIFS(Transactions!$G$3:$G999,Transactions!$D$3:$D999,G15,Transactions!$E$3:$E999,F15,Transactions!$F$3:$F999,"BUY")</f>
        <v>0</v>
      </c>
      <c r="I15" s="60">
        <f>SUMIFS(Transactions!$G$3:$G999,Transactions!$D$3:$D999,G15,Transactions!$E$3:$E999,F15,Transactions!$F$3:$F999,"SELL")</f>
        <v>0</v>
      </c>
      <c r="J15" s="54">
        <f t="shared" si="3"/>
        <v>-4.629666237</v>
      </c>
      <c r="K15" s="55">
        <f t="shared" si="4"/>
        <v>6516022.37</v>
      </c>
    </row>
    <row r="16">
      <c r="A16" s="33"/>
      <c r="B16" s="34"/>
      <c r="C16" s="34"/>
      <c r="D16" s="35"/>
      <c r="E16" s="57" t="str">
        <f t="shared" si="2"/>
        <v>Dec-24</v>
      </c>
      <c r="F16" s="58">
        <v>2024.0</v>
      </c>
      <c r="G16" s="59" t="s">
        <v>22</v>
      </c>
      <c r="H16" s="60">
        <f>SUMIFS(Transactions!$G$3:$G999,Transactions!$D$3:$D999,G16,Transactions!$E$3:$E999,F16,Transactions!$F$3:$F999,"BUY")</f>
        <v>1548302</v>
      </c>
      <c r="I16" s="60">
        <f>SUMIFS(Transactions!$G$3:$G999,Transactions!$D$3:$D999,G16,Transactions!$E$3:$E999,F16,Transactions!$F$3:$F999,"SELL")</f>
        <v>0</v>
      </c>
      <c r="J16" s="54">
        <f t="shared" si="3"/>
        <v>-5.050544986</v>
      </c>
      <c r="K16" s="55">
        <f t="shared" si="4"/>
        <v>8064323.949</v>
      </c>
    </row>
    <row r="17">
      <c r="A17" s="48" t="s">
        <v>51</v>
      </c>
      <c r="D17" s="49"/>
      <c r="E17" s="50" t="str">
        <f t="shared" si="2"/>
        <v>Jan-25</v>
      </c>
      <c r="F17" s="51">
        <v>2025.0</v>
      </c>
      <c r="G17" s="52" t="s">
        <v>27</v>
      </c>
      <c r="H17" s="53">
        <f>SUMIFS(Transactions!$G$3:$G999,Transactions!$D$3:$D999,G17,Transactions!$E$3:$E999,F17,Transactions!$F$3:$F999,"BUY")</f>
        <v>1265773</v>
      </c>
      <c r="I17" s="53">
        <f>SUMIFS(Transactions!$G$3:$G999,Transactions!$D$3:$D999,G17,Transactions!$E$3:$E999,F17,Transactions!$F$3:$F999,"SELL")</f>
        <v>257433</v>
      </c>
      <c r="J17" s="54">
        <f t="shared" si="3"/>
        <v>-5.471423734</v>
      </c>
      <c r="K17" s="55">
        <f t="shared" si="4"/>
        <v>9072663.529</v>
      </c>
    </row>
    <row r="18">
      <c r="A18" s="56"/>
      <c r="D18" s="49"/>
      <c r="E18" s="57" t="str">
        <f t="shared" si="2"/>
        <v>Feb-25</v>
      </c>
      <c r="F18" s="58">
        <v>2025.0</v>
      </c>
      <c r="G18" s="59" t="s">
        <v>37</v>
      </c>
      <c r="H18" s="60">
        <f>SUMIFS(Transactions!$G$3:$G999,Transactions!$D$3:$D999,G18,Transactions!$E$3:$E999,F18,Transactions!$F$3:$F999,"BUY")</f>
        <v>2160066</v>
      </c>
      <c r="I18" s="60">
        <f>SUMIFS(Transactions!$G$3:$G999,Transactions!$D$3:$D999,G18,Transactions!$E$3:$E999,F18,Transactions!$F$3:$F999,"SELL")</f>
        <v>0</v>
      </c>
      <c r="J18" s="54">
        <f t="shared" si="3"/>
        <v>-5.892302483</v>
      </c>
      <c r="K18" s="55">
        <f t="shared" si="4"/>
        <v>11232729.11</v>
      </c>
    </row>
    <row r="19">
      <c r="A19" s="56"/>
      <c r="D19" s="49"/>
      <c r="E19" s="57" t="str">
        <f t="shared" si="2"/>
        <v>Mar-25</v>
      </c>
      <c r="F19" s="58">
        <v>2025.0</v>
      </c>
      <c r="G19" s="59" t="s">
        <v>33</v>
      </c>
      <c r="H19" s="60">
        <f>SUMIFS(Transactions!$G$3:$G999,Transactions!$D$3:$D999,G19,Transactions!$E$3:$E999,F19,Transactions!$F$3:$F999,"BUY")</f>
        <v>3679379</v>
      </c>
      <c r="I19" s="60">
        <f>SUMIFS(Transactions!$G$3:$G999,Transactions!$D$3:$D999,G19,Transactions!$E$3:$E999,F19,Transactions!$F$3:$F999,"SELL")</f>
        <v>1203577</v>
      </c>
      <c r="J19" s="54">
        <f t="shared" si="3"/>
        <v>-6.313181232</v>
      </c>
      <c r="K19" s="55">
        <f t="shared" si="4"/>
        <v>13708530.69</v>
      </c>
    </row>
    <row r="20">
      <c r="A20" s="56"/>
      <c r="D20" s="49"/>
      <c r="E20" s="57" t="str">
        <f t="shared" si="2"/>
        <v>Apr-25</v>
      </c>
      <c r="F20" s="58">
        <v>2025.0</v>
      </c>
      <c r="G20" s="59" t="s">
        <v>42</v>
      </c>
      <c r="H20" s="60">
        <f>SUMIFS(Transactions!$G$3:$G999,Transactions!$D$3:$D999,G20,Transactions!$E$3:$E999,F20,Transactions!$F$3:$F999,"BUY")</f>
        <v>2928157</v>
      </c>
      <c r="I20" s="60">
        <f>SUMIFS(Transactions!$G$3:$G999,Transactions!$D$3:$D999,G20,Transactions!$E$3:$E999,F20,Transactions!$F$3:$F999,"SELL")</f>
        <v>406386</v>
      </c>
      <c r="J20" s="54">
        <f t="shared" si="3"/>
        <v>-6.734059981</v>
      </c>
      <c r="K20" s="55">
        <f t="shared" si="4"/>
        <v>16230301.27</v>
      </c>
    </row>
    <row r="21">
      <c r="A21" s="56"/>
      <c r="D21" s="49"/>
      <c r="E21" s="57" t="str">
        <f t="shared" si="2"/>
        <v>May-25</v>
      </c>
      <c r="F21" s="58">
        <v>2025.0</v>
      </c>
      <c r="G21" s="59" t="s">
        <v>20</v>
      </c>
      <c r="H21" s="60">
        <f>SUMIFS(Transactions!$G$3:$G999,Transactions!$D$3:$D999,G21,Transactions!$E$3:$E999,F21,Transactions!$F$3:$F999,"BUY")</f>
        <v>2693629</v>
      </c>
      <c r="I21" s="60">
        <f>SUMIFS(Transactions!$G$3:$G999,Transactions!$D$3:$D999,G21,Transactions!$E$3:$E999,F21,Transactions!$F$3:$F999,"SELL")</f>
        <v>650972</v>
      </c>
      <c r="J21" s="54">
        <f t="shared" si="3"/>
        <v>-7.15493873</v>
      </c>
      <c r="K21" s="55">
        <f t="shared" si="4"/>
        <v>18272957.85</v>
      </c>
    </row>
    <row r="22">
      <c r="A22" s="56"/>
      <c r="D22" s="49"/>
      <c r="E22" s="57" t="str">
        <f t="shared" si="2"/>
        <v>Jun-25</v>
      </c>
      <c r="F22" s="58">
        <v>2025.0</v>
      </c>
      <c r="G22" s="59" t="s">
        <v>41</v>
      </c>
      <c r="H22" s="60">
        <f>SUMIFS(Transactions!$G$3:$G999,Transactions!$D$3:$D999,G22,Transactions!$E$3:$E999,F22,Transactions!$F$3:$F999,"BUY")</f>
        <v>754647</v>
      </c>
      <c r="I22" s="60">
        <f>SUMIFS(Transactions!$G$3:$G999,Transactions!$D$3:$D999,G22,Transactions!$E$3:$E999,F22,Transactions!$F$3:$F999,"SELL")</f>
        <v>228248</v>
      </c>
      <c r="J22" s="54">
        <f t="shared" si="3"/>
        <v>-7.575817478</v>
      </c>
      <c r="K22" s="55">
        <f t="shared" si="4"/>
        <v>18799356.42</v>
      </c>
    </row>
    <row r="23">
      <c r="A23" s="56"/>
      <c r="D23" s="49"/>
      <c r="E23" s="57" t="str">
        <f t="shared" si="2"/>
        <v>Jul-25</v>
      </c>
      <c r="F23" s="58">
        <v>2025.0</v>
      </c>
      <c r="G23" s="59" t="s">
        <v>29</v>
      </c>
      <c r="H23" s="60">
        <f>SUMIFS(Transactions!$G$3:$G999,Transactions!$D$3:$D999,G23,Transactions!$E$3:$E999,F23,Transactions!$F$3:$F999,"BUY")</f>
        <v>2637064</v>
      </c>
      <c r="I23" s="60">
        <f>SUMIFS(Transactions!$G$3:$G999,Transactions!$D$3:$D999,G23,Transactions!$E$3:$E999,F23,Transactions!$F$3:$F999,"SELL")</f>
        <v>0</v>
      </c>
      <c r="J23" s="54">
        <f t="shared" si="3"/>
        <v>-7.996696227</v>
      </c>
      <c r="K23" s="55">
        <f t="shared" si="4"/>
        <v>21436420</v>
      </c>
    </row>
    <row r="24">
      <c r="A24" s="56"/>
      <c r="D24" s="49"/>
      <c r="E24" s="57" t="str">
        <f t="shared" si="2"/>
        <v>Aug-25</v>
      </c>
      <c r="F24" s="58">
        <v>2025.0</v>
      </c>
      <c r="G24" s="59" t="s">
        <v>25</v>
      </c>
      <c r="H24" s="60">
        <f>SUMIFS(Transactions!$G$3:$G999,Transactions!$D$3:$D999,G24,Transactions!$E$3:$E999,F24,Transactions!$F$3:$F999,"BUY")</f>
        <v>648541</v>
      </c>
      <c r="I24" s="60">
        <f>SUMIFS(Transactions!$G$3:$G999,Transactions!$D$3:$D999,G24,Transactions!$E$3:$E999,F24,Transactions!$F$3:$F999,"SELL")</f>
        <v>0</v>
      </c>
      <c r="J24" s="54">
        <f t="shared" si="3"/>
        <v>-8.417574976</v>
      </c>
      <c r="K24" s="55">
        <f t="shared" si="4"/>
        <v>22084960.58</v>
      </c>
    </row>
    <row r="25">
      <c r="A25" s="56"/>
      <c r="D25" s="49"/>
      <c r="E25" s="57" t="str">
        <f t="shared" si="2"/>
        <v>Sep-25</v>
      </c>
      <c r="F25" s="58">
        <v>2025.0</v>
      </c>
      <c r="G25" s="59" t="s">
        <v>23</v>
      </c>
      <c r="H25" s="60">
        <f>SUMIFS(Transactions!$G$3:$G999,Transactions!$D$3:$D999,G25,Transactions!$E$3:$E999,F25,Transactions!$F$3:$F999,"BUY")</f>
        <v>3571928</v>
      </c>
      <c r="I25" s="60">
        <f>SUMIFS(Transactions!$G$3:$G999,Transactions!$D$3:$D999,G25,Transactions!$E$3:$E999,F25,Transactions!$F$3:$F999,"SELL")</f>
        <v>0</v>
      </c>
      <c r="J25" s="54">
        <f t="shared" si="3"/>
        <v>-8.838453725</v>
      </c>
      <c r="K25" s="55">
        <f t="shared" si="4"/>
        <v>25656888.16</v>
      </c>
    </row>
    <row r="26">
      <c r="A26" s="56"/>
      <c r="D26" s="49"/>
      <c r="E26" s="57" t="str">
        <f t="shared" si="2"/>
        <v>Oct-25</v>
      </c>
      <c r="F26" s="58">
        <v>2025.0</v>
      </c>
      <c r="G26" s="59" t="s">
        <v>18</v>
      </c>
      <c r="H26" s="60">
        <f>SUMIFS(Transactions!$G$3:$G999,Transactions!$D$3:$D999,G26,Transactions!$E$3:$E999,F26,Transactions!$F$3:$F999,"BUY")</f>
        <v>3878114</v>
      </c>
      <c r="I26" s="60">
        <f>SUMIFS(Transactions!$G$3:$G999,Transactions!$D$3:$D999,G26,Transactions!$E$3:$E999,F26,Transactions!$F$3:$F999,"SELL")</f>
        <v>1509514</v>
      </c>
      <c r="J26" s="54">
        <f t="shared" si="3"/>
        <v>-9.259332474</v>
      </c>
      <c r="K26" s="55">
        <f t="shared" si="4"/>
        <v>28025487.74</v>
      </c>
    </row>
    <row r="27">
      <c r="A27" s="56"/>
      <c r="D27" s="49"/>
      <c r="E27" s="57" t="str">
        <f t="shared" si="2"/>
        <v>Nov-25</v>
      </c>
      <c r="F27" s="58">
        <v>2025.0</v>
      </c>
      <c r="G27" s="59" t="s">
        <v>31</v>
      </c>
      <c r="H27" s="60">
        <f>SUMIFS(Transactions!$G$3:$G999,Transactions!$D$3:$D999,G27,Transactions!$E$3:$E999,F27,Transactions!$F$3:$F999,"BUY")</f>
        <v>1683949</v>
      </c>
      <c r="I27" s="60">
        <f>SUMIFS(Transactions!$G$3:$G999,Transactions!$D$3:$D999,G27,Transactions!$E$3:$E999,F27,Transactions!$F$3:$F999,"SELL")</f>
        <v>717061</v>
      </c>
      <c r="J27" s="54">
        <f t="shared" si="3"/>
        <v>-9.680211222</v>
      </c>
      <c r="K27" s="55">
        <f t="shared" si="4"/>
        <v>28992375.32</v>
      </c>
    </row>
    <row r="28">
      <c r="A28" s="33"/>
      <c r="B28" s="34"/>
      <c r="C28" s="34"/>
      <c r="D28" s="35"/>
      <c r="E28" s="57" t="str">
        <f t="shared" si="2"/>
        <v>Dec-25</v>
      </c>
      <c r="F28" s="58">
        <v>2025.0</v>
      </c>
      <c r="G28" s="59" t="s">
        <v>22</v>
      </c>
      <c r="H28" s="60">
        <f>SUMIFS(Transactions!$G$3:$G999,Transactions!$D$3:$D999,G28,Transactions!$E$3:$E999,F28,Transactions!$F$3:$F999,"BUY")</f>
        <v>855204</v>
      </c>
      <c r="I28" s="60">
        <f>SUMIFS(Transactions!$G$3:$G999,Transactions!$D$3:$D999,G28,Transactions!$E$3:$E999,F28,Transactions!$F$3:$F999,"SELL")</f>
        <v>0</v>
      </c>
      <c r="J28" s="54">
        <f t="shared" si="3"/>
        <v>-10.10108997</v>
      </c>
      <c r="K28" s="55">
        <f t="shared" si="4"/>
        <v>29847578.9</v>
      </c>
    </row>
    <row r="29">
      <c r="A29" s="48" t="s">
        <v>51</v>
      </c>
      <c r="D29" s="49"/>
      <c r="E29" s="50" t="str">
        <f t="shared" si="2"/>
        <v>Jan-26</v>
      </c>
      <c r="F29" s="51">
        <v>2026.0</v>
      </c>
      <c r="G29" s="52" t="s">
        <v>27</v>
      </c>
      <c r="H29" s="53">
        <f>SUMIFS(Transactions!$G$3:$G999,Transactions!$D$3:$D999,G29,Transactions!$E$3:$E999,F29,Transactions!$F$3:$F999,"BUY")</f>
        <v>2090402</v>
      </c>
      <c r="I29" s="53">
        <f>SUMIFS(Transactions!$G$3:$G999,Transactions!$D$3:$D999,G29,Transactions!$E$3:$E999,F29,Transactions!$F$3:$F999,"SELL")</f>
        <v>0</v>
      </c>
      <c r="J29" s="54">
        <f t="shared" si="3"/>
        <v>-10.52196872</v>
      </c>
      <c r="K29" s="55">
        <f t="shared" si="4"/>
        <v>31937980.48</v>
      </c>
    </row>
    <row r="30">
      <c r="A30" s="56"/>
      <c r="D30" s="49"/>
      <c r="E30" s="57" t="str">
        <f t="shared" si="2"/>
        <v>Feb-26</v>
      </c>
      <c r="F30" s="58">
        <v>2026.0</v>
      </c>
      <c r="G30" s="59" t="s">
        <v>37</v>
      </c>
      <c r="H30" s="60">
        <f>SUMIFS(Transactions!$G$3:$G999,Transactions!$D$3:$D999,G30,Transactions!$E$3:$E999,F30,Transactions!$F$3:$F999,"BUY")</f>
        <v>2175027</v>
      </c>
      <c r="I30" s="60">
        <f>SUMIFS(Transactions!$G$3:$G999,Transactions!$D$3:$D999,G30,Transactions!$E$3:$E999,F30,Transactions!$F$3:$F999,"SELL")</f>
        <v>0</v>
      </c>
      <c r="J30" s="54">
        <f t="shared" si="3"/>
        <v>-10.94284747</v>
      </c>
      <c r="K30" s="55">
        <f t="shared" si="4"/>
        <v>34113007.06</v>
      </c>
    </row>
    <row r="31">
      <c r="A31" s="56"/>
      <c r="D31" s="49"/>
      <c r="E31" s="57" t="str">
        <f t="shared" si="2"/>
        <v>Mar-26</v>
      </c>
      <c r="F31" s="58">
        <v>2026.0</v>
      </c>
      <c r="G31" s="59" t="s">
        <v>33</v>
      </c>
      <c r="H31" s="60">
        <f>SUMIFS(Transactions!$G$3:$G999,Transactions!$D$3:$D999,G31,Transactions!$E$3:$E999,F31,Transactions!$F$3:$F999,"BUY")</f>
        <v>2204174</v>
      </c>
      <c r="I31" s="60">
        <f>SUMIFS(Transactions!$G$3:$G999,Transactions!$D$3:$D999,G31,Transactions!$E$3:$E999,F31,Transactions!$F$3:$F999,"SELL")</f>
        <v>0</v>
      </c>
      <c r="J31" s="54">
        <f t="shared" si="3"/>
        <v>-11.36372622</v>
      </c>
      <c r="K31" s="55">
        <f t="shared" si="4"/>
        <v>36317180.64</v>
      </c>
    </row>
    <row r="32">
      <c r="A32" s="56"/>
      <c r="D32" s="49"/>
      <c r="E32" s="57" t="str">
        <f t="shared" si="2"/>
        <v>Apr-26</v>
      </c>
      <c r="F32" s="58">
        <v>2026.0</v>
      </c>
      <c r="G32" s="59" t="s">
        <v>42</v>
      </c>
      <c r="H32" s="60">
        <f>SUMIFS(Transactions!$G$3:$G999,Transactions!$D$3:$D999,G32,Transactions!$E$3:$E999,F32,Transactions!$F$3:$F999,"BUY")</f>
        <v>1657212</v>
      </c>
      <c r="I32" s="60">
        <f>SUMIFS(Transactions!$G$3:$G999,Transactions!$D$3:$D999,G32,Transactions!$E$3:$E999,F32,Transactions!$F$3:$F999,"SELL")</f>
        <v>0</v>
      </c>
      <c r="J32" s="54">
        <f t="shared" si="3"/>
        <v>-11.78460497</v>
      </c>
      <c r="K32" s="55">
        <f t="shared" si="4"/>
        <v>37974392.22</v>
      </c>
    </row>
    <row r="33">
      <c r="A33" s="56"/>
      <c r="D33" s="49"/>
      <c r="E33" s="57" t="str">
        <f t="shared" si="2"/>
        <v>May-26</v>
      </c>
      <c r="F33" s="58">
        <v>2026.0</v>
      </c>
      <c r="G33" s="59" t="s">
        <v>20</v>
      </c>
      <c r="H33" s="60">
        <f>SUMIFS(Transactions!$G$3:$G999,Transactions!$D$3:$D999,G33,Transactions!$E$3:$E999,F33,Transactions!$F$3:$F999,"BUY")</f>
        <v>2492353</v>
      </c>
      <c r="I33" s="60">
        <f>SUMIFS(Transactions!$G$3:$G999,Transactions!$D$3:$D999,G33,Transactions!$E$3:$E999,F33,Transactions!$F$3:$F999,"SELL")</f>
        <v>0</v>
      </c>
      <c r="J33" s="54">
        <f t="shared" si="3"/>
        <v>-12.20548372</v>
      </c>
      <c r="K33" s="55">
        <f t="shared" si="4"/>
        <v>40466744.79</v>
      </c>
    </row>
    <row r="34">
      <c r="A34" s="56"/>
      <c r="D34" s="49"/>
      <c r="E34" s="57" t="str">
        <f t="shared" si="2"/>
        <v>Jun-26</v>
      </c>
      <c r="F34" s="58">
        <v>2026.0</v>
      </c>
      <c r="G34" s="59" t="s">
        <v>41</v>
      </c>
      <c r="H34" s="60">
        <f>SUMIFS(Transactions!$G$3:$G999,Transactions!$D$3:$D999,G34,Transactions!$E$3:$E999,F34,Transactions!$F$3:$F999,"BUY")</f>
        <v>1728079</v>
      </c>
      <c r="I34" s="60">
        <f>SUMIFS(Transactions!$G$3:$G999,Transactions!$D$3:$D999,G34,Transactions!$E$3:$E999,F34,Transactions!$F$3:$F999,"SELL")</f>
        <v>1441328</v>
      </c>
      <c r="J34" s="54">
        <f t="shared" si="3"/>
        <v>-12.62636246</v>
      </c>
      <c r="K34" s="55">
        <f t="shared" si="4"/>
        <v>40753495.37</v>
      </c>
    </row>
    <row r="35">
      <c r="A35" s="56"/>
      <c r="D35" s="49"/>
      <c r="E35" s="57" t="str">
        <f t="shared" si="2"/>
        <v>Jul-26</v>
      </c>
      <c r="F35" s="58">
        <v>2026.0</v>
      </c>
      <c r="G35" s="59" t="s">
        <v>29</v>
      </c>
      <c r="H35" s="60">
        <f>SUMIFS(Transactions!$G$3:$G999,Transactions!$D$3:$D999,G35,Transactions!$E$3:$E999,F35,Transactions!$F$3:$F999,"BUY")</f>
        <v>454621</v>
      </c>
      <c r="I35" s="60">
        <f>SUMIFS(Transactions!$G$3:$G999,Transactions!$D$3:$D999,G35,Transactions!$E$3:$E999,F35,Transactions!$F$3:$F999,"SELL")</f>
        <v>0</v>
      </c>
      <c r="J35" s="54">
        <f t="shared" si="3"/>
        <v>-13.04724121</v>
      </c>
      <c r="K35" s="55">
        <f t="shared" si="4"/>
        <v>41208115.95</v>
      </c>
    </row>
    <row r="36">
      <c r="A36" s="56"/>
      <c r="D36" s="49"/>
      <c r="E36" s="57" t="str">
        <f t="shared" si="2"/>
        <v>Aug-26</v>
      </c>
      <c r="F36" s="58">
        <v>2026.0</v>
      </c>
      <c r="G36" s="59" t="s">
        <v>25</v>
      </c>
      <c r="H36" s="60">
        <f>SUMIFS(Transactions!$G$3:$G999,Transactions!$D$3:$D999,G36,Transactions!$E$3:$E999,F36,Transactions!$F$3:$F999,"BUY")</f>
        <v>0</v>
      </c>
      <c r="I36" s="60">
        <f>SUMIFS(Transactions!$G$3:$G999,Transactions!$D$3:$D999,G36,Transactions!$E$3:$E999,F36,Transactions!$F$3:$F999,"SELL")</f>
        <v>980894</v>
      </c>
      <c r="J36" s="54">
        <f t="shared" si="3"/>
        <v>-13.46811996</v>
      </c>
      <c r="K36" s="55">
        <f t="shared" si="4"/>
        <v>40227221.53</v>
      </c>
    </row>
    <row r="37">
      <c r="A37" s="56"/>
      <c r="D37" s="49"/>
      <c r="E37" s="57" t="str">
        <f t="shared" si="2"/>
        <v>Sep-26</v>
      </c>
      <c r="F37" s="58">
        <v>2026.0</v>
      </c>
      <c r="G37" s="59" t="s">
        <v>23</v>
      </c>
      <c r="H37" s="60">
        <f>SUMIFS(Transactions!$G$3:$G999,Transactions!$D$3:$D999,G37,Transactions!$E$3:$E999,F37,Transactions!$F$3:$F999,"BUY")</f>
        <v>1359584</v>
      </c>
      <c r="I37" s="60">
        <f>SUMIFS(Transactions!$G$3:$G999,Transactions!$D$3:$D999,G37,Transactions!$E$3:$E999,F37,Transactions!$F$3:$F999,"SELL")</f>
        <v>243246</v>
      </c>
      <c r="J37" s="54">
        <f t="shared" si="3"/>
        <v>-13.88899871</v>
      </c>
      <c r="K37" s="55">
        <f t="shared" si="4"/>
        <v>41343559.11</v>
      </c>
    </row>
    <row r="38">
      <c r="A38" s="56"/>
      <c r="D38" s="49"/>
      <c r="E38" s="57" t="str">
        <f t="shared" si="2"/>
        <v>Oct-26</v>
      </c>
      <c r="F38" s="58">
        <v>2026.0</v>
      </c>
      <c r="G38" s="59" t="s">
        <v>18</v>
      </c>
      <c r="H38" s="60">
        <f>SUMIFS(Transactions!$G$3:$G999,Transactions!$D$3:$D999,G38,Transactions!$E$3:$E999,F38,Transactions!$F$3:$F999,"BUY")</f>
        <v>857482</v>
      </c>
      <c r="I38" s="60">
        <f>SUMIFS(Transactions!$G$3:$G999,Transactions!$D$3:$D999,G38,Transactions!$E$3:$E999,F38,Transactions!$F$3:$F999,"SELL")</f>
        <v>952366</v>
      </c>
      <c r="J38" s="54">
        <f t="shared" si="3"/>
        <v>-14.30987746</v>
      </c>
      <c r="K38" s="55">
        <f t="shared" si="4"/>
        <v>41248674.69</v>
      </c>
    </row>
    <row r="39">
      <c r="A39" s="56"/>
      <c r="D39" s="49"/>
      <c r="E39" s="57" t="str">
        <f t="shared" si="2"/>
        <v>Nov-26</v>
      </c>
      <c r="F39" s="58">
        <v>2026.0</v>
      </c>
      <c r="G39" s="59" t="s">
        <v>31</v>
      </c>
      <c r="H39" s="60">
        <f>SUMIFS(Transactions!$G$3:$G999,Transactions!$D$3:$D999,G39,Transactions!$E$3:$E999,F39,Transactions!$F$3:$F999,"BUY")</f>
        <v>953998</v>
      </c>
      <c r="I39" s="60">
        <f>SUMIFS(Transactions!$G$3:$G999,Transactions!$D$3:$D999,G39,Transactions!$E$3:$E999,F39,Transactions!$F$3:$F999,"SELL")</f>
        <v>574420</v>
      </c>
      <c r="J39" s="54">
        <f t="shared" si="3"/>
        <v>-14.73075621</v>
      </c>
      <c r="K39" s="55">
        <f t="shared" si="4"/>
        <v>41628252.27</v>
      </c>
    </row>
    <row r="40">
      <c r="A40" s="33"/>
      <c r="B40" s="34"/>
      <c r="C40" s="34"/>
      <c r="D40" s="35"/>
      <c r="E40" s="57" t="str">
        <f t="shared" si="2"/>
        <v>Dec-26</v>
      </c>
      <c r="F40" s="58">
        <v>2026.0</v>
      </c>
      <c r="G40" s="59" t="s">
        <v>22</v>
      </c>
      <c r="H40" s="60">
        <f>SUMIFS(Transactions!$G$3:$G999,Transactions!$D$3:$D999,G40,Transactions!$E$3:$E999,F40,Transactions!$F$3:$F999,"BUY")</f>
        <v>3202445</v>
      </c>
      <c r="I40" s="60">
        <f>SUMIFS(Transactions!$G$3:$G999,Transactions!$D$3:$D999,G40,Transactions!$E$3:$E999,F40,Transactions!$F$3:$F999,"SELL")</f>
        <v>0</v>
      </c>
      <c r="J40" s="54">
        <f t="shared" si="3"/>
        <v>-15.15163496</v>
      </c>
      <c r="K40" s="55">
        <f t="shared" si="4"/>
        <v>44830696.85</v>
      </c>
    </row>
    <row r="41">
      <c r="A41" s="48" t="s">
        <v>51</v>
      </c>
      <c r="D41" s="49"/>
      <c r="E41" s="50" t="str">
        <f t="shared" si="2"/>
        <v>Jan-27</v>
      </c>
      <c r="F41" s="51">
        <v>2027.0</v>
      </c>
      <c r="G41" s="52" t="s">
        <v>27</v>
      </c>
      <c r="H41" s="53">
        <f>SUMIFS(Transactions!$G$3:$G999,Transactions!$D$3:$D999,G41,Transactions!$E$3:$E999,F41,Transactions!$F$3:$F999,"BUY")</f>
        <v>1647247</v>
      </c>
      <c r="I41" s="53">
        <f>SUMIFS(Transactions!$G$3:$G999,Transactions!$D$3:$D999,G41,Transactions!$E$3:$E999,F41,Transactions!$F$3:$F999,"SELL")</f>
        <v>0</v>
      </c>
      <c r="J41" s="54">
        <f t="shared" si="3"/>
        <v>-15.57251371</v>
      </c>
      <c r="K41" s="55">
        <f t="shared" si="4"/>
        <v>46477943.43</v>
      </c>
    </row>
    <row r="42">
      <c r="A42" s="56"/>
      <c r="D42" s="49"/>
      <c r="E42" s="57" t="str">
        <f t="shared" si="2"/>
        <v>Feb-27</v>
      </c>
      <c r="F42" s="58">
        <v>2027.0</v>
      </c>
      <c r="G42" s="59" t="s">
        <v>37</v>
      </c>
      <c r="H42" s="60">
        <f>SUMIFS(Transactions!$G$3:$G999,Transactions!$D$3:$D999,G42,Transactions!$E$3:$E999,F42,Transactions!$F$3:$F999,"BUY")</f>
        <v>1588149</v>
      </c>
      <c r="I42" s="60">
        <f>SUMIFS(Transactions!$G$3:$G999,Transactions!$D$3:$D999,G42,Transactions!$E$3:$E999,F42,Transactions!$F$3:$F999,"SELL")</f>
        <v>0</v>
      </c>
      <c r="J42" s="54">
        <f t="shared" si="3"/>
        <v>-15.99339245</v>
      </c>
      <c r="K42" s="55">
        <f t="shared" si="4"/>
        <v>48066092.01</v>
      </c>
    </row>
    <row r="43">
      <c r="A43" s="56"/>
      <c r="D43" s="49"/>
      <c r="E43" s="57" t="str">
        <f t="shared" si="2"/>
        <v>Mar-27</v>
      </c>
      <c r="F43" s="58">
        <v>2027.0</v>
      </c>
      <c r="G43" s="59" t="s">
        <v>33</v>
      </c>
      <c r="H43" s="60">
        <f>SUMIFS(Transactions!$G$3:$G999,Transactions!$D$3:$D999,G43,Transactions!$E$3:$E999,F43,Transactions!$F$3:$F999,"BUY")</f>
        <v>916147</v>
      </c>
      <c r="I43" s="60">
        <f>SUMIFS(Transactions!$G$3:$G999,Transactions!$D$3:$D999,G43,Transactions!$E$3:$E999,F43,Transactions!$F$3:$F999,"SELL")</f>
        <v>384592</v>
      </c>
      <c r="J43" s="54">
        <f t="shared" si="3"/>
        <v>-16.4142712</v>
      </c>
      <c r="K43" s="55">
        <f t="shared" si="4"/>
        <v>48597646.59</v>
      </c>
    </row>
    <row r="44">
      <c r="A44" s="56"/>
      <c r="D44" s="49"/>
      <c r="E44" s="57" t="str">
        <f t="shared" si="2"/>
        <v>Apr-27</v>
      </c>
      <c r="F44" s="58">
        <v>2027.0</v>
      </c>
      <c r="G44" s="59" t="s">
        <v>42</v>
      </c>
      <c r="H44" s="60">
        <f>SUMIFS(Transactions!$G$3:$G999,Transactions!$D$3:$D999,G44,Transactions!$E$3:$E999,F44,Transactions!$F$3:$F999,"BUY")</f>
        <v>2859139</v>
      </c>
      <c r="I44" s="60">
        <f>SUMIFS(Transactions!$G$3:$G999,Transactions!$D$3:$D999,G44,Transactions!$E$3:$E999,F44,Transactions!$F$3:$F999,"SELL")</f>
        <v>671346</v>
      </c>
      <c r="J44" s="54">
        <f t="shared" si="3"/>
        <v>-16.83514995</v>
      </c>
      <c r="K44" s="55">
        <f t="shared" si="4"/>
        <v>50785439.16</v>
      </c>
    </row>
    <row r="45">
      <c r="A45" s="56"/>
      <c r="D45" s="49"/>
      <c r="E45" s="57" t="str">
        <f t="shared" si="2"/>
        <v>May-27</v>
      </c>
      <c r="F45" s="58">
        <v>2027.0</v>
      </c>
      <c r="G45" s="59" t="s">
        <v>20</v>
      </c>
      <c r="H45" s="60">
        <f>SUMIFS(Transactions!$G$3:$G999,Transactions!$D$3:$D999,G45,Transactions!$E$3:$E999,F45,Transactions!$F$3:$F999,"BUY")</f>
        <v>2754069</v>
      </c>
      <c r="I45" s="60">
        <f>SUMIFS(Transactions!$G$3:$G999,Transactions!$D$3:$D999,G45,Transactions!$E$3:$E999,F45,Transactions!$F$3:$F999,"SELL")</f>
        <v>0</v>
      </c>
      <c r="J45" s="54">
        <f t="shared" si="3"/>
        <v>-17.2560287</v>
      </c>
      <c r="K45" s="55">
        <f t="shared" si="4"/>
        <v>53539507.74</v>
      </c>
    </row>
    <row r="46">
      <c r="A46" s="56"/>
      <c r="D46" s="49"/>
      <c r="E46" s="57" t="str">
        <f t="shared" si="2"/>
        <v>Jun-27</v>
      </c>
      <c r="F46" s="58">
        <v>2027.0</v>
      </c>
      <c r="G46" s="59" t="s">
        <v>41</v>
      </c>
      <c r="H46" s="60">
        <f>SUMIFS(Transactions!$G$3:$G999,Transactions!$D$3:$D999,G46,Transactions!$E$3:$E999,F46,Transactions!$F$3:$F999,"BUY")</f>
        <v>0</v>
      </c>
      <c r="I46" s="60">
        <f>SUMIFS(Transactions!$G$3:$G999,Transactions!$D$3:$D999,G46,Transactions!$E$3:$E999,F46,Transactions!$F$3:$F999,"SELL")</f>
        <v>204583</v>
      </c>
      <c r="J46" s="54">
        <f t="shared" si="3"/>
        <v>-17.67690745</v>
      </c>
      <c r="K46" s="55">
        <f t="shared" si="4"/>
        <v>53334924.32</v>
      </c>
    </row>
    <row r="47">
      <c r="A47" s="56"/>
      <c r="D47" s="49"/>
      <c r="E47" s="57" t="str">
        <f t="shared" si="2"/>
        <v>Jul-27</v>
      </c>
      <c r="F47" s="58">
        <v>2027.0</v>
      </c>
      <c r="G47" s="59" t="s">
        <v>29</v>
      </c>
      <c r="H47" s="60">
        <f>SUMIFS(Transactions!$G$3:$G999,Transactions!$D$3:$D999,G47,Transactions!$E$3:$E999,F47,Transactions!$F$3:$F999,"BUY")</f>
        <v>810196</v>
      </c>
      <c r="I47" s="60">
        <f>SUMIFS(Transactions!$G$3:$G999,Transactions!$D$3:$D999,G47,Transactions!$E$3:$E999,F47,Transactions!$F$3:$F999,"SELL")</f>
        <v>0</v>
      </c>
      <c r="J47" s="54">
        <f t="shared" si="3"/>
        <v>-18.0977862</v>
      </c>
      <c r="K47" s="55">
        <f t="shared" si="4"/>
        <v>54145119.9</v>
      </c>
    </row>
    <row r="48">
      <c r="A48" s="56"/>
      <c r="D48" s="49"/>
      <c r="E48" s="57" t="str">
        <f t="shared" si="2"/>
        <v>Aug-27</v>
      </c>
      <c r="F48" s="58">
        <v>2027.0</v>
      </c>
      <c r="G48" s="59" t="s">
        <v>25</v>
      </c>
      <c r="H48" s="60">
        <f>SUMIFS(Transactions!$G$3:$G999,Transactions!$D$3:$D999,G48,Transactions!$E$3:$E999,F48,Transactions!$F$3:$F999,"BUY")</f>
        <v>0</v>
      </c>
      <c r="I48" s="60">
        <f>SUMIFS(Transactions!$G$3:$G999,Transactions!$D$3:$D999,G48,Transactions!$E$3:$E999,F48,Transactions!$F$3:$F999,"SELL")</f>
        <v>221555</v>
      </c>
      <c r="J48" s="54">
        <f t="shared" si="3"/>
        <v>-18.51866495</v>
      </c>
      <c r="K48" s="55">
        <f t="shared" si="4"/>
        <v>53923564.48</v>
      </c>
    </row>
    <row r="49">
      <c r="A49" s="56"/>
      <c r="D49" s="49"/>
      <c r="E49" s="57" t="str">
        <f t="shared" si="2"/>
        <v>Sep-27</v>
      </c>
      <c r="F49" s="58">
        <v>2027.0</v>
      </c>
      <c r="G49" s="59" t="s">
        <v>23</v>
      </c>
      <c r="H49" s="60">
        <f>SUMIFS(Transactions!$G$3:$G999,Transactions!$D$3:$D999,G49,Transactions!$E$3:$E999,F49,Transactions!$F$3:$F999,"BUY")</f>
        <v>2535005</v>
      </c>
      <c r="I49" s="60">
        <f>SUMIFS(Transactions!$G$3:$G999,Transactions!$D$3:$D999,G49,Transactions!$E$3:$E999,F49,Transactions!$F$3:$F999,"SELL")</f>
        <v>0</v>
      </c>
      <c r="J49" s="54">
        <f t="shared" si="3"/>
        <v>-18.9395437</v>
      </c>
      <c r="K49" s="55">
        <f t="shared" si="4"/>
        <v>56458569.06</v>
      </c>
    </row>
    <row r="50">
      <c r="A50" s="56"/>
      <c r="D50" s="49"/>
      <c r="E50" s="57" t="str">
        <f t="shared" si="2"/>
        <v>Oct-27</v>
      </c>
      <c r="F50" s="58">
        <v>2027.0</v>
      </c>
      <c r="G50" s="59" t="s">
        <v>18</v>
      </c>
      <c r="H50" s="60">
        <f>SUMIFS(Transactions!$G$3:$G999,Transactions!$D$3:$D999,G50,Transactions!$E$3:$E999,F50,Transactions!$F$3:$F999,"BUY")</f>
        <v>2004132</v>
      </c>
      <c r="I50" s="60">
        <f>SUMIFS(Transactions!$G$3:$G999,Transactions!$D$3:$D999,G50,Transactions!$E$3:$E999,F50,Transactions!$F$3:$F999,"SELL")</f>
        <v>0</v>
      </c>
      <c r="J50" s="54">
        <f t="shared" si="3"/>
        <v>-19.36042244</v>
      </c>
      <c r="K50" s="55">
        <f t="shared" si="4"/>
        <v>58462700.64</v>
      </c>
    </row>
    <row r="51">
      <c r="A51" s="56"/>
      <c r="D51" s="49"/>
      <c r="E51" s="57" t="str">
        <f t="shared" si="2"/>
        <v>Nov-27</v>
      </c>
      <c r="F51" s="58">
        <v>2027.0</v>
      </c>
      <c r="G51" s="59" t="s">
        <v>31</v>
      </c>
      <c r="H51" s="60">
        <f>SUMIFS(Transactions!$G$3:$G999,Transactions!$D$3:$D999,G51,Transactions!$E$3:$E999,F51,Transactions!$F$3:$F999,"BUY")</f>
        <v>891409</v>
      </c>
      <c r="I51" s="60">
        <f>SUMIFS(Transactions!$G$3:$G999,Transactions!$D$3:$D999,G51,Transactions!$E$3:$E999,F51,Transactions!$F$3:$F999,"SELL")</f>
        <v>0</v>
      </c>
      <c r="J51" s="54">
        <f t="shared" si="3"/>
        <v>-19.78130119</v>
      </c>
      <c r="K51" s="55">
        <f t="shared" si="4"/>
        <v>59354109.22</v>
      </c>
    </row>
    <row r="52">
      <c r="A52" s="33"/>
      <c r="B52" s="34"/>
      <c r="C52" s="34"/>
      <c r="D52" s="35"/>
      <c r="E52" s="57" t="str">
        <f t="shared" si="2"/>
        <v>Dec-27</v>
      </c>
      <c r="F52" s="58">
        <v>2027.0</v>
      </c>
      <c r="G52" s="59" t="s">
        <v>22</v>
      </c>
      <c r="H52" s="60">
        <f>SUMIFS(Transactions!$G$3:$G999,Transactions!$D$3:$D999,G52,Transactions!$E$3:$E999,F52,Transactions!$F$3:$F999,"BUY")</f>
        <v>778469</v>
      </c>
      <c r="I52" s="60">
        <f>SUMIFS(Transactions!$G$3:$G999,Transactions!$D$3:$D999,G52,Transactions!$E$3:$E999,F52,Transactions!$F$3:$F999,"SELL")</f>
        <v>424553</v>
      </c>
      <c r="J52" s="54">
        <f t="shared" si="3"/>
        <v>-20.20217994</v>
      </c>
      <c r="K52" s="55">
        <f t="shared" si="4"/>
        <v>59708024.8</v>
      </c>
    </row>
    <row r="53">
      <c r="A53" s="48" t="s">
        <v>51</v>
      </c>
      <c r="D53" s="49"/>
      <c r="E53" s="50" t="str">
        <f t="shared" si="2"/>
        <v>Jan-28</v>
      </c>
      <c r="F53" s="51">
        <v>2028.0</v>
      </c>
      <c r="G53" s="52" t="s">
        <v>27</v>
      </c>
      <c r="H53" s="53">
        <f>SUMIFS(Transactions!$G$3:$G999,Transactions!$D$3:$D999,G53,Transactions!$E$3:$E999,F53,Transactions!$F$3:$F999,"BUY")</f>
        <v>1212408</v>
      </c>
      <c r="I53" s="53">
        <f>SUMIFS(Transactions!$G$3:$G999,Transactions!$D$3:$D999,G53,Transactions!$E$3:$E999,F53,Transactions!$F$3:$F999,"SELL")</f>
        <v>0</v>
      </c>
      <c r="J53" s="54">
        <f t="shared" si="3"/>
        <v>-20.62305869</v>
      </c>
      <c r="K53" s="55">
        <f t="shared" si="4"/>
        <v>60920432.38</v>
      </c>
    </row>
    <row r="54">
      <c r="A54" s="56"/>
      <c r="D54" s="49"/>
      <c r="E54" s="57" t="str">
        <f t="shared" si="2"/>
        <v>Feb-28</v>
      </c>
      <c r="F54" s="58">
        <v>2028.0</v>
      </c>
      <c r="G54" s="59" t="s">
        <v>37</v>
      </c>
      <c r="H54" s="60">
        <f>SUMIFS(Transactions!$G$3:$G999,Transactions!$D$3:$D999,G54,Transactions!$E$3:$E999,F54,Transactions!$F$3:$F999,"BUY")</f>
        <v>973661</v>
      </c>
      <c r="I54" s="60">
        <f>SUMIFS(Transactions!$G$3:$G999,Transactions!$D$3:$D999,G54,Transactions!$E$3:$E999,F54,Transactions!$F$3:$F999,"SELL")</f>
        <v>0</v>
      </c>
      <c r="J54" s="54">
        <f t="shared" si="3"/>
        <v>-21.04393744</v>
      </c>
      <c r="K54" s="55">
        <f t="shared" si="4"/>
        <v>61894092.96</v>
      </c>
    </row>
    <row r="55">
      <c r="A55" s="56"/>
      <c r="D55" s="49"/>
      <c r="E55" s="57" t="str">
        <f t="shared" si="2"/>
        <v>Mar-28</v>
      </c>
      <c r="F55" s="58">
        <v>2028.0</v>
      </c>
      <c r="G55" s="59" t="s">
        <v>33</v>
      </c>
      <c r="H55" s="60">
        <f>SUMIFS(Transactions!$G$3:$G999,Transactions!$D$3:$D999,G55,Transactions!$E$3:$E999,F55,Transactions!$F$3:$F999,"BUY")</f>
        <v>0</v>
      </c>
      <c r="I55" s="60">
        <f>SUMIFS(Transactions!$G$3:$G999,Transactions!$D$3:$D999,G55,Transactions!$E$3:$E999,F55,Transactions!$F$3:$F999,"SELL")</f>
        <v>879025</v>
      </c>
      <c r="J55" s="54">
        <f t="shared" si="3"/>
        <v>-21.46481619</v>
      </c>
      <c r="K55" s="55">
        <f t="shared" si="4"/>
        <v>61015067.54</v>
      </c>
    </row>
    <row r="56">
      <c r="A56" s="56"/>
      <c r="D56" s="49"/>
      <c r="E56" s="57" t="str">
        <f t="shared" si="2"/>
        <v>Apr-28</v>
      </c>
      <c r="F56" s="58">
        <v>2028.0</v>
      </c>
      <c r="G56" s="59" t="s">
        <v>42</v>
      </c>
      <c r="H56" s="60">
        <f>SUMIFS(Transactions!$G$3:$G999,Transactions!$D$3:$D999,G56,Transactions!$E$3:$E999,F56,Transactions!$F$3:$F999,"BUY")</f>
        <v>870012</v>
      </c>
      <c r="I56" s="60">
        <f>SUMIFS(Transactions!$G$3:$G999,Transactions!$D$3:$D999,G56,Transactions!$E$3:$E999,F56,Transactions!$F$3:$F999,"SELL")</f>
        <v>991906</v>
      </c>
      <c r="J56" s="54">
        <f t="shared" si="3"/>
        <v>-21.88569494</v>
      </c>
      <c r="K56" s="55">
        <f t="shared" si="4"/>
        <v>60893173.11</v>
      </c>
    </row>
    <row r="57">
      <c r="A57" s="56"/>
      <c r="D57" s="49"/>
      <c r="E57" s="57" t="str">
        <f t="shared" si="2"/>
        <v>May-28</v>
      </c>
      <c r="F57" s="58">
        <v>2028.0</v>
      </c>
      <c r="G57" s="59" t="s">
        <v>20</v>
      </c>
      <c r="H57" s="60">
        <f>SUMIFS(Transactions!$G$3:$G999,Transactions!$D$3:$D999,G57,Transactions!$E$3:$E999,F57,Transactions!$F$3:$F999,"BUY")</f>
        <v>2098661</v>
      </c>
      <c r="I57" s="60">
        <f>SUMIFS(Transactions!$G$3:$G999,Transactions!$D$3:$D999,G57,Transactions!$E$3:$E999,F57,Transactions!$F$3:$F999,"SELL")</f>
        <v>0</v>
      </c>
      <c r="J57" s="54">
        <f t="shared" si="3"/>
        <v>-22.30657369</v>
      </c>
      <c r="K57" s="55">
        <f t="shared" si="4"/>
        <v>62991833.69</v>
      </c>
    </row>
    <row r="58">
      <c r="A58" s="56"/>
      <c r="D58" s="49"/>
      <c r="E58" s="57" t="str">
        <f t="shared" si="2"/>
        <v>Jun-28</v>
      </c>
      <c r="F58" s="58">
        <v>2028.0</v>
      </c>
      <c r="G58" s="59" t="s">
        <v>41</v>
      </c>
      <c r="H58" s="60">
        <f>SUMIFS(Transactions!$G$3:$G999,Transactions!$D$3:$D999,G58,Transactions!$E$3:$E999,F58,Transactions!$F$3:$F999,"BUY")</f>
        <v>364619</v>
      </c>
      <c r="I58" s="60">
        <f>SUMIFS(Transactions!$G$3:$G999,Transactions!$D$3:$D999,G58,Transactions!$E$3:$E999,F58,Transactions!$F$3:$F999,"SELL")</f>
        <v>0</v>
      </c>
      <c r="J58" s="54">
        <f t="shared" si="3"/>
        <v>-22.72745244</v>
      </c>
      <c r="K58" s="55">
        <f t="shared" si="4"/>
        <v>63356452.27</v>
      </c>
    </row>
    <row r="59">
      <c r="A59" s="56"/>
      <c r="D59" s="49"/>
      <c r="E59" s="57" t="str">
        <f t="shared" si="2"/>
        <v>Jul-28</v>
      </c>
      <c r="F59" s="58">
        <v>2028.0</v>
      </c>
      <c r="G59" s="59" t="s">
        <v>29</v>
      </c>
      <c r="H59" s="60">
        <f>SUMIFS(Transactions!$G$3:$G999,Transactions!$D$3:$D999,G59,Transactions!$E$3:$E999,F59,Transactions!$F$3:$F999,"BUY")</f>
        <v>3066744</v>
      </c>
      <c r="I59" s="60">
        <f>SUMIFS(Transactions!$G$3:$G999,Transactions!$D$3:$D999,G59,Transactions!$E$3:$E999,F59,Transactions!$F$3:$F999,"SELL")</f>
        <v>0</v>
      </c>
      <c r="J59" s="54">
        <f t="shared" si="3"/>
        <v>-23.14833118</v>
      </c>
      <c r="K59" s="55">
        <f t="shared" si="4"/>
        <v>66423195.85</v>
      </c>
    </row>
    <row r="60">
      <c r="A60" s="56"/>
      <c r="D60" s="49"/>
      <c r="E60" s="57" t="str">
        <f t="shared" si="2"/>
        <v>Aug-28</v>
      </c>
      <c r="F60" s="58">
        <v>2028.0</v>
      </c>
      <c r="G60" s="59" t="s">
        <v>25</v>
      </c>
      <c r="H60" s="60">
        <f>SUMIFS(Transactions!$G$3:$G999,Transactions!$D$3:$D999,G60,Transactions!$E$3:$E999,F60,Transactions!$F$3:$F999,"BUY")</f>
        <v>0</v>
      </c>
      <c r="I60" s="60">
        <f>SUMIFS(Transactions!$G$3:$G999,Transactions!$D$3:$D999,G60,Transactions!$E$3:$E999,F60,Transactions!$F$3:$F999,"SELL")</f>
        <v>566558</v>
      </c>
      <c r="J60" s="54">
        <f t="shared" si="3"/>
        <v>-23.56920993</v>
      </c>
      <c r="K60" s="55">
        <f t="shared" si="4"/>
        <v>65856637.43</v>
      </c>
    </row>
    <row r="61">
      <c r="A61" s="56"/>
      <c r="D61" s="49"/>
      <c r="E61" s="57" t="str">
        <f t="shared" si="2"/>
        <v>Sep-28</v>
      </c>
      <c r="F61" s="58">
        <v>2028.0</v>
      </c>
      <c r="G61" s="59" t="s">
        <v>23</v>
      </c>
      <c r="H61" s="60">
        <f>SUMIFS(Transactions!$G$3:$G999,Transactions!$D$3:$D999,G61,Transactions!$E$3:$E999,F61,Transactions!$F$3:$F999,"BUY")</f>
        <v>831198</v>
      </c>
      <c r="I61" s="60">
        <f>SUMIFS(Transactions!$G$3:$G999,Transactions!$D$3:$D999,G61,Transactions!$E$3:$E999,F61,Transactions!$F$3:$F999,"SELL")</f>
        <v>0</v>
      </c>
      <c r="J61" s="54">
        <f t="shared" si="3"/>
        <v>-23.99008868</v>
      </c>
      <c r="K61" s="55">
        <f t="shared" si="4"/>
        <v>66687835.01</v>
      </c>
    </row>
    <row r="62">
      <c r="A62" s="56"/>
      <c r="D62" s="49"/>
      <c r="E62" s="57" t="str">
        <f t="shared" si="2"/>
        <v>Oct-28</v>
      </c>
      <c r="F62" s="58">
        <v>2028.0</v>
      </c>
      <c r="G62" s="59" t="s">
        <v>18</v>
      </c>
      <c r="H62" s="60">
        <f>SUMIFS(Transactions!$G$3:$G999,Transactions!$D$3:$D999,G62,Transactions!$E$3:$E999,F62,Transactions!$F$3:$F999,"BUY")</f>
        <v>1906910</v>
      </c>
      <c r="I62" s="60">
        <f>SUMIFS(Transactions!$G$3:$G999,Transactions!$D$3:$D999,G62,Transactions!$E$3:$E999,F62,Transactions!$F$3:$F999,"SELL")</f>
        <v>254476</v>
      </c>
      <c r="J62" s="54">
        <f t="shared" si="3"/>
        <v>-24.41096743</v>
      </c>
      <c r="K62" s="55">
        <f t="shared" si="4"/>
        <v>68340268.59</v>
      </c>
    </row>
    <row r="63">
      <c r="A63" s="56"/>
      <c r="D63" s="49"/>
      <c r="E63" s="57" t="str">
        <f t="shared" si="2"/>
        <v>Nov-28</v>
      </c>
      <c r="F63" s="58">
        <v>2028.0</v>
      </c>
      <c r="G63" s="59" t="s">
        <v>31</v>
      </c>
      <c r="H63" s="60">
        <f>SUMIFS(Transactions!$G$3:$G999,Transactions!$D$3:$D999,G63,Transactions!$E$3:$E999,F63,Transactions!$F$3:$F999,"BUY")</f>
        <v>444524</v>
      </c>
      <c r="I63" s="60">
        <f>SUMIFS(Transactions!$G$3:$G999,Transactions!$D$3:$D999,G63,Transactions!$E$3:$E999,F63,Transactions!$F$3:$F999,"SELL")</f>
        <v>593176</v>
      </c>
      <c r="J63" s="54">
        <f t="shared" si="3"/>
        <v>-24.83184618</v>
      </c>
      <c r="K63" s="55">
        <f t="shared" si="4"/>
        <v>68191616.17</v>
      </c>
    </row>
    <row r="64">
      <c r="A64" s="33"/>
      <c r="B64" s="34"/>
      <c r="C64" s="34"/>
      <c r="D64" s="35"/>
      <c r="E64" s="57" t="str">
        <f t="shared" si="2"/>
        <v>Dec-28</v>
      </c>
      <c r="F64" s="58">
        <v>2028.0</v>
      </c>
      <c r="G64" s="59" t="s">
        <v>22</v>
      </c>
      <c r="H64" s="60">
        <f>SUMIFS(Transactions!$G$3:$G999,Transactions!$D$3:$D999,G64,Transactions!$E$3:$E999,F64,Transactions!$F$3:$F999,"BUY")</f>
        <v>5541873</v>
      </c>
      <c r="I64" s="60">
        <f>SUMIFS(Transactions!$G$3:$G999,Transactions!$D$3:$D999,G64,Transactions!$E$3:$E999,F64,Transactions!$F$3:$F999,"SELL")</f>
        <v>446417</v>
      </c>
      <c r="J64" s="54">
        <f t="shared" si="3"/>
        <v>-25.25272493</v>
      </c>
      <c r="K64" s="55">
        <f t="shared" si="4"/>
        <v>73287071.75</v>
      </c>
    </row>
  </sheetData>
  <mergeCells count="9">
    <mergeCell ref="A41:D52"/>
    <mergeCell ref="A53:D64"/>
    <mergeCell ref="E1:G2"/>
    <mergeCell ref="H1:H2"/>
    <mergeCell ref="I1:I2"/>
    <mergeCell ref="H3:I3"/>
    <mergeCell ref="A5:D16"/>
    <mergeCell ref="A17:D28"/>
    <mergeCell ref="A29:D4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1.22" defaultRowHeight="15.0" outlineLevelRow="1"/>
  <cols>
    <col customWidth="1" min="1" max="1" width="13.67"/>
    <col customWidth="1" min="2" max="2" width="17.11"/>
    <col customWidth="1" min="6" max="6" width="14.56"/>
    <col customWidth="1" min="7" max="7" width="22.44"/>
    <col customWidth="1" min="8" max="8" width="16.33"/>
    <col customWidth="1" min="11" max="11" width="13.44"/>
  </cols>
  <sheetData>
    <row r="1">
      <c r="A1" s="61"/>
      <c r="B1" s="62" t="s">
        <v>52</v>
      </c>
      <c r="F1" s="62" t="s">
        <v>53</v>
      </c>
      <c r="H1" s="63"/>
      <c r="I1" s="64" t="s">
        <v>54</v>
      </c>
      <c r="K1" s="65" t="s">
        <v>55</v>
      </c>
      <c r="L1" s="66" t="s">
        <v>56</v>
      </c>
      <c r="N1" s="67" t="s">
        <v>57</v>
      </c>
    </row>
    <row r="2">
      <c r="A2" s="68" t="s">
        <v>58</v>
      </c>
      <c r="B2" s="66" t="s">
        <v>59</v>
      </c>
      <c r="C2" s="66" t="s">
        <v>60</v>
      </c>
      <c r="D2" s="66" t="s">
        <v>61</v>
      </c>
      <c r="E2" s="66" t="s">
        <v>62</v>
      </c>
      <c r="F2" s="62" t="s">
        <v>59</v>
      </c>
      <c r="G2" s="62" t="s">
        <v>63</v>
      </c>
      <c r="H2" s="69" t="s">
        <v>58</v>
      </c>
      <c r="I2" s="64" t="s">
        <v>6</v>
      </c>
      <c r="J2" s="64" t="s">
        <v>64</v>
      </c>
      <c r="K2" s="65" t="s">
        <v>65</v>
      </c>
      <c r="L2" s="66" t="s">
        <v>7</v>
      </c>
      <c r="M2" s="66" t="s">
        <v>65</v>
      </c>
      <c r="N2" s="66" t="s">
        <v>47</v>
      </c>
      <c r="O2" s="66" t="s">
        <v>48</v>
      </c>
      <c r="P2" s="67" t="s">
        <v>7</v>
      </c>
      <c r="Q2" s="62" t="s">
        <v>66</v>
      </c>
    </row>
    <row r="3">
      <c r="A3" s="70" t="s">
        <v>67</v>
      </c>
      <c r="B3" s="71" t="s">
        <v>68</v>
      </c>
      <c r="C3" s="25" t="s">
        <v>69</v>
      </c>
      <c r="D3" s="72" t="s">
        <v>70</v>
      </c>
      <c r="E3" s="73">
        <f>M3/SUMIFS($M$3:$M981,$F$3:$F981,"Asset")</f>
        <v>0.04372505571</v>
      </c>
      <c r="F3" s="74" t="s">
        <v>52</v>
      </c>
      <c r="I3" s="75">
        <f t="shared" ref="I3:I41" si="1">IF(F3="Asset",  SUMIFS($I$3:$I981,$A$3:$A981,A3,$F$3:$F981,"&lt;&gt;Asset"),  O3-((P3-L3)*Q3))</f>
        <v>-567271.7861</v>
      </c>
      <c r="J3" s="76">
        <f t="shared" ref="J3:J41" si="2">IF(F3="Asset",  IFERROR(AVERAGEIFS($J$3:$J981,$A$3:$A981,A3,$F$3:$F981,"&lt;&gt;Asset"), 0),  IFERROR(I3/N3,0))</f>
        <v>-0.06320898305</v>
      </c>
      <c r="K3" s="77"/>
      <c r="L3" s="78">
        <f>IF(F3="Asset",  SUMIFS($L$3:$L981,$A$3:$A981,A3,$F$3:$F981,"&lt;&gt;Asset"),  
        SUMIFS(Transactions!$H$3:$H981,Transactions!$B$3:$B981,$H3,Transactions!$F$3:$F981,"BUY")-SUMIFS(Transactions!$H$3:$H981,Transactions!$B$3:$B981,$H3,Transactions!$F$3:$F981,"SELL")
)</f>
        <v>131.46</v>
      </c>
      <c r="M3" s="75">
        <f t="shared" ref="M3:M33" si="3">IF(F3="Asset",  SUMIFS($M$3:$M981,$A$3:$A981,A3,$F$3:$F981,"&lt;&gt;Asset"),  IF(K3, K3*L3, IFERROR(Q3*L3,0)) )</f>
        <v>15048147.21</v>
      </c>
      <c r="N3" s="75">
        <f>IF(F3="Asset",  SUMIFS($N$3:$N981,$A$3:$A981,A3,$F$3:$F981,"&lt;&gt;Asset"),  SUMIFS(Transactions!$G$3:$G981,Transactions!$B$3:$B981,$H3,Transactions!$F$3:$F981,N$2)) </f>
        <v>18802357</v>
      </c>
      <c r="O3" s="75">
        <f>IF(F3="Asset",  SUMIFS($O$3:$O981,$A$3:$A981,A3,$F$3:$F981,"&lt;&gt;Asset"),  SUMIFS(Transactions!$G$3:$G981,Transactions!$B$3:$B981,$H3,Transactions!$F$3:$F981,O$2)) </f>
        <v>3186938</v>
      </c>
      <c r="P3" s="78">
        <f>IF(F3="Asset",  SUMIFS($P$3:$P981,$A$3:$A981,A3,$F$3:$F981,"&lt;&gt;Asset"),  SUMIFS(Transactions!$H$3:$H981,Transactions!$B$3:$B981,H3,Transactions!$F$3:$F981,"BUY"))</f>
        <v>164.13</v>
      </c>
      <c r="Q3" s="75">
        <f t="shared" ref="Q3:Q41" si="4">IFERROR(N3/P3,0)</f>
        <v>114557.7104</v>
      </c>
    </row>
    <row r="4" outlineLevel="1">
      <c r="A4" s="70" t="s">
        <v>67</v>
      </c>
      <c r="B4" s="63"/>
      <c r="C4" s="63"/>
      <c r="D4" s="63"/>
      <c r="E4" s="63"/>
      <c r="F4" s="9" t="s">
        <v>71</v>
      </c>
      <c r="G4" s="79" t="s">
        <v>72</v>
      </c>
      <c r="H4" s="63" t="str">
        <f t="shared" ref="H4:H7" si="5">IF(F4&lt;&gt;"",CONCATENATE(A4,"-",F4),CONCATENATE(A4,F4))</f>
        <v>BAREKSA-MM-BNIAM</v>
      </c>
      <c r="I4" s="75">
        <f t="shared" si="1"/>
        <v>-991158.7608</v>
      </c>
      <c r="J4" s="76">
        <f t="shared" si="2"/>
        <v>-0.143266106</v>
      </c>
      <c r="K4" s="77"/>
      <c r="L4" s="78">
        <f>IF(F4="Asset",  SUMIFS($L$3:$L981,$A$3:$A981,A4,$F$3:$F981,"&lt;&gt;Asset"),  
        SUMIFS(Transactions!$H$3:$H981,Transactions!$B$3:$B981,$H4,Transactions!$F$3:$F981,"BUY")-SUMIFS(Transactions!$H$3:$H981,Transactions!$B$3:$B981,$H4,Transactions!$F$3:$F981,"SELL")
)</f>
        <v>45.89</v>
      </c>
      <c r="M4" s="75">
        <f t="shared" si="3"/>
        <v>5709064.239</v>
      </c>
      <c r="N4" s="75">
        <f>IF(F4="Asset",  SUMIFS($N$3:$N981,$A$3:$A981,A4,$F$3:$F981,"&lt;&gt;Asset"),  SUMIFS(Transactions!$G$3:$G981,Transactions!$B$3:$B981,$H4,Transactions!$F$3:$F981,N$2)) </f>
        <v>6918306</v>
      </c>
      <c r="O4" s="75">
        <f>IF(F4="Asset",  SUMIFS($O$3:$O981,$A$3:$A981,A4,$F$3:$F981,"&lt;&gt;Asset"),  SUMIFS(Transactions!$G$3:$G981,Transactions!$B$3:$B981,$H4,Transactions!$F$3:$F981,O$2)) </f>
        <v>218083</v>
      </c>
      <c r="P4" s="78">
        <f>IF(F4="Asset",  SUMIFS($P$3:$P981,$A$3:$A981,A4,$F$3:$F981,"&lt;&gt;Asset"),  SUMIFS(Transactions!$H$3:$H981,Transactions!$B$3:$B981,H4,Transactions!$F$3:$F981,"BUY"))</f>
        <v>55.61</v>
      </c>
      <c r="Q4" s="75">
        <f t="shared" si="4"/>
        <v>124407.5886</v>
      </c>
    </row>
    <row r="5" outlineLevel="1">
      <c r="A5" s="70" t="s">
        <v>67</v>
      </c>
      <c r="B5" s="63"/>
      <c r="C5" s="63"/>
      <c r="D5" s="63"/>
      <c r="E5" s="63"/>
      <c r="F5" s="9" t="s">
        <v>73</v>
      </c>
      <c r="G5" s="79" t="s">
        <v>74</v>
      </c>
      <c r="H5" s="63" t="str">
        <f t="shared" si="5"/>
        <v>BAREKSA-MM-MANDIRI</v>
      </c>
      <c r="I5" s="75">
        <f t="shared" si="1"/>
        <v>-342334.8879</v>
      </c>
      <c r="J5" s="76">
        <f t="shared" si="2"/>
        <v>-0.1470765291</v>
      </c>
      <c r="K5" s="80"/>
      <c r="L5" s="78">
        <f>IF(F5="Asset",  SUMIFS($L$3:$L981,$A$3:$A981,A5,$F$3:$F981,"&lt;&gt;Asset"),  
        SUMIFS(Transactions!$H$3:$H981,Transactions!$B$3:$B981,$H5,Transactions!$F$3:$F981,"BUY")-SUMIFS(Transactions!$H$3:$H981,Transactions!$B$3:$B981,$H5,Transactions!$F$3:$F981,"SELL")
)</f>
        <v>14.75</v>
      </c>
      <c r="M5" s="75">
        <f t="shared" si="3"/>
        <v>1757014.112</v>
      </c>
      <c r="N5" s="75">
        <f>IF(F5="Asset",  SUMIFS($N$3:$N981,$A$3:$A981,A5,$F$3:$F981,"&lt;&gt;Asset"),  SUMIFS(Transactions!$G$3:$G981,Transactions!$B$3:$B981,$H5,Transactions!$F$3:$F981,N$2)) </f>
        <v>2327597</v>
      </c>
      <c r="O5" s="75">
        <f>IF(F5="Asset",  SUMIFS($O$3:$O981,$A$3:$A981,A5,$F$3:$F981,"&lt;&gt;Asset"),  SUMIFS(Transactions!$G$3:$G981,Transactions!$B$3:$B981,$H5,Transactions!$F$3:$F981,O$2)) </f>
        <v>228248</v>
      </c>
      <c r="P5" s="78">
        <f>IF(F5="Asset",  SUMIFS($P$3:$P981,$A$3:$A981,A5,$F$3:$F981,"&lt;&gt;Asset"),  SUMIFS(Transactions!$H$3:$H981,Transactions!$B$3:$B981,H5,Transactions!$F$3:$F981,"BUY"))</f>
        <v>19.54</v>
      </c>
      <c r="Q5" s="75">
        <f t="shared" si="4"/>
        <v>119119.6008</v>
      </c>
    </row>
    <row r="6" outlineLevel="1">
      <c r="A6" s="70" t="s">
        <v>67</v>
      </c>
      <c r="B6" s="63"/>
      <c r="C6" s="63"/>
      <c r="D6" s="63"/>
      <c r="E6" s="63"/>
      <c r="F6" s="9" t="s">
        <v>75</v>
      </c>
      <c r="G6" s="79" t="s">
        <v>76</v>
      </c>
      <c r="H6" s="63" t="str">
        <f t="shared" si="5"/>
        <v>BAREKSA-MM-MAYBANK</v>
      </c>
      <c r="I6" s="75">
        <f t="shared" si="1"/>
        <v>1338638.318</v>
      </c>
      <c r="J6" s="76">
        <f t="shared" si="2"/>
        <v>0.2127920709</v>
      </c>
      <c r="K6" s="80"/>
      <c r="L6" s="78">
        <f>IF(F6="Asset",  SUMIFS($L$3:$L981,$A$3:$A981,A6,$F$3:$F981,"&lt;&gt;Asset"),  
        SUMIFS(Transactions!$H$3:$H981,Transactions!$B$3:$B981,$H6,Transactions!$F$3:$F981,"BUY")-SUMIFS(Transactions!$H$3:$H981,Transactions!$B$3:$B981,$H6,Transactions!$F$3:$F981,"SELL")
)</f>
        <v>50.47</v>
      </c>
      <c r="M6" s="75">
        <f t="shared" si="3"/>
        <v>5143335.318</v>
      </c>
      <c r="N6" s="75">
        <f>IF(F6="Asset",  SUMIFS($N$3:$N981,$A$3:$A981,A6,$F$3:$F981,"&lt;&gt;Asset"),  SUMIFS(Transactions!$G$3:$G981,Transactions!$B$3:$B981,$H6,Transactions!$F$3:$F981,N$2)) </f>
        <v>6290828</v>
      </c>
      <c r="O6" s="75">
        <f>IF(F6="Asset",  SUMIFS($O$3:$O981,$A$3:$A981,A6,$F$3:$F981,"&lt;&gt;Asset"),  SUMIFS(Transactions!$G$3:$G981,Transactions!$B$3:$B981,$H6,Transactions!$F$3:$F981,O$2)) </f>
        <v>2486131</v>
      </c>
      <c r="P6" s="78">
        <f>IF(F6="Asset",  SUMIFS($P$3:$P981,$A$3:$A981,A6,$F$3:$F981,"&lt;&gt;Asset"),  SUMIFS(Transactions!$H$3:$H981,Transactions!$B$3:$B981,H6,Transactions!$F$3:$F981,"BUY"))</f>
        <v>61.73</v>
      </c>
      <c r="Q6" s="75">
        <f t="shared" si="4"/>
        <v>101908.764</v>
      </c>
    </row>
    <row r="7" outlineLevel="1">
      <c r="A7" s="70" t="s">
        <v>67</v>
      </c>
      <c r="B7" s="63"/>
      <c r="C7" s="63"/>
      <c r="D7" s="63"/>
      <c r="E7" s="63"/>
      <c r="F7" s="9" t="s">
        <v>77</v>
      </c>
      <c r="G7" s="79" t="s">
        <v>78</v>
      </c>
      <c r="H7" s="63" t="str">
        <f t="shared" si="5"/>
        <v>BAREKSA-MM-SUCOR</v>
      </c>
      <c r="I7" s="75">
        <f t="shared" si="1"/>
        <v>-572416.455</v>
      </c>
      <c r="J7" s="76">
        <f t="shared" si="2"/>
        <v>-0.175285368</v>
      </c>
      <c r="K7" s="80"/>
      <c r="L7" s="78">
        <f>IF(F7="Asset",  SUMIFS($L$3:$L981,$A$3:$A981,A7,$F$3:$F981,"&lt;&gt;Asset"),  
        SUMIFS(Transactions!$H$3:$H981,Transactions!$B$3:$B981,$H7,Transactions!$F$3:$F981,"BUY")-SUMIFS(Transactions!$H$3:$H981,Transactions!$B$3:$B981,$H7,Transactions!$F$3:$F981,"SELL")
)</f>
        <v>20.35</v>
      </c>
      <c r="M7" s="75">
        <f t="shared" si="3"/>
        <v>2438733.545</v>
      </c>
      <c r="N7" s="75">
        <f>IF(F7="Asset",  SUMIFS($N$3:$N981,$A$3:$A981,A7,$F$3:$F981,"&lt;&gt;Asset"),  SUMIFS(Transactions!$G$3:$G981,Transactions!$B$3:$B981,$H7,Transactions!$F$3:$F981,N$2)) </f>
        <v>3265626</v>
      </c>
      <c r="O7" s="75">
        <f>IF(F7="Asset",  SUMIFS($O$3:$O981,$A$3:$A981,A7,$F$3:$F981,"&lt;&gt;Asset"),  SUMIFS(Transactions!$G$3:$G981,Transactions!$B$3:$B981,$H7,Transactions!$F$3:$F981,O$2)) </f>
        <v>254476</v>
      </c>
      <c r="P7" s="78">
        <f>IF(F7="Asset",  SUMIFS($P$3:$P981,$A$3:$A981,A7,$F$3:$F981,"&lt;&gt;Asset"),  SUMIFS(Transactions!$H$3:$H981,Transactions!$B$3:$B981,H7,Transactions!$F$3:$F981,"BUY"))</f>
        <v>27.25</v>
      </c>
      <c r="Q7" s="75">
        <f t="shared" si="4"/>
        <v>119839.4862</v>
      </c>
    </row>
    <row r="8">
      <c r="A8" s="70" t="s">
        <v>79</v>
      </c>
      <c r="B8" s="71" t="s">
        <v>80</v>
      </c>
      <c r="C8" s="81" t="s">
        <v>81</v>
      </c>
      <c r="D8" s="72" t="s">
        <v>70</v>
      </c>
      <c r="E8" s="73">
        <f>M8/SUMIFS($M$3:$M981,$F$3:$F981,"Asset")</f>
        <v>0.02829864361</v>
      </c>
      <c r="F8" s="74" t="s">
        <v>52</v>
      </c>
      <c r="I8" s="75">
        <f t="shared" si="1"/>
        <v>-1923840.454</v>
      </c>
      <c r="J8" s="76">
        <f t="shared" si="2"/>
        <v>-0.1503668155</v>
      </c>
      <c r="K8" s="80"/>
      <c r="L8" s="78">
        <f>IF(F8="Asset",  SUMIFS($L$3:$L981,$A$3:$A981,A8,$F$3:$F981,"&lt;&gt;Asset"),  
        SUMIFS(Transactions!$H$3:$H981,Transactions!$B$3:$B981,$H8,Transactions!$F$3:$F981,"BUY")-SUMIFS(Transactions!$H$3:$H981,Transactions!$B$3:$B981,$H8,Transactions!$F$3:$F981,"SELL")
)</f>
        <v>89.09</v>
      </c>
      <c r="M8" s="75">
        <f t="shared" si="3"/>
        <v>9739087.762</v>
      </c>
      <c r="N8" s="75">
        <f>IF(F8="Asset",  SUMIFS($N$3:$N981,$A$3:$A981,A8,$F$3:$F981,"&lt;&gt;Asset"),  SUMIFS(Transactions!$G$3:$G981,Transactions!$B$3:$B981,$H8,Transactions!$F$3:$F981,N$2)) </f>
        <v>16747700</v>
      </c>
      <c r="O8" s="75">
        <f>IF(F8="Asset",  SUMIFS($O$3:$O981,$A$3:$A981,A8,$F$3:$F981,"&lt;&gt;Asset"),  SUMIFS(Transactions!$G$3:$G981,Transactions!$B$3:$B981,$H8,Transactions!$F$3:$F981,O$2)) </f>
        <v>4134845</v>
      </c>
      <c r="P8" s="78">
        <f>IF(F8="Asset",  SUMIFS($P$3:$P981,$A$3:$A981,A8,$F$3:$F981,"&lt;&gt;Asset"),  SUMIFS(Transactions!$H$3:$H981,Transactions!$B$3:$B981,H8,Transactions!$F$3:$F981,"BUY"))</f>
        <v>136.13</v>
      </c>
      <c r="Q8" s="75">
        <f t="shared" si="4"/>
        <v>123027.2534</v>
      </c>
    </row>
    <row r="9" outlineLevel="1">
      <c r="A9" s="70" t="s">
        <v>79</v>
      </c>
      <c r="B9" s="63"/>
      <c r="C9" s="63"/>
      <c r="D9" s="63"/>
      <c r="E9" s="63"/>
      <c r="F9" s="9" t="s">
        <v>82</v>
      </c>
      <c r="G9" s="79" t="s">
        <v>83</v>
      </c>
      <c r="H9" s="63" t="str">
        <f t="shared" ref="H9:H11" si="6">IF(F9&lt;&gt;"",CONCATENATE(A9,"-",F9),CONCATENATE(A9,F9))</f>
        <v>BAREKSA-S-SIMAS</v>
      </c>
      <c r="I9" s="75">
        <f t="shared" si="1"/>
        <v>33411.56258</v>
      </c>
      <c r="J9" s="76">
        <f t="shared" si="2"/>
        <v>0.004828430739</v>
      </c>
      <c r="K9" s="80"/>
      <c r="L9" s="78">
        <f>IF(F9="Asset",  SUMIFS($L$3:$L981,$A$3:$A981,A9,$F$3:$F981,"&lt;&gt;Asset"),  
        SUMIFS(Transactions!$H$3:$H981,Transactions!$B$3:$B981,$H9,Transactions!$F$3:$F981,"BUY")-SUMIFS(Transactions!$H$3:$H981,Transactions!$B$3:$B981,$H9,Transactions!$F$3:$F981,"SELL")
)</f>
        <v>51.46</v>
      </c>
      <c r="M9" s="75">
        <f t="shared" si="3"/>
        <v>5627222.563</v>
      </c>
      <c r="N9" s="75">
        <f>IF(F9="Asset",  SUMIFS($N$3:$N981,$A$3:$A981,A9,$F$3:$F981,"&lt;&gt;Asset"),  SUMIFS(Transactions!$G$3:$G981,Transactions!$B$3:$B981,$H9,Transactions!$F$3:$F981,N$2)) </f>
        <v>6919756</v>
      </c>
      <c r="O9" s="75">
        <f>IF(F9="Asset",  SUMIFS($O$3:$O981,$A$3:$A981,A9,$F$3:$F981,"&lt;&gt;Asset"),  SUMIFS(Transactions!$G$3:$G981,Transactions!$B$3:$B981,$H9,Transactions!$F$3:$F981,O$2)) </f>
        <v>1325945</v>
      </c>
      <c r="P9" s="78">
        <f>IF(F9="Asset",  SUMIFS($P$3:$P981,$A$3:$A981,A9,$F$3:$F981,"&lt;&gt;Asset"),  SUMIFS(Transactions!$H$3:$H981,Transactions!$B$3:$B981,H9,Transactions!$F$3:$F981,"BUY"))</f>
        <v>63.28</v>
      </c>
      <c r="Q9" s="75">
        <f t="shared" si="4"/>
        <v>109351.3906</v>
      </c>
    </row>
    <row r="10" outlineLevel="1">
      <c r="A10" s="70" t="s">
        <v>79</v>
      </c>
      <c r="B10" s="63"/>
      <c r="C10" s="63"/>
      <c r="D10" s="63"/>
      <c r="E10" s="63"/>
      <c r="F10" s="9" t="s">
        <v>77</v>
      </c>
      <c r="G10" s="79" t="s">
        <v>84</v>
      </c>
      <c r="H10" s="63" t="str">
        <f t="shared" si="6"/>
        <v>BAREKSA-S-SUCOR</v>
      </c>
      <c r="I10" s="75">
        <f t="shared" si="1"/>
        <v>-323819.2158</v>
      </c>
      <c r="J10" s="76">
        <f t="shared" si="2"/>
        <v>-0.05642107343</v>
      </c>
      <c r="K10" s="77">
        <v>100000.0</v>
      </c>
      <c r="L10" s="78">
        <f>IF(F10="Asset",  SUMIFS($L$3:$L981,$A$3:$A981,A10,$F$3:$F981,"&lt;&gt;Asset"),  
        SUMIFS(Transactions!$H$3:$H981,Transactions!$B$3:$B981,$H10,Transactions!$F$3:$F981,"BUY")-SUMIFS(Transactions!$H$3:$H981,Transactions!$B$3:$B981,$H10,Transactions!$F$3:$F981,"SELL")
)</f>
        <v>28.04</v>
      </c>
      <c r="M10" s="75">
        <f t="shared" si="3"/>
        <v>2804000</v>
      </c>
      <c r="N10" s="75">
        <f>IF(F10="Asset",  SUMIFS($N$3:$N981,$A$3:$A981,A10,$F$3:$F981,"&lt;&gt;Asset"),  SUMIFS(Transactions!$G$3:$G981,Transactions!$B$3:$B981,$H10,Transactions!$F$3:$F981,N$2)) </f>
        <v>5739331</v>
      </c>
      <c r="O10" s="75">
        <f>IF(F10="Asset",  SUMIFS($O$3:$O981,$A$3:$A981,A10,$F$3:$F981,"&lt;&gt;Asset"),  SUMIFS(Transactions!$G$3:$G981,Transactions!$B$3:$B981,$H10,Transactions!$F$3:$F981,O$2)) </f>
        <v>1661585</v>
      </c>
      <c r="P10" s="78">
        <f>IF(F10="Asset",  SUMIFS($P$3:$P981,$A$3:$A981,A10,$F$3:$F981,"&lt;&gt;Asset"),  SUMIFS(Transactions!$H$3:$H981,Transactions!$B$3:$B981,H10,Transactions!$F$3:$F981,"BUY"))</f>
        <v>42.87</v>
      </c>
      <c r="Q10" s="75">
        <f t="shared" si="4"/>
        <v>133877.5601</v>
      </c>
    </row>
    <row r="11" outlineLevel="1">
      <c r="A11" s="70" t="s">
        <v>79</v>
      </c>
      <c r="B11" s="63"/>
      <c r="C11" s="63"/>
      <c r="D11" s="63"/>
      <c r="E11" s="63"/>
      <c r="F11" s="9" t="s">
        <v>85</v>
      </c>
      <c r="G11" s="79" t="s">
        <v>86</v>
      </c>
      <c r="H11" s="63" t="str">
        <f t="shared" si="6"/>
        <v>BAREKSA-S-SUCORSHARIA</v>
      </c>
      <c r="I11" s="75">
        <f t="shared" si="1"/>
        <v>-1633432.801</v>
      </c>
      <c r="J11" s="76">
        <f t="shared" si="2"/>
        <v>-0.399507804</v>
      </c>
      <c r="K11" s="80"/>
      <c r="L11" s="78">
        <f>IF(F11="Asset",  SUMIFS($L$3:$L981,$A$3:$A981,A11,$F$3:$F981,"&lt;&gt;Asset"),  
        SUMIFS(Transactions!$H$3:$H981,Transactions!$B$3:$B981,$H11,Transactions!$F$3:$F981,"BUY")-SUMIFS(Transactions!$H$3:$H981,Transactions!$B$3:$B981,$H11,Transactions!$F$3:$F981,"SELL")
)</f>
        <v>9.59</v>
      </c>
      <c r="M11" s="75">
        <f t="shared" si="3"/>
        <v>1307865.199</v>
      </c>
      <c r="N11" s="75">
        <f>IF(F11="Asset",  SUMIFS($N$3:$N981,$A$3:$A981,A11,$F$3:$F981,"&lt;&gt;Asset"),  SUMIFS(Transactions!$G$3:$G981,Transactions!$B$3:$B981,$H11,Transactions!$F$3:$F981,N$2)) </f>
        <v>4088613</v>
      </c>
      <c r="O11" s="75">
        <f>IF(F11="Asset",  SUMIFS($O$3:$O981,$A$3:$A981,A11,$F$3:$F981,"&lt;&gt;Asset"),  SUMIFS(Transactions!$G$3:$G981,Transactions!$B$3:$B981,$H11,Transactions!$F$3:$F981,O$2)) </f>
        <v>1147315</v>
      </c>
      <c r="P11" s="78">
        <f>IF(F11="Asset",  SUMIFS($P$3:$P981,$A$3:$A981,A11,$F$3:$F981,"&lt;&gt;Asset"),  SUMIFS(Transactions!$H$3:$H981,Transactions!$B$3:$B981,H11,Transactions!$F$3:$F981,"BUY"))</f>
        <v>29.98</v>
      </c>
      <c r="Q11" s="75">
        <f t="shared" si="4"/>
        <v>136378.0187</v>
      </c>
    </row>
    <row r="12">
      <c r="A12" s="70" t="s">
        <v>87</v>
      </c>
      <c r="B12" s="71" t="s">
        <v>88</v>
      </c>
      <c r="C12" s="81" t="s">
        <v>89</v>
      </c>
      <c r="D12" s="72" t="s">
        <v>70</v>
      </c>
      <c r="E12" s="73">
        <f>M12/SUMIFS($M$3:$M981,$F$3:$F981,"Asset")</f>
        <v>0.0004485991316</v>
      </c>
      <c r="F12" s="74" t="s">
        <v>52</v>
      </c>
      <c r="I12" s="75">
        <f t="shared" si="1"/>
        <v>-822492.872</v>
      </c>
      <c r="J12" s="76">
        <f t="shared" si="2"/>
        <v>-0.2091464468</v>
      </c>
      <c r="K12" s="80"/>
      <c r="L12" s="78">
        <f>IF(F12="Asset",  SUMIFS($L$3:$L981,$A$3:$A981,A12,$F$3:$F981,"&lt;&gt;Asset"),  
        SUMIFS(Transactions!$H$3:$H981,Transactions!$B$3:$B981,$H12,Transactions!$F$3:$F981,"BUY")-SUMIFS(Transactions!$H$3:$H981,Transactions!$B$3:$B981,$H12,Transactions!$F$3:$F981,"SELL")
)</f>
        <v>1.27</v>
      </c>
      <c r="M12" s="75">
        <f t="shared" si="3"/>
        <v>154387.128</v>
      </c>
      <c r="N12" s="75">
        <f>IF(F12="Asset",  SUMIFS($N$3:$N981,$A$3:$A981,A12,$F$3:$F981,"&lt;&gt;Asset"),  SUMIFS(Transactions!$G$3:$G981,Transactions!$B$3:$B981,$H12,Transactions!$F$3:$F981,N$2)) </f>
        <v>3932617</v>
      </c>
      <c r="O12" s="75">
        <f>IF(F12="Asset",  SUMIFS($O$3:$O981,$A$3:$A981,A12,$F$3:$F981,"&lt;&gt;Asset"),  SUMIFS(Transactions!$G$3:$G981,Transactions!$B$3:$B981,$H12,Transactions!$F$3:$F981,O$2)) </f>
        <v>2955737</v>
      </c>
      <c r="P12" s="78">
        <f>IF(F12="Asset",  SUMIFS($P$3:$P981,$A$3:$A981,A12,$F$3:$F981,"&lt;&gt;Asset"),  SUMIFS(Transactions!$H$3:$H981,Transactions!$B$3:$B981,H12,Transactions!$F$3:$F981,"BUY"))</f>
        <v>32.35</v>
      </c>
      <c r="Q12" s="75">
        <f t="shared" si="4"/>
        <v>121564.6677</v>
      </c>
    </row>
    <row r="13" outlineLevel="1">
      <c r="A13" s="70" t="s">
        <v>87</v>
      </c>
      <c r="B13" s="63"/>
      <c r="C13" s="63"/>
      <c r="D13" s="63"/>
      <c r="E13" s="63"/>
      <c r="F13" s="16" t="s">
        <v>90</v>
      </c>
      <c r="G13" s="79" t="s">
        <v>91</v>
      </c>
      <c r="H13" s="63" t="str">
        <f>IF(F13&lt;&gt;"",CONCATENATE(A13,"-",F13),CONCATENATE(A13,F13))</f>
        <v>BCA-MCARD-ISTRI</v>
      </c>
      <c r="I13" s="75">
        <f t="shared" si="1"/>
        <v>-822492.872</v>
      </c>
      <c r="J13" s="76">
        <f t="shared" si="2"/>
        <v>-0.2091464468</v>
      </c>
      <c r="K13" s="80"/>
      <c r="L13" s="78">
        <f>IF(F13="Asset",  SUMIFS($L$3:$L981,$A$3:$A981,A13,$F$3:$F981,"&lt;&gt;Asset"),  
        SUMIFS(Transactions!$H$3:$H981,Transactions!$B$3:$B981,$H13,Transactions!$F$3:$F981,"BUY")-SUMIFS(Transactions!$H$3:$H981,Transactions!$B$3:$B981,$H13,Transactions!$F$3:$F981,"SELL")
)</f>
        <v>1.27</v>
      </c>
      <c r="M13" s="75">
        <f t="shared" si="3"/>
        <v>154387.128</v>
      </c>
      <c r="N13" s="75">
        <f>IF(F13="Asset",  SUMIFS($N$3:$N981,$A$3:$A981,A13,$F$3:$F981,"&lt;&gt;Asset"),  SUMIFS(Transactions!$G$3:$G981,Transactions!$B$3:$B981,$H13,Transactions!$F$3:$F981,N$2)) </f>
        <v>3932617</v>
      </c>
      <c r="O13" s="75">
        <f>IF(F13="Asset",  SUMIFS($O$3:$O981,$A$3:$A981,A13,$F$3:$F981,"&lt;&gt;Asset"),  SUMIFS(Transactions!$G$3:$G981,Transactions!$B$3:$B981,$H13,Transactions!$F$3:$F981,O$2)) </f>
        <v>2955737</v>
      </c>
      <c r="P13" s="78">
        <f>IF(F13="Asset",  SUMIFS($P$3:$P981,$A$3:$A981,A13,$F$3:$F981,"&lt;&gt;Asset"),  SUMIFS(Transactions!$H$3:$H981,Transactions!$B$3:$B981,H13,Transactions!$F$3:$F981,"BUY"))</f>
        <v>32.35</v>
      </c>
      <c r="Q13" s="75">
        <f t="shared" si="4"/>
        <v>121564.6677</v>
      </c>
    </row>
    <row r="14">
      <c r="A14" s="82" t="s">
        <v>92</v>
      </c>
      <c r="B14" s="83" t="s">
        <v>93</v>
      </c>
      <c r="C14" s="25" t="s">
        <v>69</v>
      </c>
      <c r="D14" s="72" t="s">
        <v>70</v>
      </c>
      <c r="E14" s="73">
        <f>M14/SUMIFS($M$3:$M981,$F$3:$F981,"Asset")</f>
        <v>0.02584885345</v>
      </c>
      <c r="F14" s="74" t="s">
        <v>52</v>
      </c>
      <c r="I14" s="75">
        <f t="shared" si="1"/>
        <v>-370684.0059</v>
      </c>
      <c r="J14" s="76">
        <f t="shared" si="2"/>
        <v>-0.03911585703</v>
      </c>
      <c r="K14" s="80"/>
      <c r="L14" s="78">
        <f>IF(F14="Asset",  SUMIFS($L$3:$L981,$A$3:$A981,A14,$F$3:$F981,"&lt;&gt;Asset"),  
        SUMIFS(Transactions!$H$3:$H981,Transactions!$B$3:$B981,$H14,Transactions!$F$3:$F981,"BUY")-SUMIFS(Transactions!$H$3:$H981,Transactions!$B$3:$B981,$H14,Transactions!$F$3:$F981,"SELL")
)</f>
        <v>67.05</v>
      </c>
      <c r="M14" s="75">
        <f t="shared" si="3"/>
        <v>8895982.994</v>
      </c>
      <c r="N14" s="75">
        <f>IF(F14="Asset",  SUMIFS($N$3:$N981,$A$3:$A981,A14,$F$3:$F981,"&lt;&gt;Asset"),  SUMIFS(Transactions!$G$3:$G981,Transactions!$B$3:$B981,$H14,Transactions!$F$3:$F981,N$2)) </f>
        <v>10142596</v>
      </c>
      <c r="O14" s="75">
        <f>IF(F14="Asset",  SUMIFS($O$3:$O981,$A$3:$A981,A14,$F$3:$F981,"&lt;&gt;Asset"),  SUMIFS(Transactions!$G$3:$G981,Transactions!$B$3:$B981,$H14,Transactions!$F$3:$F981,O$2)) </f>
        <v>875929</v>
      </c>
      <c r="P14" s="78">
        <f>IF(F14="Asset",  SUMIFS($P$3:$P981,$A$3:$A981,A14,$F$3:$F981,"&lt;&gt;Asset"),  SUMIFS(Transactions!$H$3:$H981,Transactions!$B$3:$B981,H14,Transactions!$F$3:$F981,"BUY"))</f>
        <v>76.57</v>
      </c>
      <c r="Q14" s="75">
        <f t="shared" si="4"/>
        <v>132461.7474</v>
      </c>
    </row>
    <row r="15" outlineLevel="1">
      <c r="A15" s="82" t="s">
        <v>92</v>
      </c>
      <c r="B15" s="63"/>
      <c r="C15" s="63"/>
      <c r="D15" s="63"/>
      <c r="E15" s="63"/>
      <c r="F15" s="9" t="s">
        <v>94</v>
      </c>
      <c r="G15" s="84" t="s">
        <v>95</v>
      </c>
      <c r="H15" s="63" t="str">
        <f t="shared" ref="H15:H16" si="7">IF(F15&lt;&gt;"",CONCATENATE(A15,"-",F15),CONCATENATE(A15,F15))</f>
        <v>BIBIT-EMERGENCY</v>
      </c>
      <c r="I15" s="75">
        <f t="shared" si="1"/>
        <v>-108862.103</v>
      </c>
      <c r="J15" s="76">
        <f t="shared" si="2"/>
        <v>-0.01903219221</v>
      </c>
      <c r="K15" s="80"/>
      <c r="L15" s="78">
        <f>IF(F15="Asset",  SUMIFS($L$3:$L981,$A$3:$A981,A15,$F$3:$F981,"&lt;&gt;Asset"),  
        SUMIFS(Transactions!$H$3:$H981,Transactions!$B$3:$B981,$H15,Transactions!$F$3:$F981,"BUY")-SUMIFS(Transactions!$H$3:$H981,Transactions!$B$3:$B981,$H15,Transactions!$F$3:$F981,"SELL")
)</f>
        <v>40.33</v>
      </c>
      <c r="M15" s="75">
        <f t="shared" si="3"/>
        <v>4939684.897</v>
      </c>
      <c r="N15" s="75">
        <f>IF(F15="Asset",  SUMIFS($N$3:$N981,$A$3:$A981,A15,$F$3:$F981,"&lt;&gt;Asset"),  SUMIFS(Transactions!$G$3:$G981,Transactions!$B$3:$B981,$H15,Transactions!$F$3:$F981,N$2)) </f>
        <v>5719893</v>
      </c>
      <c r="O15" s="75">
        <f>IF(F15="Asset",  SUMIFS($O$3:$O981,$A$3:$A981,A15,$F$3:$F981,"&lt;&gt;Asset"),  SUMIFS(Transactions!$G$3:$G981,Transactions!$B$3:$B981,$H15,Transactions!$F$3:$F981,O$2)) </f>
        <v>671346</v>
      </c>
      <c r="P15" s="78">
        <f>IF(F15="Asset",  SUMIFS($P$3:$P981,$A$3:$A981,A15,$F$3:$F981,"&lt;&gt;Asset"),  SUMIFS(Transactions!$H$3:$H981,Transactions!$B$3:$B981,H15,Transactions!$F$3:$F981,"BUY"))</f>
        <v>46.7</v>
      </c>
      <c r="Q15" s="75">
        <f t="shared" si="4"/>
        <v>122481.6488</v>
      </c>
    </row>
    <row r="16" outlineLevel="1">
      <c r="A16" s="82" t="s">
        <v>92</v>
      </c>
      <c r="B16" s="63"/>
      <c r="C16" s="63"/>
      <c r="D16" s="63"/>
      <c r="E16" s="63"/>
      <c r="F16" s="16" t="s">
        <v>96</v>
      </c>
      <c r="G16" s="79" t="s">
        <v>97</v>
      </c>
      <c r="H16" s="63" t="str">
        <f t="shared" si="7"/>
        <v>BIBIT-RETIRE</v>
      </c>
      <c r="I16" s="75">
        <f t="shared" si="1"/>
        <v>-261821.9029</v>
      </c>
      <c r="J16" s="76">
        <f t="shared" si="2"/>
        <v>-0.05919952186</v>
      </c>
      <c r="K16" s="80"/>
      <c r="L16" s="78">
        <f>IF(F16="Asset",  SUMIFS($L$3:$L981,$A$3:$A981,A16,$F$3:$F981,"&lt;&gt;Asset"),  
        SUMIFS(Transactions!$H$3:$H981,Transactions!$B$3:$B981,$H16,Transactions!$F$3:$F981,"BUY")-SUMIFS(Transactions!$H$3:$H981,Transactions!$B$3:$B981,$H16,Transactions!$F$3:$F981,"SELL")
)</f>
        <v>26.72</v>
      </c>
      <c r="M16" s="75">
        <f t="shared" si="3"/>
        <v>3956298.097</v>
      </c>
      <c r="N16" s="75">
        <f>IF(F16="Asset",  SUMIFS($N$3:$N981,$A$3:$A981,A16,$F$3:$F981,"&lt;&gt;Asset"),  SUMIFS(Transactions!$G$3:$G981,Transactions!$B$3:$B981,$H16,Transactions!$F$3:$F981,N$2)) </f>
        <v>4422703</v>
      </c>
      <c r="O16" s="75">
        <f>IF(F16="Asset",  SUMIFS($O$3:$O981,$A$3:$A981,A16,$F$3:$F981,"&lt;&gt;Asset"),  SUMIFS(Transactions!$G$3:$G981,Transactions!$B$3:$B981,$H16,Transactions!$F$3:$F981,O$2)) </f>
        <v>204583</v>
      </c>
      <c r="P16" s="78">
        <f>IF(F16="Asset",  SUMIFS($P$3:$P981,$A$3:$A981,A16,$F$3:$F981,"&lt;&gt;Asset"),  SUMIFS(Transactions!$H$3:$H981,Transactions!$B$3:$B981,H16,Transactions!$F$3:$F981,"BUY"))</f>
        <v>29.87</v>
      </c>
      <c r="Q16" s="75">
        <f t="shared" si="4"/>
        <v>148065.0485</v>
      </c>
    </row>
    <row r="17">
      <c r="A17" s="70" t="s">
        <v>98</v>
      </c>
      <c r="B17" s="71" t="s">
        <v>99</v>
      </c>
      <c r="C17" s="81" t="s">
        <v>89</v>
      </c>
      <c r="D17" s="72" t="s">
        <v>70</v>
      </c>
      <c r="E17" s="73">
        <f>M17/SUMIFS($M$3:$M981,$F$3:$F981,"Asset")</f>
        <v>0.00677344013</v>
      </c>
      <c r="F17" s="74" t="s">
        <v>52</v>
      </c>
      <c r="I17" s="75">
        <f t="shared" si="1"/>
        <v>726022.6455</v>
      </c>
      <c r="J17" s="76">
        <f t="shared" si="2"/>
        <v>0.2299715286</v>
      </c>
      <c r="K17" s="80"/>
      <c r="L17" s="78">
        <f>IF(F17="Asset",  SUMIFS($L$3:$L981,$A$3:$A981,A17,$F$3:$F981,"&lt;&gt;Asset"),  
        SUMIFS(Transactions!$H$3:$H981,Transactions!$B$3:$B981,$H17,Transactions!$F$3:$F981,"BUY")-SUMIFS(Transactions!$H$3:$H981,Transactions!$B$3:$B981,$H17,Transactions!$F$3:$F981,"SELL")
)</f>
        <v>38.16</v>
      </c>
      <c r="M17" s="75">
        <f t="shared" si="3"/>
        <v>2331105.646</v>
      </c>
      <c r="N17" s="75">
        <f>IF(F17="Asset",  SUMIFS($N$3:$N981,$A$3:$A981,A17,$F$3:$F981,"&lt;&gt;Asset"),  SUMIFS(Transactions!$G$3:$G981,Transactions!$B$3:$B981,$H17,Transactions!$F$3:$F981,N$2)) </f>
        <v>3157011</v>
      </c>
      <c r="O17" s="75">
        <f>IF(F17="Asset",  SUMIFS($O$3:$O981,$A$3:$A981,A17,$F$3:$F981,"&lt;&gt;Asset"),  SUMIFS(Transactions!$G$3:$G981,Transactions!$B$3:$B981,$H17,Transactions!$F$3:$F981,O$2)) </f>
        <v>1551928</v>
      </c>
      <c r="P17" s="78">
        <f>IF(F17="Asset",  SUMIFS($P$3:$P981,$A$3:$A981,A17,$F$3:$F981,"&lt;&gt;Asset"),  SUMIFS(Transactions!$H$3:$H981,Transactions!$B$3:$B981,H17,Transactions!$F$3:$F981,"BUY"))</f>
        <v>51.68</v>
      </c>
      <c r="Q17" s="75">
        <f t="shared" si="4"/>
        <v>61087.67415</v>
      </c>
    </row>
    <row r="18" outlineLevel="1">
      <c r="A18" s="70" t="s">
        <v>98</v>
      </c>
      <c r="B18" s="63"/>
      <c r="C18" s="63"/>
      <c r="D18" s="63"/>
      <c r="E18" s="63"/>
      <c r="F18" s="16" t="s">
        <v>90</v>
      </c>
      <c r="G18" s="79" t="s">
        <v>91</v>
      </c>
      <c r="H18" s="63" t="str">
        <f>IF(F18&lt;&gt;"",CONCATENATE(A18,"-",F18),CONCATENATE(A18,F18))</f>
        <v>BNI-MCARD-ISTRI</v>
      </c>
      <c r="I18" s="75">
        <f t="shared" si="1"/>
        <v>726022.6455</v>
      </c>
      <c r="J18" s="76">
        <f t="shared" si="2"/>
        <v>0.2299715286</v>
      </c>
      <c r="K18" s="80"/>
      <c r="L18" s="78">
        <f>IF(F18="Asset",  SUMIFS($L$3:$L981,$A$3:$A981,A18,$F$3:$F981,"&lt;&gt;Asset"),  
        SUMIFS(Transactions!$H$3:$H981,Transactions!$B$3:$B981,$H18,Transactions!$F$3:$F981,"BUY")-SUMIFS(Transactions!$H$3:$H981,Transactions!$B$3:$B981,$H18,Transactions!$F$3:$F981,"SELL")
)</f>
        <v>38.16</v>
      </c>
      <c r="M18" s="75">
        <f t="shared" si="3"/>
        <v>2331105.646</v>
      </c>
      <c r="N18" s="75">
        <f>IF(F18="Asset",  SUMIFS($N$3:$N981,$A$3:$A981,A18,$F$3:$F981,"&lt;&gt;Asset"),  SUMIFS(Transactions!$G$3:$G981,Transactions!$B$3:$B981,$H18,Transactions!$F$3:$F981,N$2)) </f>
        <v>3157011</v>
      </c>
      <c r="O18" s="75">
        <f>IF(F18="Asset",  SUMIFS($O$3:$O981,$A$3:$A981,A18,$F$3:$F981,"&lt;&gt;Asset"),  SUMIFS(Transactions!$G$3:$G981,Transactions!$B$3:$B981,$H18,Transactions!$F$3:$F981,O$2)) </f>
        <v>1551928</v>
      </c>
      <c r="P18" s="78">
        <f>IF(F18="Asset",  SUMIFS($P$3:$P981,$A$3:$A981,A18,$F$3:$F981,"&lt;&gt;Asset"),  SUMIFS(Transactions!$H$3:$H981,Transactions!$B$3:$B981,H18,Transactions!$F$3:$F981,"BUY"))</f>
        <v>51.68</v>
      </c>
      <c r="Q18" s="75">
        <f t="shared" si="4"/>
        <v>61087.67415</v>
      </c>
    </row>
    <row r="19">
      <c r="A19" s="70" t="s">
        <v>100</v>
      </c>
      <c r="B19" s="71" t="s">
        <v>101</v>
      </c>
      <c r="C19" s="81" t="s">
        <v>102</v>
      </c>
      <c r="D19" s="72" t="s">
        <v>70</v>
      </c>
      <c r="E19" s="73">
        <f>M19/SUMIFS($M$3:$M981,$F$3:$F981,"Asset")</f>
        <v>0</v>
      </c>
      <c r="F19" s="74" t="s">
        <v>52</v>
      </c>
      <c r="I19" s="75">
        <f t="shared" si="1"/>
        <v>0</v>
      </c>
      <c r="J19" s="76">
        <f t="shared" si="2"/>
        <v>0</v>
      </c>
      <c r="K19" s="80"/>
      <c r="L19" s="78">
        <f>IF(F19="Asset",  SUMIFS($L$3:$L981,$A$3:$A981,A19,$F$3:$F981,"&lt;&gt;Asset"),  
        SUMIFS(Transactions!$H$3:$H981,Transactions!$B$3:$B981,$H19,Transactions!$F$3:$F981,"BUY")-SUMIFS(Transactions!$H$3:$H981,Transactions!$B$3:$B981,$H19,Transactions!$F$3:$F981,"SELL")
)</f>
        <v>0</v>
      </c>
      <c r="M19" s="75">
        <f t="shared" si="3"/>
        <v>0</v>
      </c>
      <c r="N19" s="75">
        <f>IF(F19="Asset",  SUMIFS($N$3:$N981,$A$3:$A981,A19,$F$3:$F981,"&lt;&gt;Asset"),  SUMIFS(Transactions!$G$3:$G981,Transactions!$B$3:$B981,$H19,Transactions!$F$3:$F981,N$2)) </f>
        <v>0</v>
      </c>
      <c r="O19" s="75">
        <f>IF(F19="Asset",  SUMIFS($O$3:$O981,$A$3:$A981,A19,$F$3:$F981,"&lt;&gt;Asset"),  SUMIFS(Transactions!$G$3:$G981,Transactions!$B$3:$B981,$H19,Transactions!$F$3:$F981,O$2)) </f>
        <v>0</v>
      </c>
      <c r="P19" s="78">
        <f>IF(F19="Asset",  SUMIFS($P$3:$P981,$A$3:$A981,A19,$F$3:$F981,"&lt;&gt;Asset"),  SUMIFS(Transactions!$H$3:$H981,Transactions!$B$3:$B981,H19,Transactions!$F$3:$F981,"BUY"))</f>
        <v>0</v>
      </c>
      <c r="Q19" s="75">
        <f t="shared" si="4"/>
        <v>0</v>
      </c>
    </row>
    <row r="20" outlineLevel="1">
      <c r="A20" s="70" t="s">
        <v>100</v>
      </c>
      <c r="B20" s="63"/>
      <c r="C20" s="63"/>
      <c r="D20" s="63"/>
      <c r="E20" s="63"/>
      <c r="F20" s="16" t="s">
        <v>103</v>
      </c>
      <c r="G20" s="79" t="s">
        <v>104</v>
      </c>
      <c r="H20" s="63" t="str">
        <f>IF(F20&lt;&gt;"",CONCATENATE(A20,"-",F20),CONCATENATE(A20,F20))</f>
        <v>COMMODITY-GOLD</v>
      </c>
      <c r="I20" s="75">
        <f t="shared" si="1"/>
        <v>0</v>
      </c>
      <c r="J20" s="76">
        <f t="shared" si="2"/>
        <v>0</v>
      </c>
      <c r="K20" s="80">
        <f>IFERROR(__xludf.DUMMYFUNCTION("GOOGLEFINANCE(""NYSE:GOLD"")*GOOGLEFINANCE(""Currency:USDIDR"")"),277563.81700000004)</f>
        <v>277563.817</v>
      </c>
      <c r="L20" s="78">
        <f>IF(F20="Asset",  SUMIFS($L$3:$L981,$A$3:$A981,A20,$F$3:$F981,"&lt;&gt;Asset"),  
        SUMIFS(Transactions!$H$3:$H981,Transactions!$B$3:$B981,$H20,Transactions!$F$3:$F981,"BUY")-SUMIFS(Transactions!$H$3:$H981,Transactions!$B$3:$B981,$H20,Transactions!$F$3:$F981,"SELL")
)</f>
        <v>0</v>
      </c>
      <c r="M20" s="75">
        <f t="shared" si="3"/>
        <v>0</v>
      </c>
      <c r="N20" s="75">
        <f>IF(F20="Asset",  SUMIFS($N$3:$N981,$A$3:$A981,A20,$F$3:$F981,"&lt;&gt;Asset"),  SUMIFS(Transactions!$G$3:$G981,Transactions!$B$3:$B981,$H20,Transactions!$F$3:$F981,N$2)) </f>
        <v>0</v>
      </c>
      <c r="O20" s="75">
        <f>IF(F20="Asset",  SUMIFS($O$3:$O981,$A$3:$A981,A20,$F$3:$F981,"&lt;&gt;Asset"),  SUMIFS(Transactions!$G$3:$G981,Transactions!$B$3:$B981,$H20,Transactions!$F$3:$F981,O$2)) </f>
        <v>0</v>
      </c>
      <c r="P20" s="78">
        <f>IF(F20="Asset",  SUMIFS($P$3:$P981,$A$3:$A981,A20,$F$3:$F981,"&lt;&gt;Asset"),  SUMIFS(Transactions!$H$3:$H981,Transactions!$B$3:$B981,H20,Transactions!$F$3:$F981,"BUY"))</f>
        <v>0</v>
      </c>
      <c r="Q20" s="75">
        <f t="shared" si="4"/>
        <v>0</v>
      </c>
    </row>
    <row r="21">
      <c r="A21" s="70" t="s">
        <v>105</v>
      </c>
      <c r="B21" s="71" t="s">
        <v>106</v>
      </c>
      <c r="C21" s="25" t="s">
        <v>69</v>
      </c>
      <c r="D21" s="72" t="s">
        <v>70</v>
      </c>
      <c r="E21" s="73">
        <f>M21/SUMIFS($M$3:$M981,$F$3:$F981,"Asset")</f>
        <v>0.03468139354</v>
      </c>
      <c r="F21" s="74" t="s">
        <v>52</v>
      </c>
      <c r="I21" s="75">
        <f t="shared" si="1"/>
        <v>286794.863</v>
      </c>
      <c r="J21" s="76">
        <f t="shared" si="2"/>
        <v>0.0232779484</v>
      </c>
      <c r="K21" s="80"/>
      <c r="L21" s="78">
        <f>IF(F21="Asset",  SUMIFS($L$3:$L981,$A$3:$A981,A21,$F$3:$F981,"&lt;&gt;Asset"),  
        SUMIFS(Transactions!$H$3:$H981,Transactions!$B$3:$B981,$H21,Transactions!$F$3:$F981,"BUY")-SUMIFS(Transactions!$H$3:$H981,Transactions!$B$3:$B981,$H21,Transactions!$F$3:$F981,"SELL")
)</f>
        <v>183.75</v>
      </c>
      <c r="M21" s="75">
        <f t="shared" si="3"/>
        <v>11935735.86</v>
      </c>
      <c r="N21" s="75">
        <f>IF(F21="Asset",  SUMIFS($N$3:$N981,$A$3:$A981,A21,$F$3:$F981,"&lt;&gt;Asset"),  SUMIFS(Transactions!$G$3:$G981,Transactions!$B$3:$B981,$H21,Transactions!$F$3:$F981,N$2)) </f>
        <v>12552482</v>
      </c>
      <c r="O21" s="75">
        <f>IF(F21="Asset",  SUMIFS($O$3:$O981,$A$3:$A981,A21,$F$3:$F981,"&lt;&gt;Asset"),  SUMIFS(Transactions!$G$3:$G981,Transactions!$B$3:$B981,$H21,Transactions!$F$3:$F981,O$2)) </f>
        <v>903541</v>
      </c>
      <c r="P21" s="78">
        <f>IF(F21="Asset",  SUMIFS($P$3:$P981,$A$3:$A981,A21,$F$3:$F981,"&lt;&gt;Asset"),  SUMIFS(Transactions!$H$3:$H981,Transactions!$B$3:$B981,H21,Transactions!$F$3:$F981,"BUY"))</f>
        <v>196.73</v>
      </c>
      <c r="Q21" s="75">
        <f t="shared" si="4"/>
        <v>63805.63208</v>
      </c>
    </row>
    <row r="22" outlineLevel="1">
      <c r="A22" s="70" t="s">
        <v>105</v>
      </c>
      <c r="B22" s="63"/>
      <c r="C22" s="63"/>
      <c r="D22" s="63"/>
      <c r="E22" s="63"/>
      <c r="F22" s="16" t="s">
        <v>107</v>
      </c>
      <c r="G22" s="79" t="s">
        <v>108</v>
      </c>
      <c r="H22" s="63" t="str">
        <f t="shared" ref="H22:H23" si="8">IF(F22&lt;&gt;"",CONCATENATE(A22,"-",F22),CONCATENATE(A22,F22))</f>
        <v>EMONEY-GOPAY-MAS</v>
      </c>
      <c r="I22" s="75">
        <f t="shared" si="1"/>
        <v>108677.5163</v>
      </c>
      <c r="J22" s="76">
        <f t="shared" si="2"/>
        <v>0.01630877477</v>
      </c>
      <c r="K22" s="80"/>
      <c r="L22" s="78">
        <f>IF(F22="Asset",  SUMIFS($L$3:$L981,$A$3:$A981,A22,$F$3:$F981,"&lt;&gt;Asset"),  
        SUMIFS(Transactions!$H$3:$H981,Transactions!$B$3:$B981,$H22,Transactions!$F$3:$F981,"BUY")-SUMIFS(Transactions!$H$3:$H981,Transactions!$B$3:$B981,$H22,Transactions!$F$3:$F981,"SELL")
)</f>
        <v>133.96</v>
      </c>
      <c r="M22" s="75">
        <f t="shared" si="3"/>
        <v>6090436.516</v>
      </c>
      <c r="N22" s="75">
        <f>IF(F22="Asset",  SUMIFS($N$3:$N981,$A$3:$A981,A22,$F$3:$F981,"&lt;&gt;Asset"),  SUMIFS(Transactions!$G$3:$G981,Transactions!$B$3:$B981,$H22,Transactions!$F$3:$F981,N$2)) </f>
        <v>6663745</v>
      </c>
      <c r="O22" s="75">
        <f>IF(F22="Asset",  SUMIFS($O$3:$O981,$A$3:$A981,A22,$F$3:$F981,"&lt;&gt;Asset"),  SUMIFS(Transactions!$G$3:$G981,Transactions!$B$3:$B981,$H22,Transactions!$F$3:$F981,O$2)) </f>
        <v>681986</v>
      </c>
      <c r="P22" s="78">
        <f>IF(F22="Asset",  SUMIFS($P$3:$P981,$A$3:$A981,A22,$F$3:$F981,"&lt;&gt;Asset"),  SUMIFS(Transactions!$H$3:$H981,Transactions!$B$3:$B981,H22,Transactions!$F$3:$F981,"BUY"))</f>
        <v>146.57</v>
      </c>
      <c r="Q22" s="75">
        <f t="shared" si="4"/>
        <v>45464.5903</v>
      </c>
    </row>
    <row r="23" outlineLevel="1">
      <c r="A23" s="70" t="s">
        <v>105</v>
      </c>
      <c r="B23" s="63"/>
      <c r="C23" s="63"/>
      <c r="D23" s="63"/>
      <c r="E23" s="63"/>
      <c r="F23" s="16" t="s">
        <v>109</v>
      </c>
      <c r="G23" s="79" t="s">
        <v>108</v>
      </c>
      <c r="H23" s="63" t="str">
        <f t="shared" si="8"/>
        <v>EMONEY-GOPAY-ISTRI</v>
      </c>
      <c r="I23" s="75">
        <f t="shared" si="1"/>
        <v>178117.3467</v>
      </c>
      <c r="J23" s="76">
        <f t="shared" si="2"/>
        <v>0.03024712204</v>
      </c>
      <c r="K23" s="80"/>
      <c r="L23" s="78">
        <f>IF(F23="Asset",  SUMIFS($L$3:$L981,$A$3:$A981,A23,$F$3:$F981,"&lt;&gt;Asset"),  
        SUMIFS(Transactions!$H$3:$H981,Transactions!$B$3:$B981,$H23,Transactions!$F$3:$F981,"BUY")-SUMIFS(Transactions!$H$3:$H981,Transactions!$B$3:$B981,$H23,Transactions!$F$3:$F981,"SELL")
)</f>
        <v>49.79</v>
      </c>
      <c r="M23" s="75">
        <f t="shared" si="3"/>
        <v>5845299.347</v>
      </c>
      <c r="N23" s="75">
        <f>IF(F23="Asset",  SUMIFS($N$3:$N981,$A$3:$A981,A23,$F$3:$F981,"&lt;&gt;Asset"),  SUMIFS(Transactions!$G$3:$G981,Transactions!$B$3:$B981,$H23,Transactions!$F$3:$F981,N$2)) </f>
        <v>5888737</v>
      </c>
      <c r="O23" s="75">
        <f>IF(F23="Asset",  SUMIFS($O$3:$O981,$A$3:$A981,A23,$F$3:$F981,"&lt;&gt;Asset"),  SUMIFS(Transactions!$G$3:$G981,Transactions!$B$3:$B981,$H23,Transactions!$F$3:$F981,O$2)) </f>
        <v>221555</v>
      </c>
      <c r="P23" s="78">
        <f>IF(F23="Asset",  SUMIFS($P$3:$P981,$A$3:$A981,A23,$F$3:$F981,"&lt;&gt;Asset"),  SUMIFS(Transactions!$H$3:$H981,Transactions!$B$3:$B981,H23,Transactions!$F$3:$F981,"BUY"))</f>
        <v>50.16</v>
      </c>
      <c r="Q23" s="75">
        <f t="shared" si="4"/>
        <v>117399.063</v>
      </c>
    </row>
    <row r="24">
      <c r="A24" s="70" t="s">
        <v>110</v>
      </c>
      <c r="B24" s="71" t="s">
        <v>111</v>
      </c>
      <c r="C24" s="81" t="s">
        <v>89</v>
      </c>
      <c r="D24" s="72" t="s">
        <v>70</v>
      </c>
      <c r="E24" s="73">
        <f>M24/SUMIFS($M$3:$M981,$F$3:$F981,"Asset")</f>
        <v>0.06126392242</v>
      </c>
      <c r="F24" s="74" t="s">
        <v>52</v>
      </c>
      <c r="I24" s="75">
        <f t="shared" si="1"/>
        <v>22964.09487</v>
      </c>
      <c r="J24" s="76">
        <f t="shared" si="2"/>
        <v>-0.001850749019</v>
      </c>
      <c r="K24" s="80"/>
      <c r="L24" s="78">
        <f>IF(F24="Asset",  SUMIFS($L$3:$L981,$A$3:$A981,A24,$F$3:$F981,"&lt;&gt;Asset"),  
        SUMIFS(Transactions!$H$3:$H981,Transactions!$B$3:$B981,$H24,Transactions!$F$3:$F981,"BUY")-SUMIFS(Transactions!$H$3:$H981,Transactions!$B$3:$B981,$H24,Transactions!$F$3:$F981,"SELL")
)</f>
        <v>230.05</v>
      </c>
      <c r="M24" s="75">
        <f t="shared" si="3"/>
        <v>21084216.09</v>
      </c>
      <c r="N24" s="75">
        <f>IF(F24="Asset",  SUMIFS($N$3:$N981,$A$3:$A981,A24,$F$3:$F981,"&lt;&gt;Asset"),  SUMIFS(Transactions!$G$3:$G981,Transactions!$B$3:$B981,$H24,Transactions!$F$3:$F981,N$2)) </f>
        <v>23687636</v>
      </c>
      <c r="O24" s="75">
        <f>IF(F24="Asset",  SUMIFS($O$3:$O981,$A$3:$A981,A24,$F$3:$F981,"&lt;&gt;Asset"),  SUMIFS(Transactions!$G$3:$G981,Transactions!$B$3:$B981,$H24,Transactions!$F$3:$F981,O$2)) </f>
        <v>2626384</v>
      </c>
      <c r="P24" s="78">
        <f>IF(F24="Asset",  SUMIFS($P$3:$P981,$A$3:$A981,A24,$F$3:$F981,"&lt;&gt;Asset"),  SUMIFS(Transactions!$H$3:$H981,Transactions!$B$3:$B981,H24,Transactions!$F$3:$F981,"BUY"))</f>
        <v>259.7</v>
      </c>
      <c r="Q24" s="75">
        <f t="shared" si="4"/>
        <v>91211.53639</v>
      </c>
    </row>
    <row r="25" outlineLevel="1">
      <c r="A25" s="70" t="s">
        <v>110</v>
      </c>
      <c r="B25" s="63"/>
      <c r="C25" s="63"/>
      <c r="D25" s="63"/>
      <c r="E25" s="63"/>
      <c r="F25" s="16" t="s">
        <v>112</v>
      </c>
      <c r="G25" s="79" t="s">
        <v>113</v>
      </c>
      <c r="H25" s="63" t="str">
        <f t="shared" ref="H25:H32" si="9">IF(F25&lt;&gt;"",CONCATENATE(A25,"-",F25),CONCATENATE(A25,F25))</f>
        <v>JEN-MCARD-MAS</v>
      </c>
      <c r="I25" s="75">
        <f t="shared" si="1"/>
        <v>518884.6503</v>
      </c>
      <c r="J25" s="76">
        <f t="shared" si="2"/>
        <v>0.08298795052</v>
      </c>
      <c r="K25" s="80"/>
      <c r="L25" s="78">
        <f>IF(F25="Asset",  SUMIFS($L$3:$L981,$A$3:$A981,A25,$F$3:$F981,"&lt;&gt;Asset"),  
        SUMIFS(Transactions!$H$3:$H981,Transactions!$B$3:$B981,$H25,Transactions!$F$3:$F981,"BUY")-SUMIFS(Transactions!$H$3:$H981,Transactions!$B$3:$B981,$H25,Transactions!$F$3:$F981,"SELL")
)</f>
        <v>74.92</v>
      </c>
      <c r="M25" s="75">
        <f t="shared" si="3"/>
        <v>5758322.65</v>
      </c>
      <c r="N25" s="75">
        <f>IF(F25="Asset",  SUMIFS($N$3:$N981,$A$3:$A981,A25,$F$3:$F981,"&lt;&gt;Asset"),  SUMIFS(Transactions!$G$3:$G981,Transactions!$B$3:$B981,$H25,Transactions!$F$3:$F981,N$2)) </f>
        <v>6252530</v>
      </c>
      <c r="O25" s="75">
        <f>IF(F25="Asset",  SUMIFS($O$3:$O981,$A$3:$A981,A25,$F$3:$F981,"&lt;&gt;Asset"),  SUMIFS(Transactions!$G$3:$G981,Transactions!$B$3:$B981,$H25,Transactions!$F$3:$F981,O$2)) </f>
        <v>1013092</v>
      </c>
      <c r="P25" s="78">
        <f>IF(F25="Asset",  SUMIFS($P$3:$P981,$A$3:$A981,A25,$F$3:$F981,"&lt;&gt;Asset"),  SUMIFS(Transactions!$H$3:$H981,Transactions!$B$3:$B981,H25,Transactions!$F$3:$F981,"BUY"))</f>
        <v>81.35</v>
      </c>
      <c r="Q25" s="75">
        <f t="shared" si="4"/>
        <v>76859.61893</v>
      </c>
    </row>
    <row r="26" outlineLevel="1">
      <c r="A26" s="70" t="s">
        <v>110</v>
      </c>
      <c r="B26" s="63"/>
      <c r="C26" s="63"/>
      <c r="D26" s="63"/>
      <c r="E26" s="63"/>
      <c r="F26" s="16" t="s">
        <v>114</v>
      </c>
      <c r="G26" s="79" t="s">
        <v>115</v>
      </c>
      <c r="H26" s="63" t="str">
        <f t="shared" si="9"/>
        <v>JEN-ECARD-MAS</v>
      </c>
      <c r="I26" s="75">
        <f t="shared" si="1"/>
        <v>-487221.1212</v>
      </c>
      <c r="J26" s="76">
        <f t="shared" si="2"/>
        <v>-0.09669727645</v>
      </c>
      <c r="K26" s="80"/>
      <c r="L26" s="78">
        <f>IF(F26="Asset",  SUMIFS($L$3:$L981,$A$3:$A981,A26,$F$3:$F981,"&lt;&gt;Asset"),  
        SUMIFS(Transactions!$H$3:$H981,Transactions!$B$3:$B981,$H26,Transactions!$F$3:$F981,"BUY")-SUMIFS(Transactions!$H$3:$H981,Transactions!$B$3:$B981,$H26,Transactions!$F$3:$F981,"SELL")
)</f>
        <v>39.74</v>
      </c>
      <c r="M26" s="75">
        <f t="shared" si="3"/>
        <v>3589081.879</v>
      </c>
      <c r="N26" s="75">
        <f>IF(F26="Asset",  SUMIFS($N$3:$N981,$A$3:$A981,A26,$F$3:$F981,"&lt;&gt;Asset"),  SUMIFS(Transactions!$G$3:$G981,Transactions!$B$3:$B981,$H26,Transactions!$F$3:$F981,N$2)) </f>
        <v>5038623</v>
      </c>
      <c r="O26" s="75">
        <f>IF(F26="Asset",  SUMIFS($O$3:$O981,$A$3:$A981,A26,$F$3:$F981,"&lt;&gt;Asset"),  SUMIFS(Transactions!$G$3:$G981,Transactions!$B$3:$B981,$H26,Transactions!$F$3:$F981,O$2)) </f>
        <v>962320</v>
      </c>
      <c r="P26" s="78">
        <f>IF(F26="Asset",  SUMIFS($P$3:$P981,$A$3:$A981,A26,$F$3:$F981,"&lt;&gt;Asset"),  SUMIFS(Transactions!$H$3:$H981,Transactions!$B$3:$B981,H26,Transactions!$F$3:$F981,"BUY"))</f>
        <v>55.79</v>
      </c>
      <c r="Q26" s="75">
        <f t="shared" si="4"/>
        <v>90314.08855</v>
      </c>
    </row>
    <row r="27" outlineLevel="1">
      <c r="A27" s="70" t="s">
        <v>110</v>
      </c>
      <c r="B27" s="63"/>
      <c r="C27" s="63"/>
      <c r="D27" s="63"/>
      <c r="E27" s="63"/>
      <c r="F27" s="16" t="s">
        <v>116</v>
      </c>
      <c r="G27" s="79" t="s">
        <v>117</v>
      </c>
      <c r="H27" s="63" t="str">
        <f t="shared" si="9"/>
        <v>JEN-FSE-MAS</v>
      </c>
      <c r="I27" s="75">
        <f t="shared" si="1"/>
        <v>-8699.434238</v>
      </c>
      <c r="J27" s="76">
        <f t="shared" si="2"/>
        <v>-0.001096666225</v>
      </c>
      <c r="K27" s="80"/>
      <c r="L27" s="78">
        <f>IF(F27="Asset",  SUMIFS($L$3:$L981,$A$3:$A981,A27,$F$3:$F981,"&lt;&gt;Asset"),  
        SUMIFS(Transactions!$H$3:$H981,Transactions!$B$3:$B981,$H27,Transactions!$F$3:$F981,"BUY")-SUMIFS(Transactions!$H$3:$H981,Transactions!$B$3:$B981,$H27,Transactions!$F$3:$F981,"SELL")
)</f>
        <v>79.05</v>
      </c>
      <c r="M27" s="75">
        <f t="shared" si="3"/>
        <v>7272946.566</v>
      </c>
      <c r="N27" s="75">
        <f>IF(F27="Asset",  SUMIFS($N$3:$N981,$A$3:$A981,A27,$F$3:$F981,"&lt;&gt;Asset"),  SUMIFS(Transactions!$G$3:$G981,Transactions!$B$3:$B981,$H27,Transactions!$F$3:$F981,N$2)) </f>
        <v>7932618</v>
      </c>
      <c r="O27" s="75">
        <f>IF(F27="Asset",  SUMIFS($O$3:$O981,$A$3:$A981,A27,$F$3:$F981,"&lt;&gt;Asset"),  SUMIFS(Transactions!$G$3:$G981,Transactions!$B$3:$B981,$H27,Transactions!$F$3:$F981,O$2)) </f>
        <v>650972</v>
      </c>
      <c r="P27" s="78">
        <f>IF(F27="Asset",  SUMIFS($P$3:$P981,$A$3:$A981,A27,$F$3:$F981,"&lt;&gt;Asset"),  SUMIFS(Transactions!$H$3:$H981,Transactions!$B$3:$B981,H27,Transactions!$F$3:$F981,"BUY"))</f>
        <v>86.22</v>
      </c>
      <c r="Q27" s="75">
        <f t="shared" si="4"/>
        <v>92004.38413</v>
      </c>
    </row>
    <row r="28" outlineLevel="1">
      <c r="A28" s="70" t="s">
        <v>110</v>
      </c>
      <c r="B28" s="63"/>
      <c r="C28" s="63"/>
      <c r="D28" s="63"/>
      <c r="E28" s="63"/>
      <c r="F28" s="16" t="s">
        <v>118</v>
      </c>
      <c r="G28" s="79" t="s">
        <v>119</v>
      </c>
      <c r="H28" s="63" t="str">
        <f t="shared" si="9"/>
        <v>JEN-MS-MAS</v>
      </c>
      <c r="I28" s="75">
        <f t="shared" si="1"/>
        <v>0</v>
      </c>
      <c r="J28" s="76">
        <f t="shared" si="2"/>
        <v>0</v>
      </c>
      <c r="K28" s="80"/>
      <c r="L28" s="78">
        <f>IF(F28="Asset",  SUMIFS($L$3:$L981,$A$3:$A981,A28,$F$3:$F981,"&lt;&gt;Asset"),  
        SUMIFS(Transactions!$H$3:$H981,Transactions!$B$3:$B981,$H28,Transactions!$F$3:$F981,"BUY")-SUMIFS(Transactions!$H$3:$H981,Transactions!$B$3:$B981,$H28,Transactions!$F$3:$F981,"SELL")
)</f>
        <v>36.34</v>
      </c>
      <c r="M28" s="75">
        <f t="shared" si="3"/>
        <v>4463865</v>
      </c>
      <c r="N28" s="75">
        <f>IF(F28="Asset",  SUMIFS($N$3:$N981,$A$3:$A981,A28,$F$3:$F981,"&lt;&gt;Asset"),  SUMIFS(Transactions!$G$3:$G981,Transactions!$B$3:$B981,$H28,Transactions!$F$3:$F981,N$2)) </f>
        <v>4463865</v>
      </c>
      <c r="O28" s="75">
        <f>IF(F28="Asset",  SUMIFS($O$3:$O981,$A$3:$A981,A28,$F$3:$F981,"&lt;&gt;Asset"),  SUMIFS(Transactions!$G$3:$G981,Transactions!$B$3:$B981,$H28,Transactions!$F$3:$F981,O$2)) </f>
        <v>0</v>
      </c>
      <c r="P28" s="78">
        <f>IF(F28="Asset",  SUMIFS($P$3:$P981,$A$3:$A981,A28,$F$3:$F981,"&lt;&gt;Asset"),  SUMIFS(Transactions!$H$3:$H981,Transactions!$B$3:$B981,H28,Transactions!$F$3:$F981,"BUY"))</f>
        <v>36.34</v>
      </c>
      <c r="Q28" s="75">
        <f t="shared" si="4"/>
        <v>122836.131</v>
      </c>
    </row>
    <row r="29" outlineLevel="1">
      <c r="A29" s="70" t="s">
        <v>110</v>
      </c>
      <c r="B29" s="63"/>
      <c r="C29" s="63"/>
      <c r="D29" s="63"/>
      <c r="E29" s="63"/>
      <c r="F29" s="16" t="s">
        <v>90</v>
      </c>
      <c r="G29" s="79" t="s">
        <v>113</v>
      </c>
      <c r="H29" s="63" t="str">
        <f t="shared" si="9"/>
        <v>JEN-MCARD-ISTRI</v>
      </c>
      <c r="I29" s="75">
        <f t="shared" si="1"/>
        <v>0</v>
      </c>
      <c r="J29" s="76">
        <f t="shared" si="2"/>
        <v>0</v>
      </c>
      <c r="K29" s="80"/>
      <c r="L29" s="78">
        <f>IF(F29="Asset",  SUMIFS($L$3:$L981,$A$3:$A981,A29,$F$3:$F981,"&lt;&gt;Asset"),  
        SUMIFS(Transactions!$H$3:$H981,Transactions!$B$3:$B981,$H29,Transactions!$F$3:$F981,"BUY")-SUMIFS(Transactions!$H$3:$H981,Transactions!$B$3:$B981,$H29,Transactions!$F$3:$F981,"SELL")
)</f>
        <v>0</v>
      </c>
      <c r="M29" s="75">
        <f t="shared" si="3"/>
        <v>0</v>
      </c>
      <c r="N29" s="75">
        <f>IF(F29="Asset",  SUMIFS($N$3:$N981,$A$3:$A981,A29,$F$3:$F981,"&lt;&gt;Asset"),  SUMIFS(Transactions!$G$3:$G981,Transactions!$B$3:$B981,$H29,Transactions!$F$3:$F981,N$2)) </f>
        <v>0</v>
      </c>
      <c r="O29" s="75">
        <f>IF(F29="Asset",  SUMIFS($O$3:$O981,$A$3:$A981,A29,$F$3:$F981,"&lt;&gt;Asset"),  SUMIFS(Transactions!$G$3:$G981,Transactions!$B$3:$B981,$H29,Transactions!$F$3:$F981,O$2)) </f>
        <v>0</v>
      </c>
      <c r="P29" s="78">
        <f>IF(F29="Asset",  SUMIFS($P$3:$P981,$A$3:$A981,A29,$F$3:$F981,"&lt;&gt;Asset"),  SUMIFS(Transactions!$H$3:$H981,Transactions!$B$3:$B981,H29,Transactions!$F$3:$F981,"BUY"))</f>
        <v>0</v>
      </c>
      <c r="Q29" s="75">
        <f t="shared" si="4"/>
        <v>0</v>
      </c>
    </row>
    <row r="30" outlineLevel="1">
      <c r="A30" s="70" t="s">
        <v>110</v>
      </c>
      <c r="B30" s="63"/>
      <c r="C30" s="63"/>
      <c r="D30" s="63"/>
      <c r="E30" s="63"/>
      <c r="F30" s="16" t="s">
        <v>120</v>
      </c>
      <c r="G30" s="79" t="s">
        <v>115</v>
      </c>
      <c r="H30" s="63" t="str">
        <f t="shared" si="9"/>
        <v>JEN-ECARD-ISTRI</v>
      </c>
      <c r="I30" s="75">
        <f t="shared" si="1"/>
        <v>0</v>
      </c>
      <c r="J30" s="76">
        <f t="shared" si="2"/>
        <v>0</v>
      </c>
      <c r="K30" s="80"/>
      <c r="L30" s="78">
        <f>IF(F30="Asset",  SUMIFS($L$3:$L981,$A$3:$A981,A30,$F$3:$F981,"&lt;&gt;Asset"),  
        SUMIFS(Transactions!$H$3:$H981,Transactions!$B$3:$B981,$H30,Transactions!$F$3:$F981,"BUY")-SUMIFS(Transactions!$H$3:$H981,Transactions!$B$3:$B981,$H30,Transactions!$F$3:$F981,"SELL")
)</f>
        <v>0</v>
      </c>
      <c r="M30" s="75">
        <f t="shared" si="3"/>
        <v>0</v>
      </c>
      <c r="N30" s="75">
        <f>IF(F30="Asset",  SUMIFS($N$3:$N981,$A$3:$A981,A30,$F$3:$F981,"&lt;&gt;Asset"),  SUMIFS(Transactions!$G$3:$G981,Transactions!$B$3:$B981,$H30,Transactions!$F$3:$F981,N$2)) </f>
        <v>0</v>
      </c>
      <c r="O30" s="75">
        <f>IF(F30="Asset",  SUMIFS($O$3:$O981,$A$3:$A981,A30,$F$3:$F981,"&lt;&gt;Asset"),  SUMIFS(Transactions!$G$3:$G981,Transactions!$B$3:$B981,$H30,Transactions!$F$3:$F981,O$2)) </f>
        <v>0</v>
      </c>
      <c r="P30" s="78">
        <f>IF(F30="Asset",  SUMIFS($P$3:$P981,$A$3:$A981,A30,$F$3:$F981,"&lt;&gt;Asset"),  SUMIFS(Transactions!$H$3:$H981,Transactions!$B$3:$B981,H30,Transactions!$F$3:$F981,"BUY"))</f>
        <v>0</v>
      </c>
      <c r="Q30" s="75">
        <f t="shared" si="4"/>
        <v>0</v>
      </c>
    </row>
    <row r="31" outlineLevel="1">
      <c r="A31" s="70" t="s">
        <v>110</v>
      </c>
      <c r="B31" s="63"/>
      <c r="C31" s="63"/>
      <c r="D31" s="63"/>
      <c r="E31" s="63"/>
      <c r="F31" s="16" t="s">
        <v>121</v>
      </c>
      <c r="G31" s="79" t="s">
        <v>117</v>
      </c>
      <c r="H31" s="63" t="str">
        <f t="shared" si="9"/>
        <v>JEN-FSE-ISTRI</v>
      </c>
      <c r="I31" s="75">
        <f t="shared" si="1"/>
        <v>0</v>
      </c>
      <c r="J31" s="76">
        <f t="shared" si="2"/>
        <v>0</v>
      </c>
      <c r="K31" s="80"/>
      <c r="L31" s="78">
        <f>IF(F31="Asset",  SUMIFS($L$3:$L981,$A$3:$A981,A31,$F$3:$F981,"&lt;&gt;Asset"),  
        SUMIFS(Transactions!$H$3:$H981,Transactions!$B$3:$B981,$H31,Transactions!$F$3:$F981,"BUY")-SUMIFS(Transactions!$H$3:$H981,Transactions!$B$3:$B981,$H31,Transactions!$F$3:$F981,"SELL")
)</f>
        <v>0</v>
      </c>
      <c r="M31" s="75">
        <f t="shared" si="3"/>
        <v>0</v>
      </c>
      <c r="N31" s="75">
        <f>IF(F31="Asset",  SUMIFS($N$3:$N981,$A$3:$A981,A31,$F$3:$F981,"&lt;&gt;Asset"),  SUMIFS(Transactions!$G$3:$G981,Transactions!$B$3:$B981,$H31,Transactions!$F$3:$F981,N$2)) </f>
        <v>0</v>
      </c>
      <c r="O31" s="75">
        <f>IF(F31="Asset",  SUMIFS($O$3:$O981,$A$3:$A981,A31,$F$3:$F981,"&lt;&gt;Asset"),  SUMIFS(Transactions!$G$3:$G981,Transactions!$B$3:$B981,$H31,Transactions!$F$3:$F981,O$2)) </f>
        <v>0</v>
      </c>
      <c r="P31" s="78">
        <f>IF(F31="Asset",  SUMIFS($P$3:$P981,$A$3:$A981,A31,$F$3:$F981,"&lt;&gt;Asset"),  SUMIFS(Transactions!$H$3:$H981,Transactions!$B$3:$B981,H31,Transactions!$F$3:$F981,"BUY"))</f>
        <v>0</v>
      </c>
      <c r="Q31" s="75">
        <f t="shared" si="4"/>
        <v>0</v>
      </c>
    </row>
    <row r="32" outlineLevel="1">
      <c r="A32" s="70" t="s">
        <v>110</v>
      </c>
      <c r="B32" s="63"/>
      <c r="C32" s="63"/>
      <c r="D32" s="63"/>
      <c r="E32" s="63"/>
      <c r="F32" s="16" t="s">
        <v>122</v>
      </c>
      <c r="G32" s="79" t="s">
        <v>119</v>
      </c>
      <c r="H32" s="63" t="str">
        <f t="shared" si="9"/>
        <v>JEN-MS-ISTRI</v>
      </c>
      <c r="I32" s="75">
        <f t="shared" si="1"/>
        <v>0</v>
      </c>
      <c r="J32" s="76">
        <f t="shared" si="2"/>
        <v>0</v>
      </c>
      <c r="K32" s="80"/>
      <c r="L32" s="78">
        <f>IF(F32="Asset",  SUMIFS($L$3:$L981,$A$3:$A981,A32,$F$3:$F981,"&lt;&gt;Asset"),  
        SUMIFS(Transactions!$H$3:$H981,Transactions!$B$3:$B981,$H32,Transactions!$F$3:$F981,"BUY")-SUMIFS(Transactions!$H$3:$H981,Transactions!$B$3:$B981,$H32,Transactions!$F$3:$F981,"SELL")
)</f>
        <v>0</v>
      </c>
      <c r="M32" s="75">
        <f t="shared" si="3"/>
        <v>0</v>
      </c>
      <c r="N32" s="75">
        <f>IF(F32="Asset",  SUMIFS($N$3:$N981,$A$3:$A981,A32,$F$3:$F981,"&lt;&gt;Asset"),  SUMIFS(Transactions!$G$3:$G981,Transactions!$B$3:$B981,$H32,Transactions!$F$3:$F981,N$2)) </f>
        <v>0</v>
      </c>
      <c r="O32" s="75">
        <f>IF(F32="Asset",  SUMIFS($O$3:$O981,$A$3:$A981,A32,$F$3:$F981,"&lt;&gt;Asset"),  SUMIFS(Transactions!$G$3:$G981,Transactions!$B$3:$B981,$H32,Transactions!$F$3:$F981,O$2)) </f>
        <v>0</v>
      </c>
      <c r="P32" s="78">
        <f>IF(F32="Asset",  SUMIFS($P$3:$P981,$A$3:$A981,A32,$F$3:$F981,"&lt;&gt;Asset"),  SUMIFS(Transactions!$H$3:$H981,Transactions!$B$3:$B981,H32,Transactions!$F$3:$F981,"BUY"))</f>
        <v>0</v>
      </c>
      <c r="Q32" s="75">
        <f t="shared" si="4"/>
        <v>0</v>
      </c>
    </row>
    <row r="33">
      <c r="A33" s="70" t="s">
        <v>123</v>
      </c>
      <c r="B33" s="71" t="s">
        <v>124</v>
      </c>
      <c r="C33" s="25" t="s">
        <v>69</v>
      </c>
      <c r="D33" s="72" t="s">
        <v>70</v>
      </c>
      <c r="E33" s="73">
        <f>M33/SUMIFS($M$3:$M981,$F$3:$F981,"Asset")</f>
        <v>0</v>
      </c>
      <c r="F33" s="74" t="s">
        <v>52</v>
      </c>
      <c r="I33" s="75">
        <f t="shared" si="1"/>
        <v>0</v>
      </c>
      <c r="J33" s="76">
        <f t="shared" si="2"/>
        <v>0</v>
      </c>
      <c r="K33" s="80"/>
      <c r="L33" s="78">
        <f>IF(F33="Asset",  SUMIFS($L$3:$L981,$A$3:$A981,A33,$F$3:$F981,"&lt;&gt;Asset"),  
        SUMIFS(Transactions!$H$3:$H981,Transactions!$B$3:$B981,$H33,Transactions!$F$3:$F981,"BUY")-SUMIFS(Transactions!$H$3:$H981,Transactions!$B$3:$B981,$H33,Transactions!$F$3:$F981,"SELL")
)</f>
        <v>0</v>
      </c>
      <c r="M33" s="75">
        <f t="shared" si="3"/>
        <v>0</v>
      </c>
      <c r="N33" s="85">
        <f>IF(F33="Asset",  SUMIFS($N$3:$N981,$A$3:$A981,A33,$F$3:$F981,"&lt;&gt;Asset"),  SUMIFS(Transactions!$G$3:$G981,Transactions!$B$3:$B981,$H33,Transactions!$F$3:$F981,N$2)) </f>
        <v>0</v>
      </c>
      <c r="O33" s="85">
        <f>IF(F33="Asset",  SUMIFS($O$3:$O981,$A$3:$A981,A33,$F$3:$F981,"&lt;&gt;Asset"),  SUMIFS(Transactions!$G$3:$G981,Transactions!$B$3:$B981,$H33,Transactions!$F$3:$F981,O$2)) </f>
        <v>0</v>
      </c>
      <c r="P33" s="86">
        <f>IF(F33="Asset",  SUMIFS($P$3:$P981,$A$3:$A981,A33,$F$3:$F981,"&lt;&gt;Asset"),  SUMIFS(Transactions!$H$3:$H981,Transactions!$B$3:$B981,H33,Transactions!$F$3:$F981,"BUY"))</f>
        <v>0</v>
      </c>
      <c r="Q33" s="85">
        <f t="shared" si="4"/>
        <v>0</v>
      </c>
    </row>
    <row r="34" outlineLevel="1">
      <c r="A34" s="70" t="s">
        <v>123</v>
      </c>
      <c r="B34" s="63"/>
      <c r="C34" s="63"/>
      <c r="D34" s="63"/>
      <c r="E34" s="63"/>
      <c r="F34" s="16" t="s">
        <v>125</v>
      </c>
      <c r="G34" s="79" t="s">
        <v>108</v>
      </c>
      <c r="H34" s="63" t="str">
        <f>IF(F34&lt;&gt;"",CONCATENATE(A34,"-",F34),CONCATENATE(A34,F34))</f>
        <v>PA-MAS</v>
      </c>
      <c r="I34" s="75">
        <f t="shared" si="1"/>
        <v>0</v>
      </c>
      <c r="J34" s="76">
        <f t="shared" si="2"/>
        <v>0</v>
      </c>
      <c r="K34" s="80"/>
      <c r="L34" s="86"/>
      <c r="M34" s="85"/>
      <c r="N34" s="85">
        <f>IF(F34="Asset",  SUMIFS($N$3:$N981,$A$3:$A981,A34,$F$3:$F981,"&lt;&gt;Asset"),  SUMIFS(Transactions!$G$3:$G981,Transactions!$B$3:$B981,$H34,Transactions!$F$3:$F981,N$2)) </f>
        <v>0</v>
      </c>
      <c r="O34" s="85">
        <f>IF(F34="Asset",  SUMIFS($O$3:$O981,$A$3:$A981,A34,$F$3:$F981,"&lt;&gt;Asset"),  SUMIFS(Transactions!$G$3:$G981,Transactions!$B$3:$B981,$H34,Transactions!$F$3:$F981,O$2)) </f>
        <v>0</v>
      </c>
      <c r="P34" s="86">
        <f>IF(F34="Asset",  SUMIFS($P$3:$P981,$A$3:$A981,A34,$F$3:$F981,"&lt;&gt;Asset"),  SUMIFS(Transactions!$H$3:$H981,Transactions!$B$3:$B981,H34,Transactions!$F$3:$F981,"BUY"))</f>
        <v>0</v>
      </c>
      <c r="Q34" s="85">
        <f t="shared" si="4"/>
        <v>0</v>
      </c>
    </row>
    <row r="35">
      <c r="A35" s="70" t="s">
        <v>126</v>
      </c>
      <c r="B35" s="71" t="s">
        <v>127</v>
      </c>
      <c r="C35" s="81" t="s">
        <v>102</v>
      </c>
      <c r="D35" s="72" t="s">
        <v>70</v>
      </c>
      <c r="E35" s="73">
        <f>M35/SUMIFS($M$3:$M981,$F$3:$F981,"Asset")</f>
        <v>0</v>
      </c>
      <c r="F35" s="74" t="s">
        <v>52</v>
      </c>
      <c r="I35" s="75">
        <f t="shared" si="1"/>
        <v>0</v>
      </c>
      <c r="J35" s="76">
        <f t="shared" si="2"/>
        <v>0</v>
      </c>
      <c r="K35" s="80"/>
      <c r="L35" s="78">
        <f>IF(F35="Asset",  SUMIFS($L$3:$L981,$A$3:$A981,A35,$F$3:$F981,"&lt;&gt;Asset"),  
        SUMIFS(Transactions!$H$3:$H981,Transactions!$B$3:$B981,$H35,Transactions!$F$3:$F981,"BUY")-SUMIFS(Transactions!$H$3:$H981,Transactions!$B$3:$B981,$H35,Transactions!$F$3:$F981,"SELL")
)</f>
        <v>0</v>
      </c>
      <c r="M35" s="75">
        <f t="shared" ref="M35:M41" si="10">IF(F35="Asset",  SUMIFS($M$3:$M981,$A$3:$A981,A35,$F$3:$F981,"&lt;&gt;Asset"),  IF(K35, K35*L35, IFERROR(Q35*L35,0)) )</f>
        <v>0</v>
      </c>
      <c r="N35" s="75">
        <f>IF(F35="Asset",  SUMIFS($N$3:$N981,$A$3:$A981,A35,$F$3:$F981,"&lt;&gt;Asset"),  SUMIFS(Transactions!$G$3:$G981,Transactions!$B$3:$B981,$H35,Transactions!$F$3:$F981,N$2)) </f>
        <v>0</v>
      </c>
      <c r="O35" s="75">
        <f>IF(F35="Asset",  SUMIFS($O$3:$O981,$A$3:$A981,A35,$F$3:$F981,"&lt;&gt;Asset"),  SUMIFS(Transactions!$G$3:$G981,Transactions!$B$3:$B981,$H35,Transactions!$F$3:$F981,O$2)) </f>
        <v>0</v>
      </c>
      <c r="P35" s="78">
        <f>IF(F35="Asset",  SUMIFS($P$3:$P981,$A$3:$A981,A35,$F$3:$F981,"&lt;&gt;Asset"),  SUMIFS(Transactions!$H$3:$H981,Transactions!$B$3:$B981,H35,Transactions!$F$3:$F981,"BUY"))</f>
        <v>0</v>
      </c>
      <c r="Q35" s="75">
        <f t="shared" si="4"/>
        <v>0</v>
      </c>
    </row>
    <row r="36" outlineLevel="1">
      <c r="A36" s="70" t="s">
        <v>126</v>
      </c>
      <c r="B36" s="63"/>
      <c r="C36" s="63"/>
      <c r="D36" s="63"/>
      <c r="E36" s="63"/>
      <c r="F36" s="16" t="s">
        <v>128</v>
      </c>
      <c r="G36" s="79" t="s">
        <v>127</v>
      </c>
      <c r="H36" s="63" t="str">
        <f t="shared" ref="H36:H37" si="11">IF(F36&lt;&gt;"",CONCATENATE(A36,"-",F36),CONCATENATE(A36,F36))</f>
        <v>PLUANG-C-ETHEREUM</v>
      </c>
      <c r="I36" s="75">
        <f t="shared" si="1"/>
        <v>0</v>
      </c>
      <c r="J36" s="76">
        <f t="shared" si="2"/>
        <v>0</v>
      </c>
      <c r="K36" s="87">
        <f>IFERROR(__xludf.DUMMYFUNCTION("GoogleFinance(""CURRENCY:BTCIDR"")"),1.026537863E9)</f>
        <v>1026537863</v>
      </c>
      <c r="L36" s="78">
        <f>IF(F36="Asset",  SUMIFS($L$3:$L981,$A$3:$A981,A36,$F$3:$F981,"&lt;&gt;Asset"),  
        SUMIFS(Transactions!$H$3:$H981,Transactions!$B$3:$B981,$H36,Transactions!$F$3:$F981,"BUY")-SUMIFS(Transactions!$H$3:$H981,Transactions!$B$3:$B981,$H36,Transactions!$F$3:$F981,"SELL")
)</f>
        <v>0</v>
      </c>
      <c r="M36" s="75">
        <f t="shared" si="10"/>
        <v>0</v>
      </c>
      <c r="N36" s="75">
        <f>IF(F36="Asset",  SUMIFS($N$3:$N981,$A$3:$A981,A36,$F$3:$F981,"&lt;&gt;Asset"),  SUMIFS(Transactions!$G$3:$G981,Transactions!$B$3:$B981,$H36,Transactions!$F$3:$F981,N$2)) </f>
        <v>0</v>
      </c>
      <c r="O36" s="75">
        <f>IF(F36="Asset",  SUMIFS($O$3:$O981,$A$3:$A981,A36,$F$3:$F981,"&lt;&gt;Asset"),  SUMIFS(Transactions!$G$3:$G981,Transactions!$B$3:$B981,$H36,Transactions!$F$3:$F981,O$2)) </f>
        <v>0</v>
      </c>
      <c r="P36" s="78">
        <f>IF(F36="Asset",  SUMIFS($P$3:$P981,$A$3:$A981,A36,$F$3:$F981,"&lt;&gt;Asset"),  SUMIFS(Transactions!$H$3:$H981,Transactions!$B$3:$B981,H36,Transactions!$F$3:$F981,"BUY"))</f>
        <v>0</v>
      </c>
      <c r="Q36" s="75">
        <f t="shared" si="4"/>
        <v>0</v>
      </c>
    </row>
    <row r="37" outlineLevel="1">
      <c r="A37" s="70" t="s">
        <v>126</v>
      </c>
      <c r="B37" s="63"/>
      <c r="C37" s="63"/>
      <c r="D37" s="63"/>
      <c r="E37" s="63"/>
      <c r="F37" s="16" t="s">
        <v>129</v>
      </c>
      <c r="G37" s="79" t="s">
        <v>127</v>
      </c>
      <c r="H37" s="63" t="str">
        <f t="shared" si="11"/>
        <v>PLUANG-C-BITCOIN</v>
      </c>
      <c r="I37" s="75">
        <f t="shared" si="1"/>
        <v>0</v>
      </c>
      <c r="J37" s="76">
        <f t="shared" si="2"/>
        <v>0</v>
      </c>
      <c r="K37" s="87">
        <f>IFERROR(__xludf.DUMMYFUNCTION("GoogleFinance(""CURRENCY:ETHIDR"")"),5.130074465E7)</f>
        <v>51300744.65</v>
      </c>
      <c r="L37" s="78">
        <f>IF(F37="Asset",  SUMIFS($L$3:$L981,$A$3:$A981,A37,$F$3:$F981,"&lt;&gt;Asset"),  
        SUMIFS(Transactions!$H$3:$H981,Transactions!$B$3:$B981,$H37,Transactions!$F$3:$F981,"BUY")-SUMIFS(Transactions!$H$3:$H981,Transactions!$B$3:$B981,$H37,Transactions!$F$3:$F981,"SELL")
)</f>
        <v>0</v>
      </c>
      <c r="M37" s="75">
        <f t="shared" si="10"/>
        <v>0</v>
      </c>
      <c r="N37" s="75">
        <f>IF(F37="Asset",  SUMIFS($N$3:$N981,$A$3:$A981,A37,$F$3:$F981,"&lt;&gt;Asset"),  SUMIFS(Transactions!$G$3:$G981,Transactions!$B$3:$B981,$H37,Transactions!$F$3:$F981,N$2)) </f>
        <v>0</v>
      </c>
      <c r="O37" s="75">
        <f>IF(F37="Asset",  SUMIFS($O$3:$O981,$A$3:$A981,A37,$F$3:$F981,"&lt;&gt;Asset"),  SUMIFS(Transactions!$G$3:$G981,Transactions!$B$3:$B981,$H37,Transactions!$F$3:$F981,O$2)) </f>
        <v>0</v>
      </c>
      <c r="P37" s="78">
        <f>IF(F37="Asset",  SUMIFS($P$3:$P981,$A$3:$A981,A37,$F$3:$F981,"&lt;&gt;Asset"),  SUMIFS(Transactions!$H$3:$H981,Transactions!$B$3:$B981,H37,Transactions!$F$3:$F981,"BUY"))</f>
        <v>0</v>
      </c>
      <c r="Q37" s="75">
        <f t="shared" si="4"/>
        <v>0</v>
      </c>
    </row>
    <row r="38">
      <c r="A38" s="70" t="s">
        <v>130</v>
      </c>
      <c r="B38" s="71" t="s">
        <v>131</v>
      </c>
      <c r="C38" s="81" t="s">
        <v>102</v>
      </c>
      <c r="D38" s="72" t="s">
        <v>70</v>
      </c>
      <c r="E38" s="73">
        <f>M38/SUMIFS($M$3:$M981,$F$3:$F981,"Asset")</f>
        <v>0.798960092</v>
      </c>
      <c r="F38" s="74" t="s">
        <v>52</v>
      </c>
      <c r="I38" s="75">
        <f t="shared" si="1"/>
        <v>0</v>
      </c>
      <c r="J38" s="76">
        <f t="shared" si="2"/>
        <v>0</v>
      </c>
      <c r="K38" s="80"/>
      <c r="L38" s="78">
        <f>IF(F38="Asset",  SUMIFS($L$3:$L981,$A$3:$A981,A38,$F$3:$F981,"&lt;&gt;Asset"),  
        SUMIFS(Transactions!$H$3:$H981,Transactions!$B$3:$B981,$H38,Transactions!$F$3:$F981,"BUY")-SUMIFS(Transactions!$H$3:$H981,Transactions!$B$3:$B981,$H38,Transactions!$F$3:$F981,"SELL")
)</f>
        <v>100</v>
      </c>
      <c r="M38" s="75">
        <f t="shared" si="10"/>
        <v>274965209</v>
      </c>
      <c r="N38" s="75">
        <f>IF(F38="Asset",  SUMIFS($N$3:$N981,$A$3:$A981,A38,$F$3:$F981,"&lt;&gt;Asset"),  SUMIFS(Transactions!$G$3:$G981,Transactions!$B$3:$B981,$H38,Transactions!$F$3:$F981,N$2)) </f>
        <v>500000</v>
      </c>
      <c r="O38" s="75">
        <f>IF(F38="Asset",  SUMIFS($O$3:$O981,$A$3:$A981,A38,$F$3:$F981,"&lt;&gt;Asset"),  SUMIFS(Transactions!$G$3:$G981,Transactions!$B$3:$B981,$H38,Transactions!$F$3:$F981,O$2)) </f>
        <v>0</v>
      </c>
      <c r="P38" s="78">
        <f>IF(F38="Asset",  SUMIFS($P$3:$P981,$A$3:$A981,A38,$F$3:$F981,"&lt;&gt;Asset"),  SUMIFS(Transactions!$H$3:$H981,Transactions!$B$3:$B981,H38,Transactions!$F$3:$F981,"BUY"))</f>
        <v>100</v>
      </c>
      <c r="Q38" s="75">
        <f t="shared" si="4"/>
        <v>5000</v>
      </c>
    </row>
    <row r="39" outlineLevel="1">
      <c r="A39" s="70" t="s">
        <v>130</v>
      </c>
      <c r="B39" s="63"/>
      <c r="C39" s="63"/>
      <c r="D39" s="63"/>
      <c r="E39" s="63"/>
      <c r="F39" s="16" t="s">
        <v>132</v>
      </c>
      <c r="G39" s="79" t="s">
        <v>131</v>
      </c>
      <c r="H39" s="63" t="str">
        <f t="shared" ref="H39:H41" si="12">IF(F39&lt;&gt;"",CONCATENATE(A39,"-",F39),CONCATENATE(A39,F39))</f>
        <v>PLUANG-S-APPLE</v>
      </c>
      <c r="I39" s="75">
        <f t="shared" si="1"/>
        <v>0</v>
      </c>
      <c r="J39" s="76">
        <f t="shared" si="2"/>
        <v>0</v>
      </c>
      <c r="K39" s="87">
        <f>IFERROR(__xludf.DUMMYFUNCTION("GOOGLEFINANCE(""AAPL"")*GOOGLEFINANCE(""Currency:USDIDR"")"),2749652.0900000003)</f>
        <v>2749652.09</v>
      </c>
      <c r="L39" s="78">
        <f>IF(F39="Asset",  SUMIFS($L$3:$L981,$A$3:$A981,A39,$F$3:$F981,"&lt;&gt;Asset"),  
        SUMIFS(Transactions!$H$3:$H981,Transactions!$B$3:$B981,$H39,Transactions!$F$3:$F981,"BUY")-SUMIFS(Transactions!$H$3:$H981,Transactions!$B$3:$B981,$H39,Transactions!$F$3:$F981,"SELL")
)</f>
        <v>100</v>
      </c>
      <c r="M39" s="75">
        <f t="shared" si="10"/>
        <v>274965209</v>
      </c>
      <c r="N39" s="75">
        <f>IF(F39="Asset",  SUMIFS($N$3:$N981,$A$3:$A981,A39,$F$3:$F981,"&lt;&gt;Asset"),  SUMIFS(Transactions!$G$3:$G981,Transactions!$B$3:$B981,$H39,Transactions!$F$3:$F981,N$2)) </f>
        <v>500000</v>
      </c>
      <c r="O39" s="75">
        <f>IF(F39="Asset",  SUMIFS($O$3:$O981,$A$3:$A981,A39,$F$3:$F981,"&lt;&gt;Asset"),  SUMIFS(Transactions!$G$3:$G981,Transactions!$B$3:$B981,$H39,Transactions!$F$3:$F981,O$2)) </f>
        <v>0</v>
      </c>
      <c r="P39" s="78">
        <f>IF(F39="Asset",  SUMIFS($P$3:$P981,$A$3:$A981,A39,$F$3:$F981,"&lt;&gt;Asset"),  SUMIFS(Transactions!$H$3:$H981,Transactions!$B$3:$B981,H39,Transactions!$F$3:$F981,"BUY"))</f>
        <v>100</v>
      </c>
      <c r="Q39" s="75">
        <f t="shared" si="4"/>
        <v>5000</v>
      </c>
    </row>
    <row r="40" outlineLevel="1">
      <c r="A40" s="70" t="s">
        <v>130</v>
      </c>
      <c r="B40" s="63"/>
      <c r="C40" s="63"/>
      <c r="D40" s="63"/>
      <c r="E40" s="63"/>
      <c r="F40" s="16" t="s">
        <v>133</v>
      </c>
      <c r="G40" s="79" t="s">
        <v>131</v>
      </c>
      <c r="H40" s="63" t="str">
        <f t="shared" si="12"/>
        <v>PLUANG-S-META</v>
      </c>
      <c r="I40" s="75">
        <f t="shared" si="1"/>
        <v>0</v>
      </c>
      <c r="J40" s="76">
        <f t="shared" si="2"/>
        <v>0</v>
      </c>
      <c r="K40" s="87">
        <f>IFERROR(__xludf.DUMMYFUNCTION("GOOGLEFINANCE(""META"")*GOOGLEFINANCE(""Currency:USDIDR"")"),7199605.877000001)</f>
        <v>7199605.877</v>
      </c>
      <c r="L40" s="78">
        <f>IF(F40="Asset",  SUMIFS($L$3:$L981,$A$3:$A981,A40,$F$3:$F981,"&lt;&gt;Asset"),  
        SUMIFS(Transactions!$H$3:$H981,Transactions!$B$3:$B981,$H40,Transactions!$F$3:$F981,"BUY")-SUMIFS(Transactions!$H$3:$H981,Transactions!$B$3:$B981,$H40,Transactions!$F$3:$F981,"SELL")
)</f>
        <v>0</v>
      </c>
      <c r="M40" s="75">
        <f t="shared" si="10"/>
        <v>0</v>
      </c>
      <c r="N40" s="75">
        <f>IF(F40="Asset",  SUMIFS($N$3:$N981,$A$3:$A981,A40,$F$3:$F981,"&lt;&gt;Asset"),  SUMIFS(Transactions!$G$3:$G981,Transactions!$B$3:$B981,$H40,Transactions!$F$3:$F981,N$2)) </f>
        <v>0</v>
      </c>
      <c r="O40" s="75">
        <f>IF(F40="Asset",  SUMIFS($O$3:$O981,$A$3:$A981,A40,$F$3:$F981,"&lt;&gt;Asset"),  SUMIFS(Transactions!$G$3:$G981,Transactions!$B$3:$B981,$H40,Transactions!$F$3:$F981,O$2)) </f>
        <v>0</v>
      </c>
      <c r="P40" s="78">
        <f>IF(F40="Asset",  SUMIFS($P$3:$P981,$A$3:$A981,A40,$F$3:$F981,"&lt;&gt;Asset"),  SUMIFS(Transactions!$H$3:$H981,Transactions!$B$3:$B981,H40,Transactions!$F$3:$F981,"BUY"))</f>
        <v>0</v>
      </c>
      <c r="Q40" s="75">
        <f t="shared" si="4"/>
        <v>0</v>
      </c>
    </row>
    <row r="41" outlineLevel="1">
      <c r="A41" s="70" t="s">
        <v>130</v>
      </c>
      <c r="B41" s="63"/>
      <c r="C41" s="63"/>
      <c r="D41" s="63"/>
      <c r="E41" s="63"/>
      <c r="F41" s="16" t="s">
        <v>134</v>
      </c>
      <c r="G41" s="79" t="s">
        <v>131</v>
      </c>
      <c r="H41" s="63" t="str">
        <f t="shared" si="12"/>
        <v>PLUANG-S-TESLA</v>
      </c>
      <c r="I41" s="75">
        <f t="shared" si="1"/>
        <v>0</v>
      </c>
      <c r="J41" s="76">
        <f t="shared" si="2"/>
        <v>0</v>
      </c>
      <c r="K41" s="87">
        <f>IFERROR(__xludf.DUMMYFUNCTION("GOOGLEFINANCE(""TSLA"")*GOOGLEFINANCE(""Currency:USDIDR"")"),2733248.377)</f>
        <v>2733248.377</v>
      </c>
      <c r="L41" s="78">
        <f>IF(F41="Asset",  SUMIFS($L$3:$L981,$A$3:$A981,A41,$F$3:$F981,"&lt;&gt;Asset"),  
        SUMIFS(Transactions!$H$3:$H981,Transactions!$B$3:$B981,$H41,Transactions!$F$3:$F981,"BUY")-SUMIFS(Transactions!$H$3:$H981,Transactions!$B$3:$B981,$H41,Transactions!$F$3:$F981,"SELL")
)</f>
        <v>0</v>
      </c>
      <c r="M41" s="75">
        <f t="shared" si="10"/>
        <v>0</v>
      </c>
      <c r="N41" s="75">
        <f>IF(F41="Asset",  SUMIFS($N$3:$N981,$A$3:$A981,A41,$F$3:$F981,"&lt;&gt;Asset"),  SUMIFS(Transactions!$G$3:$G981,Transactions!$B$3:$B981,$H41,Transactions!$F$3:$F981,N$2)) </f>
        <v>0</v>
      </c>
      <c r="O41" s="75">
        <f>IF(F41="Asset",  SUMIFS($O$3:$O981,$A$3:$A981,A41,$F$3:$F981,"&lt;&gt;Asset"),  SUMIFS(Transactions!$G$3:$G981,Transactions!$B$3:$B981,$H41,Transactions!$F$3:$F981,O$2)) </f>
        <v>0</v>
      </c>
      <c r="P41" s="78">
        <f>IF(F41="Asset",  SUMIFS($P$3:$P981,$A$3:$A981,A41,$F$3:$F981,"&lt;&gt;Asset"),  SUMIFS(Transactions!$H$3:$H981,Transactions!$B$3:$B981,H41,Transactions!$F$3:$F981,"BUY"))</f>
        <v>0</v>
      </c>
      <c r="Q41" s="75">
        <f t="shared" si="4"/>
        <v>0</v>
      </c>
    </row>
  </sheetData>
  <mergeCells count="16">
    <mergeCell ref="F35:H35"/>
    <mergeCell ref="F38:H38"/>
    <mergeCell ref="F12:H12"/>
    <mergeCell ref="F14:H14"/>
    <mergeCell ref="F17:H17"/>
    <mergeCell ref="F19:H19"/>
    <mergeCell ref="F21:H21"/>
    <mergeCell ref="F24:H24"/>
    <mergeCell ref="F33:H33"/>
    <mergeCell ref="B1:E1"/>
    <mergeCell ref="F1:G1"/>
    <mergeCell ref="I1:J1"/>
    <mergeCell ref="L1:M1"/>
    <mergeCell ref="N1:Q1"/>
    <mergeCell ref="F8:H8"/>
    <mergeCell ref="F3:H3"/>
  </mergeCells>
  <conditionalFormatting sqref="J3:J981">
    <cfRule type="cellIs" dxfId="2" priority="1" operator="greaterThanOrEqual">
      <formula>0</formula>
    </cfRule>
  </conditionalFormatting>
  <conditionalFormatting sqref="J3:J981">
    <cfRule type="cellIs" dxfId="3" priority="2" operator="lessThan">
      <formula>0</formula>
    </cfRule>
  </conditionalFormatting>
  <dataValidations>
    <dataValidation type="list" allowBlank="1" sqref="D3 D8 D12 D14 D17 D19 D21 D24 D33 D35 D38">
      <formula1>"High,Medium,Low"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 outlineLevelRow="1"/>
  <cols>
    <col customWidth="1" min="2" max="2" width="22.67"/>
    <col customWidth="1" min="5" max="5" width="19.78"/>
  </cols>
  <sheetData>
    <row r="1">
      <c r="A1" s="88"/>
      <c r="B1" s="88"/>
      <c r="C1" s="88"/>
      <c r="D1" s="88"/>
      <c r="E1" s="89" t="s">
        <v>135</v>
      </c>
      <c r="H1" s="88"/>
      <c r="I1" s="90" t="s">
        <v>136</v>
      </c>
      <c r="K1" s="9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92" t="s">
        <v>58</v>
      </c>
      <c r="B2" s="93" t="s">
        <v>59</v>
      </c>
      <c r="C2" s="93" t="s">
        <v>137</v>
      </c>
      <c r="D2" s="94" t="s">
        <v>138</v>
      </c>
      <c r="E2" s="95" t="s">
        <v>58</v>
      </c>
      <c r="F2" s="96" t="s">
        <v>139</v>
      </c>
      <c r="G2" s="97" t="s">
        <v>56</v>
      </c>
      <c r="H2" s="98" t="s">
        <v>140</v>
      </c>
      <c r="I2" s="90" t="s">
        <v>7</v>
      </c>
      <c r="J2" s="99" t="s">
        <v>65</v>
      </c>
      <c r="K2" s="100" t="s">
        <v>141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70" t="s">
        <v>142</v>
      </c>
      <c r="B3" s="71" t="s">
        <v>143</v>
      </c>
      <c r="C3" s="101" t="s">
        <v>70</v>
      </c>
      <c r="D3" s="82" t="str">
        <f>IFERROR(__xludf.DUMMYFUNCTION("SPARKLINE(G3  ,{""charttype"",""bar"";""max"",F3;""color1"",""green""})"),"")</f>
        <v/>
      </c>
      <c r="E3" s="102"/>
      <c r="F3" s="85">
        <f>SUMIFS($F$3:$F998,$A$3:$A998,A3,$E$3:$E998,"&lt;&gt;")</f>
        <v>50000000</v>
      </c>
      <c r="G3" s="103">
        <f>SUMIFS($G$3:$G998,$A$3:$A998,A3,$E$3:$E998,"&lt;&gt;")</f>
        <v>4088613</v>
      </c>
      <c r="H3" s="85">
        <f t="shared" ref="H3:H20" si="1">G3-F3</f>
        <v>-45911387</v>
      </c>
      <c r="I3" s="104">
        <f>IFERROR( AVERAGEIFS($I$3:$I998,$A$3:$A998,A3,$E$3:$E998,"&lt;&gt;"), 0 )</f>
        <v>0.959</v>
      </c>
      <c r="J3" s="103">
        <f>IFERROR( AVERAGEIFS($J$3:$J998,$A$3:$A998,A3,$E$3:$E998,"&lt;&gt;"), 0 )</f>
        <v>130786.5199</v>
      </c>
      <c r="K3" s="105" t="str">
        <f t="shared" ref="K3:K20" si="2">IF(H3&lt;0, IFERROR( CONCATENATE( INT(H3/J3)*-1, " Months"), "" ), "")</f>
        <v>352 Months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outlineLevel="1">
      <c r="A4" s="70" t="s">
        <v>142</v>
      </c>
      <c r="B4" s="81" t="s">
        <v>144</v>
      </c>
      <c r="C4" s="7"/>
      <c r="D4" s="82" t="str">
        <f>IFERROR(__xludf.DUMMYFUNCTION("SPARKLINE(G4  ,{""charttype"",""bar"";""max"",F4;""color1"",""green""})"),"")</f>
        <v/>
      </c>
      <c r="E4" s="106" t="s">
        <v>14</v>
      </c>
      <c r="F4" s="107">
        <v>5.0E7</v>
      </c>
      <c r="G4" s="108">
        <f>IFERROR(VLOOKUP(E4,Portfolio!$H$3:$N998,7,FALSE),0)</f>
        <v>4088613</v>
      </c>
      <c r="H4" s="85">
        <f t="shared" si="1"/>
        <v>-45911387</v>
      </c>
      <c r="I4" s="109">
        <f>IFERROR(__xludf.DUMMYFUNCTION("IFERROR( AVERAGE ( QUERY( { FILTER(Transactions!$B$3:$H998,Transactions!$B$3:$B998=E4,Transactions!$F$3:$F998=""BUY""); QUERY( FILTER(Transactions!$B$3:$H998,Transactions!$B$3:$B998=E4,Transactions!$F$3:$F998=""SELL""), ""select Col1, Col2, Col3, Col4, Co"&amp;"l5, Col6, Col7*-1"", 0 ) }, ""Select sum(Col7) group by Col3,Col4"" ) ), 0)"),0.9590000000000005)</f>
        <v>0.959</v>
      </c>
      <c r="J4" s="108">
        <f>IFERROR( VLOOKUP(E4,Portfolio!$H$3:$Q998,10,FALSE)*I4 , 0)</f>
        <v>130786.5199</v>
      </c>
      <c r="K4" s="105" t="str">
        <f t="shared" si="2"/>
        <v>352 Months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70" t="s">
        <v>145</v>
      </c>
      <c r="B5" s="71" t="s">
        <v>146</v>
      </c>
      <c r="C5" s="101" t="s">
        <v>147</v>
      </c>
      <c r="D5" s="82" t="str">
        <f>IFERROR(__xludf.DUMMYFUNCTION("SPARKLINE(G5  ,{""charttype"",""bar"";""max"",F5;""color1"",""green""})"),"")</f>
        <v/>
      </c>
      <c r="E5" s="102"/>
      <c r="F5" s="85">
        <f>SUMIFS($F$3:$F998,$A$3:$A998,A5,$E$3:$E998,"&lt;&gt;")</f>
        <v>50000000</v>
      </c>
      <c r="G5" s="103">
        <f>SUMIFS($G$3:$G998,$A$3:$A998,A5,$E$3:$E998,"&lt;&gt;")</f>
        <v>4088613</v>
      </c>
      <c r="H5" s="85">
        <f t="shared" si="1"/>
        <v>-45911387</v>
      </c>
      <c r="I5" s="104">
        <f>IFERROR( AVERAGEIFS($I$3:$I998,$A$3:$A998,A5,$E$3:$E998,"&lt;&gt;"), 0 )</f>
        <v>0.959</v>
      </c>
      <c r="J5" s="103">
        <f>IFERROR( AVERAGEIFS($J$3:$J998,$A$3:$A998,A5,$E$3:$E998,"&lt;&gt;"), 0 )</f>
        <v>130786.5199</v>
      </c>
      <c r="K5" s="105" t="str">
        <f t="shared" si="2"/>
        <v>352 Months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outlineLevel="1">
      <c r="A6" s="70" t="s">
        <v>145</v>
      </c>
      <c r="B6" s="81" t="s">
        <v>146</v>
      </c>
      <c r="C6" s="7"/>
      <c r="D6" s="82" t="str">
        <f>IFERROR(__xludf.DUMMYFUNCTION("SPARKLINE(G6  ,{""charttype"",""bar"";""max"",F6;""color1"",""green""})"),"")</f>
        <v/>
      </c>
      <c r="E6" s="106" t="s">
        <v>14</v>
      </c>
      <c r="F6" s="107">
        <v>5.0E7</v>
      </c>
      <c r="G6" s="108">
        <f>IFERROR(VLOOKUP(E6,Portfolio!$H$3:$N998,7,FALSE),0)</f>
        <v>4088613</v>
      </c>
      <c r="H6" s="85">
        <f t="shared" si="1"/>
        <v>-45911387</v>
      </c>
      <c r="I6" s="109">
        <f>IFERROR(__xludf.DUMMYFUNCTION("IFERROR( AVERAGE ( QUERY( { FILTER(Transactions!$B$3:$H998,Transactions!$B$3:$B998=E6,Transactions!$F$3:$F998=""BUY""); QUERY( FILTER(Transactions!$B$3:$H998,Transactions!$B$3:$B998=E6,Transactions!$F$3:$F998=""SELL""), ""select Col1, Col2, Col3, Col4, Co"&amp;"l5, Col6, Col7*-1"", 0 ) }, ""Select sum(Col7) group by Col3,Col4"" ) ), 0)"),0.9590000000000005)</f>
        <v>0.959</v>
      </c>
      <c r="J6" s="108">
        <f>IFERROR( VLOOKUP(E6,Portfolio!$H$3:$Q998,10,FALSE)*I6 , 0)</f>
        <v>130786.5199</v>
      </c>
      <c r="K6" s="105" t="str">
        <f t="shared" si="2"/>
        <v>352 Months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70" t="s">
        <v>148</v>
      </c>
      <c r="B7" s="71" t="s">
        <v>149</v>
      </c>
      <c r="C7" s="101" t="s">
        <v>147</v>
      </c>
      <c r="D7" s="82" t="str">
        <f>IFERROR(__xludf.DUMMYFUNCTION("SPARKLINE(G7  ,{""charttype"",""bar"";""max"",F7;""color1"",""green""})"),"")</f>
        <v/>
      </c>
      <c r="E7" s="102"/>
      <c r="F7" s="85">
        <f>SUMIFS($F$3:$F998,$A$3:$A998,A7,$E$3:$E998,"&lt;&gt;")</f>
        <v>50000000</v>
      </c>
      <c r="G7" s="103">
        <f>SUMIFS($G$3:$G998,$A$3:$A998,A7,$E$3:$E998,"&lt;&gt;")</f>
        <v>4088613</v>
      </c>
      <c r="H7" s="85">
        <f t="shared" si="1"/>
        <v>-45911387</v>
      </c>
      <c r="I7" s="104">
        <f>IFERROR( AVERAGEIFS($I$3:$I998,$A$3:$A998,A7,$E$3:$E998,"&lt;&gt;"), 0 )</f>
        <v>0.959</v>
      </c>
      <c r="J7" s="103">
        <f>IFERROR( AVERAGEIFS($J$3:$J998,$A$3:$A998,A7,$E$3:$E998,"&lt;&gt;"), 0 )</f>
        <v>130786.5199</v>
      </c>
      <c r="K7" s="105" t="str">
        <f t="shared" si="2"/>
        <v>352 Months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outlineLevel="1">
      <c r="A8" s="70" t="s">
        <v>148</v>
      </c>
      <c r="B8" s="81" t="s">
        <v>149</v>
      </c>
      <c r="C8" s="7"/>
      <c r="D8" s="82" t="str">
        <f>IFERROR(__xludf.DUMMYFUNCTION("SPARKLINE(G8  ,{""charttype"",""bar"";""max"",F8;""color1"",""green""})"),"")</f>
        <v/>
      </c>
      <c r="E8" s="106" t="s">
        <v>14</v>
      </c>
      <c r="F8" s="107">
        <v>5.0E7</v>
      </c>
      <c r="G8" s="108">
        <f>IFERROR(VLOOKUP(E8,Portfolio!$H$3:$N998,7,FALSE),0)</f>
        <v>4088613</v>
      </c>
      <c r="H8" s="85">
        <f t="shared" si="1"/>
        <v>-45911387</v>
      </c>
      <c r="I8" s="109">
        <f>IFERROR(__xludf.DUMMYFUNCTION("IFERROR( AVERAGE ( QUERY( { FILTER(Transactions!$B$3:$H998,Transactions!$B$3:$B998=E8,Transactions!$F$3:$F998=""BUY""); QUERY( FILTER(Transactions!$B$3:$H998,Transactions!$B$3:$B998=E8,Transactions!$F$3:$F998=""SELL""), ""select Col1, Col2, Col3, Col4, Co"&amp;"l5, Col6, Col7*-1"", 0 ) }, ""Select sum(Col7) group by Col3,Col4"" ) ), 0)"),0.9590000000000005)</f>
        <v>0.959</v>
      </c>
      <c r="J8" s="108">
        <f>IFERROR( VLOOKUP(E8,Portfolio!$H$3:$Q998,10,FALSE)*I8 , 0)</f>
        <v>130786.5199</v>
      </c>
      <c r="K8" s="105" t="str">
        <f t="shared" si="2"/>
        <v>352 Months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0" t="s">
        <v>150</v>
      </c>
      <c r="B9" s="71" t="s">
        <v>151</v>
      </c>
      <c r="C9" s="101" t="s">
        <v>152</v>
      </c>
      <c r="D9" s="82" t="str">
        <f>IFERROR(__xludf.DUMMYFUNCTION("SPARKLINE(G9  ,{""charttype"",""bar"";""max"",F9;""color1"",""green""})"),"")</f>
        <v/>
      </c>
      <c r="E9" s="102"/>
      <c r="F9" s="85">
        <f>SUMIFS($F$3:$F998,$A$3:$A998,A9,$E$3:$E998,"&lt;&gt;")</f>
        <v>250000000</v>
      </c>
      <c r="G9" s="103">
        <f>SUMIFS($G$3:$G998,$A$3:$A998,A9,$E$3:$E998,"&lt;&gt;")</f>
        <v>15536731</v>
      </c>
      <c r="H9" s="85">
        <f t="shared" si="1"/>
        <v>-234463269</v>
      </c>
      <c r="I9" s="104">
        <f>IFERROR( AVERAGEIFS($I$3:$I998,$A$3:$A998,A9,$E$3:$E998,"&lt;&gt;"), 0 )</f>
        <v>3.668041958</v>
      </c>
      <c r="J9" s="103">
        <f>IFERROR( AVERAGEIFS($J$3:$J998,$A$3:$A998,A9,$E$3:$E998,"&lt;&gt;"), 0 )</f>
        <v>422016.6135</v>
      </c>
      <c r="K9" s="105" t="str">
        <f t="shared" si="2"/>
        <v>556 Months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outlineLevel="1">
      <c r="A10" s="70" t="s">
        <v>150</v>
      </c>
      <c r="B10" s="81" t="s">
        <v>153</v>
      </c>
      <c r="C10" s="7"/>
      <c r="D10" s="82" t="str">
        <f>IFERROR(__xludf.DUMMYFUNCTION("SPARKLINE(G10  ,{""charttype"",""bar"";""max"",F10;""color1"",""green""})"),"")</f>
        <v/>
      </c>
      <c r="E10" s="106" t="s">
        <v>36</v>
      </c>
      <c r="F10" s="107">
        <v>1.0E8</v>
      </c>
      <c r="G10" s="108">
        <f>IFERROR(VLOOKUP(E10,Portfolio!$H$3:$N998,7,FALSE),0)</f>
        <v>6918306</v>
      </c>
      <c r="H10" s="85">
        <f t="shared" si="1"/>
        <v>-93081694</v>
      </c>
      <c r="I10" s="109">
        <f>IFERROR(__xludf.DUMMYFUNCTION("IFERROR( AVERAGE ( QUERY( { FILTER(Transactions!$B$3:$H998,Transactions!$B$3:$B998=E10,Transactions!$F$3:$F998=""BUY""); QUERY( FILTER(Transactions!$B$3:$H998,Transactions!$B$3:$B998=E10,Transactions!$F$3:$F998=""SELL""), ""select Col1, Col2, Col3, Col4, "&amp;"Col5, Col6, Col7*-1"", 0 ) }, ""Select sum(Col7) group by Col3,Col4"" ) ), 0)"),4.171818181818183)</f>
        <v>4.171818182</v>
      </c>
      <c r="J10" s="108">
        <f>IFERROR( VLOOKUP(E10,Portfolio!$H$3:$Q998,10,FALSE)*I10 , 0)</f>
        <v>519005.8399</v>
      </c>
      <c r="K10" s="105" t="str">
        <f t="shared" si="2"/>
        <v>180 Months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outlineLevel="1">
      <c r="A11" s="70" t="s">
        <v>150</v>
      </c>
      <c r="B11" s="81" t="s">
        <v>154</v>
      </c>
      <c r="C11" s="7"/>
      <c r="D11" s="82" t="str">
        <f>IFERROR(__xludf.DUMMYFUNCTION("SPARKLINE(G11  ,{""charttype"",""bar"";""max"",F11;""color1"",""green""})"),"")</f>
        <v/>
      </c>
      <c r="E11" s="106" t="s">
        <v>40</v>
      </c>
      <c r="F11" s="107">
        <v>1.0E8</v>
      </c>
      <c r="G11" s="108">
        <f>IFERROR(VLOOKUP(E11,Portfolio!$H$3:$N998,7,FALSE),0)</f>
        <v>2327597</v>
      </c>
      <c r="H11" s="85">
        <f t="shared" si="1"/>
        <v>-97672403</v>
      </c>
      <c r="I11" s="109">
        <f>IFERROR(__xludf.DUMMYFUNCTION("IFERROR( AVERAGE ( QUERY( { FILTER(Transactions!$B$3:$H998,Transactions!$B$3:$B998=E11,Transactions!$F$3:$F998=""BUY""); QUERY( FILTER(Transactions!$B$3:$H998,Transactions!$B$3:$B998=E11,Transactions!$F$3:$F998=""SELL""), ""select Col1, Col2, Col3, Col4, "&amp;"Col5, Col6, Col7*-1"", 0 ) }, ""Select sum(Col7) group by Col3,Col4"" ) ), 0)"),2.95)</f>
        <v>2.95</v>
      </c>
      <c r="J11" s="108">
        <f>IFERROR( VLOOKUP(E11,Portfolio!$H$3:$Q998,10,FALSE)*I11 , 0)</f>
        <v>351402.8224</v>
      </c>
      <c r="K11" s="105" t="str">
        <f t="shared" si="2"/>
        <v>278 Months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outlineLevel="1">
      <c r="A12" s="70" t="s">
        <v>150</v>
      </c>
      <c r="B12" s="81" t="s">
        <v>155</v>
      </c>
      <c r="C12" s="7"/>
      <c r="D12" s="82" t="str">
        <f>IFERROR(__xludf.DUMMYFUNCTION("SPARKLINE(G12  ,{""charttype"",""bar"";""max"",F12;""color1"",""green""})"),"")</f>
        <v/>
      </c>
      <c r="E12" s="106" t="s">
        <v>26</v>
      </c>
      <c r="F12" s="107">
        <v>5.0E7</v>
      </c>
      <c r="G12" s="108">
        <f>IFERROR(VLOOKUP(E12,Portfolio!$H$3:$N998,7,FALSE),0)</f>
        <v>6290828</v>
      </c>
      <c r="H12" s="85">
        <f t="shared" si="1"/>
        <v>-43709172</v>
      </c>
      <c r="I12" s="109">
        <f>IFERROR(__xludf.DUMMYFUNCTION("IFERROR( AVERAGE ( QUERY( { FILTER(Transactions!$B$3:$H998,Transactions!$B$3:$B998=E12,Transactions!$F$3:$F998=""BUY""); QUERY( FILTER(Transactions!$B$3:$H998,Transactions!$B$3:$B998=E12,Transactions!$F$3:$F998=""SELL""), ""select Col1, Col2, Col3, Col4, "&amp;"Col5, Col6, Col7*-1"", 0 ) }, ""Select sum(Col7) group by Col3,Col4"" ) ), 0)"),3.882307692307692)</f>
        <v>3.882307692</v>
      </c>
      <c r="J12" s="108">
        <f>IFERROR( VLOOKUP(E12,Portfolio!$H$3:$Q998,10,FALSE)*I12 , 0)</f>
        <v>395641.1783</v>
      </c>
      <c r="K12" s="105" t="str">
        <f t="shared" si="2"/>
        <v>111 Months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0" t="s">
        <v>156</v>
      </c>
      <c r="B13" s="71" t="s">
        <v>157</v>
      </c>
      <c r="C13" s="101" t="s">
        <v>147</v>
      </c>
      <c r="D13" s="82" t="str">
        <f>IFERROR(__xludf.DUMMYFUNCTION("SPARKLINE(G13  ,{""charttype"",""bar"";""max"",F13;""color1"",""green""})"),"")</f>
        <v/>
      </c>
      <c r="E13" s="102"/>
      <c r="F13" s="85">
        <f>SUMIFS($F$3:$F998,$A$3:$A998,A13,$E$3:$E998,"&lt;&gt;")</f>
        <v>50000000</v>
      </c>
      <c r="G13" s="103">
        <f>SUMIFS($G$3:$G998,$A$3:$A998,A13,$E$3:$E998,"&lt;&gt;")</f>
        <v>6252530</v>
      </c>
      <c r="H13" s="85">
        <f t="shared" si="1"/>
        <v>-43747470</v>
      </c>
      <c r="I13" s="104">
        <f>IFERROR( AVERAGEIFS($I$3:$I998,$A$3:$A998,A13,$E$3:$E998,"&lt;&gt;"), 0 )</f>
        <v>5.351428571</v>
      </c>
      <c r="J13" s="103">
        <f>IFERROR( AVERAGEIFS($J$3:$J998,$A$3:$A998,A13,$E$3:$E998,"&lt;&gt;"), 0 )</f>
        <v>411308.7607</v>
      </c>
      <c r="K13" s="105" t="str">
        <f t="shared" si="2"/>
        <v>107 Months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outlineLevel="1">
      <c r="A14" s="70" t="s">
        <v>156</v>
      </c>
      <c r="B14" s="81" t="s">
        <v>157</v>
      </c>
      <c r="C14" s="7"/>
      <c r="D14" s="82" t="str">
        <f>IFERROR(__xludf.DUMMYFUNCTION("SPARKLINE(G14  ,{""charttype"",""bar"";""max"",F14;""color1"",""green""})"),"")</f>
        <v/>
      </c>
      <c r="E14" s="110" t="s">
        <v>39</v>
      </c>
      <c r="F14" s="107">
        <v>5.0E7</v>
      </c>
      <c r="G14" s="108">
        <f>IFERROR(VLOOKUP(E14,Portfolio!$H$3:$N998,7,FALSE),0)</f>
        <v>6252530</v>
      </c>
      <c r="H14" s="85">
        <f t="shared" si="1"/>
        <v>-43747470</v>
      </c>
      <c r="I14" s="109">
        <f>IFERROR(__xludf.DUMMYFUNCTION("IFERROR( AVERAGE ( QUERY( { FILTER(Transactions!$B$3:$H998,Transactions!$B$3:$B998=E14,Transactions!$F$3:$F998=""BUY""); QUERY( FILTER(Transactions!$B$3:$H998,Transactions!$B$3:$B998=E14,Transactions!$F$3:$F998=""SELL""), ""select Col1, Col2, Col3, Col4, "&amp;"Col5, Col6, Col7*-1"", 0 ) }, ""Select sum(Col7) group by Col3,Col4"" ) ), 0)"),5.351428571428571)</f>
        <v>5.351428571</v>
      </c>
      <c r="J14" s="108">
        <f>IFERROR( VLOOKUP(E14,Portfolio!$H$3:$Q998,10,FALSE)*I14 , 0)</f>
        <v>411308.7607</v>
      </c>
      <c r="K14" s="105" t="str">
        <f t="shared" si="2"/>
        <v>107 Months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70" t="s">
        <v>158</v>
      </c>
      <c r="B15" s="71" t="s">
        <v>159</v>
      </c>
      <c r="C15" s="101" t="s">
        <v>70</v>
      </c>
      <c r="D15" s="82" t="str">
        <f>IFERROR(__xludf.DUMMYFUNCTION("SPARKLINE(G15  ,{""charttype"",""bar"";""max"",F15;""color1"",""green""})"),"")</f>
        <v/>
      </c>
      <c r="E15" s="102"/>
      <c r="F15" s="85">
        <f>SUMIFS($F$3:$F998,$A$3:$A998,A15,$E$3:$E998,"&lt;&gt;")</f>
        <v>50000000</v>
      </c>
      <c r="G15" s="103">
        <f>SUMIFS($G$3:$G998,$A$3:$A998,A15,$E$3:$E998,"&lt;&gt;")</f>
        <v>4463865</v>
      </c>
      <c r="H15" s="85">
        <f t="shared" si="1"/>
        <v>-45536135</v>
      </c>
      <c r="I15" s="104">
        <f>IFERROR( AVERAGEIFS($I$3:$I998,$A$3:$A998,A15,$E$3:$E998,"&lt;&gt;"), 0 )</f>
        <v>0</v>
      </c>
      <c r="J15" s="103">
        <f>IFERROR( AVERAGEIFS($J$3:$J998,$A$3:$A998,A15,$E$3:$E998,"&lt;&gt;"), 0 )</f>
        <v>0</v>
      </c>
      <c r="K15" s="105" t="str">
        <f t="shared" si="2"/>
        <v/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outlineLevel="1">
      <c r="A16" s="70" t="s">
        <v>158</v>
      </c>
      <c r="B16" s="81" t="s">
        <v>160</v>
      </c>
      <c r="C16" s="7"/>
      <c r="D16" s="82" t="str">
        <f>IFERROR(__xludf.DUMMYFUNCTION("SPARKLINE(G16  ,{""charttype"",""bar"";""max"",F16;""color1"",""green""})"),"")</f>
        <v/>
      </c>
      <c r="E16" s="110" t="s">
        <v>35</v>
      </c>
      <c r="F16" s="107">
        <v>5.0E7</v>
      </c>
      <c r="G16" s="108">
        <f>IFERROR(VLOOKUP(E16,Portfolio!$H$3:$N998,7,FALSE),0)</f>
        <v>4463865</v>
      </c>
      <c r="H16" s="85">
        <f t="shared" si="1"/>
        <v>-45536135</v>
      </c>
      <c r="I16" s="109">
        <f>IFERROR(__xludf.DUMMYFUNCTION("IFERROR( AVERAGE ( QUERY( { FILTER(Transactions!$B$3:$H998,Transactions!$B$3:$B998=E16,Transactions!$F$3:$F998=""BUY""); QUERY( FILTER(Transactions!$B$3:$H998,Transactions!$B$3:$B998=E16,Transactions!$F$3:$F998=""SELL""), ""select Col1, Col2, Col3, Col4, "&amp;"Col5, Col6, Col7*-1"", 0 ) }, ""Select sum(Col7) group by Col3,Col4"" ) ), 0)"),0.0)</f>
        <v>0</v>
      </c>
      <c r="J16" s="108">
        <f>IFERROR( VLOOKUP(E16,Portfolio!$H$3:$Q998,10,FALSE)*I16 , 0)</f>
        <v>0</v>
      </c>
      <c r="K16" s="105" t="str">
        <f t="shared" si="2"/>
        <v/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70" t="s">
        <v>161</v>
      </c>
      <c r="B17" s="71" t="s">
        <v>162</v>
      </c>
      <c r="C17" s="101" t="s">
        <v>70</v>
      </c>
      <c r="D17" s="82" t="str">
        <f>IFERROR(__xludf.DUMMYFUNCTION("SPARKLINE(G17  ,{""charttype"",""bar"";""max"",F17;""color1"",""green""})"),"")</f>
        <v/>
      </c>
      <c r="E17" s="102"/>
      <c r="F17" s="85">
        <f>SUMIFS($F$3:$F998,$A$3:$A998,A17,$E$3:$E998,"&lt;&gt;")</f>
        <v>50000000</v>
      </c>
      <c r="G17" s="103">
        <f>SUMIFS($G$3:$G998,$A$3:$A998,A17,$E$3:$E998,"&lt;&gt;")</f>
        <v>4463865</v>
      </c>
      <c r="H17" s="85">
        <f t="shared" si="1"/>
        <v>-45536135</v>
      </c>
      <c r="I17" s="104">
        <f>IFERROR( AVERAGEIFS($I$3:$I998,$A$3:$A998,A17,$E$3:$E998,"&lt;&gt;"), 0 )</f>
        <v>0</v>
      </c>
      <c r="J17" s="103">
        <f>IFERROR( AVERAGEIFS($J$3:$J998,$A$3:$A998,A17,$E$3:$E998,"&lt;&gt;"), 0 )</f>
        <v>0</v>
      </c>
      <c r="K17" s="105" t="str">
        <f t="shared" si="2"/>
        <v/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outlineLevel="1">
      <c r="A18" s="70" t="s">
        <v>161</v>
      </c>
      <c r="B18" s="81" t="s">
        <v>163</v>
      </c>
      <c r="C18" s="7"/>
      <c r="D18" s="82" t="str">
        <f>IFERROR(__xludf.DUMMYFUNCTION("SPARKLINE(G18  ,{""charttype"",""bar"";""max"",F18;""color1"",""green""})"),"")</f>
        <v/>
      </c>
      <c r="E18" s="110" t="s">
        <v>35</v>
      </c>
      <c r="F18" s="107">
        <v>5.0E7</v>
      </c>
      <c r="G18" s="108">
        <f>IFERROR(VLOOKUP(E18,Portfolio!$H$3:$N998,7,FALSE),0)</f>
        <v>4463865</v>
      </c>
      <c r="H18" s="85">
        <f t="shared" si="1"/>
        <v>-45536135</v>
      </c>
      <c r="I18" s="109">
        <f>IFERROR(__xludf.DUMMYFUNCTION("IFERROR( AVERAGE ( QUERY( { FILTER(Transactions!$B$3:$H998,Transactions!$B$3:$B998=E18,Transactions!$F$3:$F998=""BUY""); QUERY( FILTER(Transactions!$B$3:$H998,Transactions!$B$3:$B998=E18,Transactions!$F$3:$F998=""SELL""), ""select Col1, Col2, Col3, Col4, "&amp;"Col5, Col6, Col7*-1"", 0 ) }, ""Select sum(Col7) group by Col3,Col4"" ) ), 0)"),0.0)</f>
        <v>0</v>
      </c>
      <c r="J18" s="108">
        <f>IFERROR( VLOOKUP(E18,Portfolio!$H$3:$Q998,10,FALSE)*I18 , 0)</f>
        <v>0</v>
      </c>
      <c r="K18" s="105" t="str">
        <f t="shared" si="2"/>
        <v/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70" t="s">
        <v>164</v>
      </c>
      <c r="B19" s="71" t="s">
        <v>165</v>
      </c>
      <c r="C19" s="101" t="s">
        <v>70</v>
      </c>
      <c r="D19" s="82" t="str">
        <f>IFERROR(__xludf.DUMMYFUNCTION("SPARKLINE(G19  ,{""charttype"",""bar"";""max"",F19;""color1"",""green""})"),"")</f>
        <v/>
      </c>
      <c r="E19" s="102"/>
      <c r="F19" s="85">
        <f>SUMIFS($F$3:$F998,$A$3:$A998,A19,$E$3:$E998,"&lt;&gt;")</f>
        <v>50000000</v>
      </c>
      <c r="G19" s="103">
        <f>SUMIFS($G$3:$G998,$A$3:$A998,A19,$E$3:$E998,"&lt;&gt;")</f>
        <v>4463865</v>
      </c>
      <c r="H19" s="85">
        <f t="shared" si="1"/>
        <v>-45536135</v>
      </c>
      <c r="I19" s="104">
        <f>IFERROR( AVERAGEIFS($I$3:$I998,$A$3:$A998,A19,$E$3:$E998,"&lt;&gt;"), 0 )</f>
        <v>0</v>
      </c>
      <c r="J19" s="103">
        <f>IFERROR( AVERAGEIFS($J$3:$J998,$A$3:$A998,A19,$E$3:$E998,"&lt;&gt;"), 0 )</f>
        <v>0</v>
      </c>
      <c r="K19" s="105" t="str">
        <f t="shared" si="2"/>
        <v/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outlineLevel="1">
      <c r="A20" s="70" t="s">
        <v>164</v>
      </c>
      <c r="B20" s="81" t="s">
        <v>165</v>
      </c>
      <c r="C20" s="7"/>
      <c r="D20" s="82" t="str">
        <f>IFERROR(__xludf.DUMMYFUNCTION("SPARKLINE(G20  ,{""charttype"",""bar"";""max"",F20;""color1"",""green""})"),"")</f>
        <v/>
      </c>
      <c r="E20" s="110" t="s">
        <v>35</v>
      </c>
      <c r="F20" s="107">
        <v>5.0E7</v>
      </c>
      <c r="G20" s="108">
        <f>IFERROR(VLOOKUP(E20,Portfolio!$H$3:$N998,7,FALSE),0)</f>
        <v>4463865</v>
      </c>
      <c r="H20" s="85">
        <f t="shared" si="1"/>
        <v>-45536135</v>
      </c>
      <c r="I20" s="109">
        <f>IFERROR(__xludf.DUMMYFUNCTION("IFERROR( AVERAGE ( QUERY( { FILTER(Transactions!$B$3:$H998,Transactions!$B$3:$B998=E20,Transactions!$F$3:$F998=""BUY""); QUERY( FILTER(Transactions!$B$3:$H998,Transactions!$B$3:$B998=E20,Transactions!$F$3:$F998=""SELL""), ""select Col1, Col2, Col3, Col4, "&amp;"Col5, Col6, Col7*-1"", 0 ) }, ""Select sum(Col7) group by Col3,Col4"" ) ), 0)"),0.0)</f>
        <v>0</v>
      </c>
      <c r="J20" s="108">
        <f>IFERROR( VLOOKUP(E20,Portfolio!$H$3:$Q998,10,FALSE)*I20 , 0)</f>
        <v>0</v>
      </c>
      <c r="K20" s="105" t="str">
        <f t="shared" si="2"/>
        <v/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7"/>
      <c r="B21" s="7"/>
      <c r="C21" s="7"/>
      <c r="D21" s="7"/>
      <c r="E21" s="111"/>
      <c r="F21" s="7"/>
      <c r="G21" s="112"/>
      <c r="H21" s="7"/>
      <c r="I21" s="113"/>
      <c r="J21" s="112"/>
      <c r="K21" s="9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7"/>
      <c r="B22" s="7"/>
      <c r="C22" s="7"/>
      <c r="D22" s="7"/>
      <c r="E22" s="111"/>
      <c r="F22" s="7"/>
      <c r="G22" s="112"/>
      <c r="H22" s="7"/>
      <c r="I22" s="113"/>
      <c r="J22" s="112"/>
      <c r="K22" s="9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7"/>
      <c r="B23" s="7"/>
      <c r="C23" s="7"/>
      <c r="D23" s="7"/>
      <c r="E23" s="111"/>
      <c r="F23" s="7"/>
      <c r="G23" s="112"/>
      <c r="H23" s="7"/>
      <c r="I23" s="113"/>
      <c r="J23" s="112"/>
      <c r="K23" s="9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7"/>
      <c r="B24" s="7"/>
      <c r="C24" s="7"/>
      <c r="D24" s="7"/>
      <c r="E24" s="111"/>
      <c r="F24" s="7"/>
      <c r="G24" s="112"/>
      <c r="H24" s="7"/>
      <c r="I24" s="113"/>
      <c r="J24" s="112"/>
      <c r="K24" s="9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7"/>
      <c r="B25" s="7"/>
      <c r="C25" s="7"/>
      <c r="D25" s="7"/>
      <c r="E25" s="111"/>
      <c r="F25" s="7"/>
      <c r="G25" s="112"/>
      <c r="H25" s="7"/>
      <c r="I25" s="113"/>
      <c r="J25" s="112"/>
      <c r="K25" s="9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7"/>
      <c r="B26" s="7"/>
      <c r="C26" s="7"/>
      <c r="D26" s="7"/>
      <c r="E26" s="111"/>
      <c r="F26" s="7"/>
      <c r="G26" s="112"/>
      <c r="H26" s="7"/>
      <c r="I26" s="113"/>
      <c r="J26" s="112"/>
      <c r="K26" s="9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7"/>
      <c r="B27" s="7"/>
      <c r="C27" s="7"/>
      <c r="D27" s="7"/>
      <c r="E27" s="111"/>
      <c r="F27" s="7"/>
      <c r="G27" s="112"/>
      <c r="H27" s="7"/>
      <c r="I27" s="113"/>
      <c r="J27" s="112"/>
      <c r="K27" s="9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7"/>
      <c r="B28" s="7"/>
      <c r="C28" s="7"/>
      <c r="D28" s="7"/>
      <c r="E28" s="111"/>
      <c r="F28" s="7"/>
      <c r="G28" s="112"/>
      <c r="H28" s="7"/>
      <c r="I28" s="113"/>
      <c r="J28" s="112"/>
      <c r="K28" s="9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7"/>
      <c r="B29" s="7"/>
      <c r="C29" s="7"/>
      <c r="D29" s="7"/>
      <c r="E29" s="111"/>
      <c r="F29" s="7"/>
      <c r="G29" s="112"/>
      <c r="H29" s="7"/>
      <c r="I29" s="113"/>
      <c r="J29" s="112"/>
      <c r="K29" s="9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7"/>
      <c r="B30" s="7"/>
      <c r="C30" s="7"/>
      <c r="D30" s="7"/>
      <c r="E30" s="111"/>
      <c r="F30" s="7"/>
      <c r="G30" s="112"/>
      <c r="H30" s="7"/>
      <c r="I30" s="113"/>
      <c r="J30" s="112"/>
      <c r="K30" s="9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7"/>
      <c r="B31" s="7"/>
      <c r="C31" s="7"/>
      <c r="D31" s="7"/>
      <c r="E31" s="111"/>
      <c r="F31" s="7"/>
      <c r="G31" s="112"/>
      <c r="H31" s="7"/>
      <c r="I31" s="113"/>
      <c r="J31" s="112"/>
      <c r="K31" s="9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7"/>
      <c r="B32" s="7"/>
      <c r="C32" s="7"/>
      <c r="D32" s="7"/>
      <c r="E32" s="111"/>
      <c r="F32" s="7"/>
      <c r="G32" s="112"/>
      <c r="H32" s="7"/>
      <c r="I32" s="113"/>
      <c r="J32" s="112"/>
      <c r="K32" s="9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7"/>
      <c r="B33" s="7"/>
      <c r="C33" s="7"/>
      <c r="D33" s="7"/>
      <c r="E33" s="111"/>
      <c r="F33" s="7"/>
      <c r="G33" s="112"/>
      <c r="H33" s="7"/>
      <c r="I33" s="113"/>
      <c r="J33" s="112"/>
      <c r="K33" s="9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7"/>
      <c r="B34" s="7"/>
      <c r="C34" s="7"/>
      <c r="D34" s="7"/>
      <c r="E34" s="111"/>
      <c r="F34" s="7"/>
      <c r="G34" s="112"/>
      <c r="H34" s="7"/>
      <c r="I34" s="113"/>
      <c r="J34" s="112"/>
      <c r="K34" s="9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7"/>
      <c r="B35" s="7"/>
      <c r="C35" s="7"/>
      <c r="D35" s="7"/>
      <c r="E35" s="111"/>
      <c r="F35" s="7"/>
      <c r="G35" s="112"/>
      <c r="H35" s="7"/>
      <c r="I35" s="113"/>
      <c r="J35" s="112"/>
      <c r="K35" s="9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7"/>
      <c r="B36" s="7"/>
      <c r="C36" s="7"/>
      <c r="D36" s="7"/>
      <c r="E36" s="111"/>
      <c r="F36" s="7"/>
      <c r="G36" s="112"/>
      <c r="H36" s="7"/>
      <c r="I36" s="113"/>
      <c r="J36" s="112"/>
      <c r="K36" s="9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7"/>
      <c r="B37" s="7"/>
      <c r="C37" s="7"/>
      <c r="D37" s="7"/>
      <c r="E37" s="111"/>
      <c r="F37" s="7"/>
      <c r="G37" s="112"/>
      <c r="H37" s="7"/>
      <c r="I37" s="113"/>
      <c r="J37" s="112"/>
      <c r="K37" s="9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7"/>
      <c r="B38" s="7"/>
      <c r="C38" s="7"/>
      <c r="D38" s="7"/>
      <c r="E38" s="111"/>
      <c r="F38" s="7"/>
      <c r="G38" s="112"/>
      <c r="H38" s="7"/>
      <c r="I38" s="113"/>
      <c r="J38" s="112"/>
      <c r="K38" s="9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7"/>
      <c r="B39" s="7"/>
      <c r="C39" s="7"/>
      <c r="D39" s="7"/>
      <c r="E39" s="111"/>
      <c r="F39" s="7"/>
      <c r="G39" s="112"/>
      <c r="H39" s="7"/>
      <c r="I39" s="113"/>
      <c r="J39" s="112"/>
      <c r="K39" s="9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7"/>
      <c r="B40" s="7"/>
      <c r="C40" s="7"/>
      <c r="D40" s="7"/>
      <c r="E40" s="111"/>
      <c r="F40" s="7"/>
      <c r="G40" s="112"/>
      <c r="H40" s="7"/>
      <c r="I40" s="113"/>
      <c r="J40" s="112"/>
      <c r="K40" s="9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7"/>
      <c r="B41" s="7"/>
      <c r="C41" s="7"/>
      <c r="D41" s="7"/>
      <c r="E41" s="111"/>
      <c r="F41" s="7"/>
      <c r="G41" s="112"/>
      <c r="H41" s="7"/>
      <c r="I41" s="113"/>
      <c r="J41" s="112"/>
      <c r="K41" s="9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7"/>
      <c r="B42" s="7"/>
      <c r="C42" s="7"/>
      <c r="D42" s="7"/>
      <c r="E42" s="111"/>
      <c r="F42" s="7"/>
      <c r="G42" s="112"/>
      <c r="H42" s="7"/>
      <c r="I42" s="113"/>
      <c r="J42" s="112"/>
      <c r="K42" s="91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7"/>
      <c r="B43" s="7"/>
      <c r="C43" s="7"/>
      <c r="D43" s="7"/>
      <c r="E43" s="111"/>
      <c r="F43" s="7"/>
      <c r="G43" s="112"/>
      <c r="H43" s="7"/>
      <c r="I43" s="113"/>
      <c r="J43" s="112"/>
      <c r="K43" s="9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7"/>
      <c r="B44" s="7"/>
      <c r="C44" s="7"/>
      <c r="D44" s="7"/>
      <c r="E44" s="111"/>
      <c r="F44" s="7"/>
      <c r="G44" s="112"/>
      <c r="H44" s="7"/>
      <c r="I44" s="113"/>
      <c r="J44" s="112"/>
      <c r="K44" s="9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7"/>
      <c r="B45" s="7"/>
      <c r="C45" s="7"/>
      <c r="D45" s="7"/>
      <c r="E45" s="111"/>
      <c r="F45" s="7"/>
      <c r="G45" s="112"/>
      <c r="H45" s="7"/>
      <c r="I45" s="113"/>
      <c r="J45" s="112"/>
      <c r="K45" s="9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7"/>
      <c r="B46" s="7"/>
      <c r="C46" s="7"/>
      <c r="D46" s="7"/>
      <c r="E46" s="111"/>
      <c r="F46" s="7"/>
      <c r="G46" s="112"/>
      <c r="H46" s="7"/>
      <c r="I46" s="113"/>
      <c r="J46" s="112"/>
      <c r="K46" s="91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7"/>
      <c r="B47" s="7"/>
      <c r="C47" s="7"/>
      <c r="D47" s="7"/>
      <c r="E47" s="111"/>
      <c r="F47" s="7"/>
      <c r="G47" s="112"/>
      <c r="H47" s="7"/>
      <c r="I47" s="113"/>
      <c r="J47" s="112"/>
      <c r="K47" s="91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7"/>
      <c r="B48" s="7"/>
      <c r="C48" s="7"/>
      <c r="D48" s="7"/>
      <c r="E48" s="111"/>
      <c r="F48" s="7"/>
      <c r="G48" s="112"/>
      <c r="H48" s="7"/>
      <c r="I48" s="113"/>
      <c r="J48" s="112"/>
      <c r="K48" s="91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7"/>
      <c r="B49" s="7"/>
      <c r="C49" s="7"/>
      <c r="D49" s="7"/>
      <c r="E49" s="111"/>
      <c r="F49" s="7"/>
      <c r="G49" s="112"/>
      <c r="H49" s="7"/>
      <c r="I49" s="113"/>
      <c r="J49" s="112"/>
      <c r="K49" s="91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7"/>
      <c r="B50" s="7"/>
      <c r="C50" s="7"/>
      <c r="D50" s="7"/>
      <c r="E50" s="111"/>
      <c r="F50" s="7"/>
      <c r="G50" s="112"/>
      <c r="H50" s="7"/>
      <c r="I50" s="113"/>
      <c r="J50" s="112"/>
      <c r="K50" s="9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7"/>
      <c r="B51" s="7"/>
      <c r="C51" s="7"/>
      <c r="D51" s="7"/>
      <c r="E51" s="111"/>
      <c r="F51" s="7"/>
      <c r="G51" s="112"/>
      <c r="H51" s="7"/>
      <c r="I51" s="113"/>
      <c r="J51" s="112"/>
      <c r="K51" s="9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7"/>
      <c r="B52" s="7"/>
      <c r="C52" s="7"/>
      <c r="D52" s="7"/>
      <c r="E52" s="111"/>
      <c r="F52" s="7"/>
      <c r="G52" s="112"/>
      <c r="H52" s="7"/>
      <c r="I52" s="113"/>
      <c r="J52" s="112"/>
      <c r="K52" s="91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7"/>
      <c r="B53" s="7"/>
      <c r="C53" s="7"/>
      <c r="D53" s="7"/>
      <c r="E53" s="111"/>
      <c r="F53" s="7"/>
      <c r="G53" s="112"/>
      <c r="H53" s="7"/>
      <c r="I53" s="113"/>
      <c r="J53" s="112"/>
      <c r="K53" s="9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7"/>
      <c r="B54" s="7"/>
      <c r="C54" s="7"/>
      <c r="D54" s="7"/>
      <c r="E54" s="111"/>
      <c r="F54" s="7"/>
      <c r="G54" s="112"/>
      <c r="H54" s="7"/>
      <c r="I54" s="113"/>
      <c r="J54" s="112"/>
      <c r="K54" s="9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7"/>
      <c r="B55" s="7"/>
      <c r="C55" s="7"/>
      <c r="D55" s="7"/>
      <c r="E55" s="111"/>
      <c r="F55" s="7"/>
      <c r="G55" s="112"/>
      <c r="H55" s="7"/>
      <c r="I55" s="113"/>
      <c r="J55" s="112"/>
      <c r="K55" s="9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7"/>
      <c r="B56" s="7"/>
      <c r="C56" s="7"/>
      <c r="D56" s="7"/>
      <c r="E56" s="111"/>
      <c r="F56" s="7"/>
      <c r="G56" s="112"/>
      <c r="H56" s="7"/>
      <c r="I56" s="113"/>
      <c r="J56" s="112"/>
      <c r="K56" s="9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7"/>
      <c r="B57" s="7"/>
      <c r="C57" s="7"/>
      <c r="D57" s="7"/>
      <c r="E57" s="111"/>
      <c r="F57" s="7"/>
      <c r="G57" s="112"/>
      <c r="H57" s="7"/>
      <c r="I57" s="113"/>
      <c r="J57" s="112"/>
      <c r="K57" s="9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7"/>
      <c r="B58" s="7"/>
      <c r="C58" s="7"/>
      <c r="D58" s="7"/>
      <c r="E58" s="111"/>
      <c r="F58" s="7"/>
      <c r="G58" s="112"/>
      <c r="H58" s="7"/>
      <c r="I58" s="113"/>
      <c r="J58" s="112"/>
      <c r="K58" s="91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7"/>
      <c r="B59" s="7"/>
      <c r="C59" s="7"/>
      <c r="D59" s="7"/>
      <c r="E59" s="111"/>
      <c r="F59" s="7"/>
      <c r="G59" s="112"/>
      <c r="H59" s="7"/>
      <c r="I59" s="113"/>
      <c r="J59" s="112"/>
      <c r="K59" s="9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7"/>
      <c r="B60" s="7"/>
      <c r="C60" s="7"/>
      <c r="D60" s="7"/>
      <c r="E60" s="111"/>
      <c r="F60" s="7"/>
      <c r="G60" s="112"/>
      <c r="H60" s="7"/>
      <c r="I60" s="113"/>
      <c r="J60" s="112"/>
      <c r="K60" s="9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7"/>
      <c r="B61" s="7"/>
      <c r="C61" s="7"/>
      <c r="D61" s="7"/>
      <c r="E61" s="111"/>
      <c r="F61" s="7"/>
      <c r="G61" s="112"/>
      <c r="H61" s="7"/>
      <c r="I61" s="113"/>
      <c r="J61" s="112"/>
      <c r="K61" s="9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7"/>
      <c r="B62" s="7"/>
      <c r="C62" s="7"/>
      <c r="D62" s="7"/>
      <c r="E62" s="111"/>
      <c r="F62" s="7"/>
      <c r="G62" s="112"/>
      <c r="H62" s="7"/>
      <c r="I62" s="113"/>
      <c r="J62" s="112"/>
      <c r="K62" s="9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7"/>
      <c r="C63" s="7"/>
      <c r="D63" s="7"/>
      <c r="E63" s="111"/>
      <c r="F63" s="7"/>
      <c r="G63" s="112"/>
      <c r="H63" s="7"/>
      <c r="I63" s="113"/>
      <c r="J63" s="112"/>
      <c r="K63" s="9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7"/>
      <c r="C64" s="7"/>
      <c r="D64" s="7"/>
      <c r="E64" s="111"/>
      <c r="F64" s="7"/>
      <c r="G64" s="112"/>
      <c r="H64" s="7"/>
      <c r="I64" s="113"/>
      <c r="J64" s="112"/>
      <c r="K64" s="91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7"/>
      <c r="C65" s="7"/>
      <c r="D65" s="7"/>
      <c r="E65" s="111"/>
      <c r="F65" s="7"/>
      <c r="G65" s="112"/>
      <c r="H65" s="7"/>
      <c r="I65" s="113"/>
      <c r="J65" s="112"/>
      <c r="K65" s="9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7"/>
      <c r="C66" s="7"/>
      <c r="D66" s="7"/>
      <c r="E66" s="111"/>
      <c r="F66" s="7"/>
      <c r="G66" s="112"/>
      <c r="H66" s="7"/>
      <c r="I66" s="113"/>
      <c r="J66" s="112"/>
      <c r="K66" s="9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7"/>
      <c r="C67" s="7"/>
      <c r="D67" s="7"/>
      <c r="E67" s="111"/>
      <c r="F67" s="7"/>
      <c r="G67" s="112"/>
      <c r="H67" s="7"/>
      <c r="I67" s="113"/>
      <c r="J67" s="112"/>
      <c r="K67" s="9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7"/>
      <c r="C68" s="7"/>
      <c r="D68" s="7"/>
      <c r="E68" s="111"/>
      <c r="F68" s="7"/>
      <c r="G68" s="112"/>
      <c r="H68" s="7"/>
      <c r="I68" s="113"/>
      <c r="J68" s="112"/>
      <c r="K68" s="9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7"/>
      <c r="C69" s="7"/>
      <c r="D69" s="7"/>
      <c r="E69" s="111"/>
      <c r="F69" s="7"/>
      <c r="G69" s="112"/>
      <c r="H69" s="7"/>
      <c r="I69" s="113"/>
      <c r="J69" s="112"/>
      <c r="K69" s="9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7"/>
      <c r="C70" s="7"/>
      <c r="D70" s="7"/>
      <c r="E70" s="111"/>
      <c r="F70" s="7"/>
      <c r="G70" s="112"/>
      <c r="H70" s="7"/>
      <c r="I70" s="113"/>
      <c r="J70" s="112"/>
      <c r="K70" s="9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7"/>
      <c r="C71" s="7"/>
      <c r="D71" s="7"/>
      <c r="E71" s="111"/>
      <c r="F71" s="7"/>
      <c r="G71" s="112"/>
      <c r="H71" s="7"/>
      <c r="I71" s="113"/>
      <c r="J71" s="112"/>
      <c r="K71" s="9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7"/>
      <c r="C72" s="7"/>
      <c r="D72" s="7"/>
      <c r="E72" s="111"/>
      <c r="F72" s="7"/>
      <c r="G72" s="112"/>
      <c r="H72" s="7"/>
      <c r="I72" s="113"/>
      <c r="J72" s="112"/>
      <c r="K72" s="9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7"/>
      <c r="C73" s="7"/>
      <c r="D73" s="7"/>
      <c r="E73" s="111"/>
      <c r="F73" s="7"/>
      <c r="G73" s="112"/>
      <c r="H73" s="7"/>
      <c r="I73" s="113"/>
      <c r="J73" s="112"/>
      <c r="K73" s="9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7"/>
      <c r="C74" s="7"/>
      <c r="D74" s="7"/>
      <c r="E74" s="111"/>
      <c r="F74" s="7"/>
      <c r="G74" s="112"/>
      <c r="H74" s="7"/>
      <c r="I74" s="113"/>
      <c r="J74" s="112"/>
      <c r="K74" s="9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7"/>
      <c r="C75" s="7"/>
      <c r="D75" s="7"/>
      <c r="E75" s="111"/>
      <c r="F75" s="7"/>
      <c r="G75" s="112"/>
      <c r="H75" s="7"/>
      <c r="I75" s="113"/>
      <c r="J75" s="112"/>
      <c r="K75" s="9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7"/>
      <c r="C76" s="7"/>
      <c r="D76" s="7"/>
      <c r="E76" s="111"/>
      <c r="F76" s="7"/>
      <c r="G76" s="112"/>
      <c r="H76" s="7"/>
      <c r="I76" s="113"/>
      <c r="J76" s="112"/>
      <c r="K76" s="9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7"/>
      <c r="C77" s="7"/>
      <c r="D77" s="7"/>
      <c r="E77" s="111"/>
      <c r="F77" s="7"/>
      <c r="G77" s="112"/>
      <c r="H77" s="7"/>
      <c r="I77" s="113"/>
      <c r="J77" s="112"/>
      <c r="K77" s="9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7"/>
      <c r="C78" s="7"/>
      <c r="D78" s="7"/>
      <c r="E78" s="111"/>
      <c r="F78" s="7"/>
      <c r="G78" s="112"/>
      <c r="H78" s="7"/>
      <c r="I78" s="113"/>
      <c r="J78" s="112"/>
      <c r="K78" s="91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7"/>
      <c r="D79" s="7"/>
      <c r="E79" s="111"/>
      <c r="F79" s="7"/>
      <c r="G79" s="112"/>
      <c r="H79" s="7"/>
      <c r="I79" s="113"/>
      <c r="J79" s="112"/>
      <c r="K79" s="91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7"/>
      <c r="D80" s="7"/>
      <c r="E80" s="111"/>
      <c r="F80" s="7"/>
      <c r="G80" s="112"/>
      <c r="H80" s="7"/>
      <c r="I80" s="113"/>
      <c r="J80" s="112"/>
      <c r="K80" s="9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7"/>
      <c r="D81" s="7"/>
      <c r="E81" s="111"/>
      <c r="F81" s="7"/>
      <c r="G81" s="112"/>
      <c r="H81" s="7"/>
      <c r="I81" s="113"/>
      <c r="J81" s="112"/>
      <c r="K81" s="9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7"/>
      <c r="D82" s="7"/>
      <c r="E82" s="111"/>
      <c r="F82" s="7"/>
      <c r="G82" s="112"/>
      <c r="H82" s="7"/>
      <c r="I82" s="113"/>
      <c r="J82" s="112"/>
      <c r="K82" s="9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7"/>
      <c r="D83" s="7"/>
      <c r="E83" s="111"/>
      <c r="F83" s="7"/>
      <c r="G83" s="112"/>
      <c r="H83" s="7"/>
      <c r="I83" s="113"/>
      <c r="J83" s="112"/>
      <c r="K83" s="91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7"/>
      <c r="D84" s="7"/>
      <c r="E84" s="111"/>
      <c r="F84" s="7"/>
      <c r="G84" s="112"/>
      <c r="H84" s="7"/>
      <c r="I84" s="113"/>
      <c r="J84" s="112"/>
      <c r="K84" s="9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7"/>
      <c r="C85" s="7"/>
      <c r="D85" s="7"/>
      <c r="E85" s="111"/>
      <c r="F85" s="7"/>
      <c r="G85" s="112"/>
      <c r="H85" s="7"/>
      <c r="I85" s="113"/>
      <c r="J85" s="112"/>
      <c r="K85" s="9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7"/>
      <c r="C86" s="7"/>
      <c r="D86" s="7"/>
      <c r="E86" s="111"/>
      <c r="F86" s="7"/>
      <c r="G86" s="112"/>
      <c r="H86" s="7"/>
      <c r="I86" s="113"/>
      <c r="J86" s="112"/>
      <c r="K86" s="9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111"/>
      <c r="F87" s="7"/>
      <c r="G87" s="112"/>
      <c r="H87" s="7"/>
      <c r="I87" s="113"/>
      <c r="J87" s="112"/>
      <c r="K87" s="9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111"/>
      <c r="F88" s="7"/>
      <c r="G88" s="112"/>
      <c r="H88" s="7"/>
      <c r="I88" s="113"/>
      <c r="J88" s="112"/>
      <c r="K88" s="9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7"/>
      <c r="D89" s="7"/>
      <c r="E89" s="111"/>
      <c r="F89" s="7"/>
      <c r="G89" s="112"/>
      <c r="H89" s="7"/>
      <c r="I89" s="113"/>
      <c r="J89" s="112"/>
      <c r="K89" s="9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111"/>
      <c r="F90" s="7"/>
      <c r="G90" s="112"/>
      <c r="H90" s="7"/>
      <c r="I90" s="113"/>
      <c r="J90" s="112"/>
      <c r="K90" s="9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111"/>
      <c r="F91" s="7"/>
      <c r="G91" s="112"/>
      <c r="H91" s="7"/>
      <c r="I91" s="113"/>
      <c r="J91" s="112"/>
      <c r="K91" s="9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111"/>
      <c r="F92" s="7"/>
      <c r="G92" s="112"/>
      <c r="H92" s="7"/>
      <c r="I92" s="113"/>
      <c r="J92" s="112"/>
      <c r="K92" s="9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111"/>
      <c r="F93" s="7"/>
      <c r="G93" s="112"/>
      <c r="H93" s="7"/>
      <c r="I93" s="113"/>
      <c r="J93" s="112"/>
      <c r="K93" s="91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111"/>
      <c r="F94" s="7"/>
      <c r="G94" s="112"/>
      <c r="H94" s="7"/>
      <c r="I94" s="113"/>
      <c r="J94" s="112"/>
      <c r="K94" s="91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111"/>
      <c r="F95" s="7"/>
      <c r="G95" s="112"/>
      <c r="H95" s="7"/>
      <c r="I95" s="113"/>
      <c r="J95" s="112"/>
      <c r="K95" s="91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111"/>
      <c r="F96" s="7"/>
      <c r="G96" s="112"/>
      <c r="H96" s="7"/>
      <c r="I96" s="113"/>
      <c r="J96" s="112"/>
      <c r="K96" s="9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111"/>
      <c r="F97" s="7"/>
      <c r="G97" s="112"/>
      <c r="H97" s="7"/>
      <c r="I97" s="113"/>
      <c r="J97" s="112"/>
      <c r="K97" s="91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111"/>
      <c r="F98" s="7"/>
      <c r="G98" s="112"/>
      <c r="H98" s="7"/>
      <c r="I98" s="113"/>
      <c r="J98" s="112"/>
      <c r="K98" s="9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111"/>
      <c r="F99" s="7"/>
      <c r="G99" s="112"/>
      <c r="H99" s="7"/>
      <c r="I99" s="113"/>
      <c r="J99" s="112"/>
      <c r="K99" s="91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111"/>
      <c r="F100" s="7"/>
      <c r="G100" s="112"/>
      <c r="H100" s="7"/>
      <c r="I100" s="113"/>
      <c r="J100" s="112"/>
      <c r="K100" s="91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111"/>
      <c r="F101" s="7"/>
      <c r="G101" s="112"/>
      <c r="H101" s="7"/>
      <c r="I101" s="113"/>
      <c r="J101" s="112"/>
      <c r="K101" s="91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111"/>
      <c r="F102" s="7"/>
      <c r="G102" s="112"/>
      <c r="H102" s="7"/>
      <c r="I102" s="113"/>
      <c r="J102" s="112"/>
      <c r="K102" s="91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111"/>
      <c r="F103" s="7"/>
      <c r="G103" s="112"/>
      <c r="H103" s="7"/>
      <c r="I103" s="113"/>
      <c r="J103" s="112"/>
      <c r="K103" s="9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111"/>
      <c r="F104" s="7"/>
      <c r="G104" s="112"/>
      <c r="H104" s="7"/>
      <c r="I104" s="113"/>
      <c r="J104" s="112"/>
      <c r="K104" s="91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111"/>
      <c r="F105" s="7"/>
      <c r="G105" s="112"/>
      <c r="H105" s="7"/>
      <c r="I105" s="113"/>
      <c r="J105" s="112"/>
      <c r="K105" s="91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111"/>
      <c r="F106" s="7"/>
      <c r="G106" s="112"/>
      <c r="H106" s="7"/>
      <c r="I106" s="113"/>
      <c r="J106" s="112"/>
      <c r="K106" s="91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111"/>
      <c r="F107" s="7"/>
      <c r="G107" s="112"/>
      <c r="H107" s="7"/>
      <c r="I107" s="113"/>
      <c r="J107" s="112"/>
      <c r="K107" s="91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111"/>
      <c r="F108" s="7"/>
      <c r="G108" s="112"/>
      <c r="H108" s="7"/>
      <c r="I108" s="113"/>
      <c r="J108" s="112"/>
      <c r="K108" s="91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111"/>
      <c r="F109" s="7"/>
      <c r="G109" s="112"/>
      <c r="H109" s="7"/>
      <c r="I109" s="113"/>
      <c r="J109" s="112"/>
      <c r="K109" s="91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111"/>
      <c r="F110" s="7"/>
      <c r="G110" s="112"/>
      <c r="H110" s="7"/>
      <c r="I110" s="113"/>
      <c r="J110" s="112"/>
      <c r="K110" s="91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111"/>
      <c r="F111" s="7"/>
      <c r="G111" s="112"/>
      <c r="H111" s="7"/>
      <c r="I111" s="113"/>
      <c r="J111" s="112"/>
      <c r="K111" s="91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111"/>
      <c r="F112" s="7"/>
      <c r="G112" s="112"/>
      <c r="H112" s="7"/>
      <c r="I112" s="113"/>
      <c r="J112" s="112"/>
      <c r="K112" s="9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111"/>
      <c r="F113" s="7"/>
      <c r="G113" s="112"/>
      <c r="H113" s="7"/>
      <c r="I113" s="113"/>
      <c r="J113" s="112"/>
      <c r="K113" s="91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111"/>
      <c r="F114" s="7"/>
      <c r="G114" s="112"/>
      <c r="H114" s="7"/>
      <c r="I114" s="113"/>
      <c r="J114" s="112"/>
      <c r="K114" s="91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111"/>
      <c r="F115" s="7"/>
      <c r="G115" s="112"/>
      <c r="H115" s="7"/>
      <c r="I115" s="113"/>
      <c r="J115" s="112"/>
      <c r="K115" s="91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111"/>
      <c r="F116" s="7"/>
      <c r="G116" s="112"/>
      <c r="H116" s="7"/>
      <c r="I116" s="113"/>
      <c r="J116" s="112"/>
      <c r="K116" s="91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111"/>
      <c r="F117" s="7"/>
      <c r="G117" s="112"/>
      <c r="H117" s="7"/>
      <c r="I117" s="113"/>
      <c r="J117" s="112"/>
      <c r="K117" s="91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111"/>
      <c r="F118" s="7"/>
      <c r="G118" s="112"/>
      <c r="H118" s="7"/>
      <c r="I118" s="113"/>
      <c r="J118" s="112"/>
      <c r="K118" s="91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111"/>
      <c r="F119" s="7"/>
      <c r="G119" s="112"/>
      <c r="H119" s="7"/>
      <c r="I119" s="113"/>
      <c r="J119" s="112"/>
      <c r="K119" s="91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111"/>
      <c r="F120" s="7"/>
      <c r="G120" s="112"/>
      <c r="H120" s="7"/>
      <c r="I120" s="113"/>
      <c r="J120" s="112"/>
      <c r="K120" s="91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111"/>
      <c r="F121" s="7"/>
      <c r="G121" s="112"/>
      <c r="H121" s="7"/>
      <c r="I121" s="113"/>
      <c r="J121" s="112"/>
      <c r="K121" s="91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111"/>
      <c r="F122" s="7"/>
      <c r="G122" s="112"/>
      <c r="H122" s="7"/>
      <c r="I122" s="113"/>
      <c r="J122" s="112"/>
      <c r="K122" s="91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111"/>
      <c r="F123" s="7"/>
      <c r="G123" s="112"/>
      <c r="H123" s="7"/>
      <c r="I123" s="113"/>
      <c r="J123" s="112"/>
      <c r="K123" s="91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111"/>
      <c r="F124" s="7"/>
      <c r="G124" s="112"/>
      <c r="H124" s="7"/>
      <c r="I124" s="113"/>
      <c r="J124" s="112"/>
      <c r="K124" s="91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111"/>
      <c r="F125" s="7"/>
      <c r="G125" s="112"/>
      <c r="H125" s="7"/>
      <c r="I125" s="113"/>
      <c r="J125" s="112"/>
      <c r="K125" s="91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111"/>
      <c r="F126" s="7"/>
      <c r="G126" s="112"/>
      <c r="H126" s="7"/>
      <c r="I126" s="113"/>
      <c r="J126" s="112"/>
      <c r="K126" s="91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111"/>
      <c r="F127" s="7"/>
      <c r="G127" s="112"/>
      <c r="H127" s="7"/>
      <c r="I127" s="113"/>
      <c r="J127" s="112"/>
      <c r="K127" s="91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111"/>
      <c r="F128" s="7"/>
      <c r="G128" s="112"/>
      <c r="H128" s="7"/>
      <c r="I128" s="113"/>
      <c r="J128" s="112"/>
      <c r="K128" s="91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111"/>
      <c r="F129" s="7"/>
      <c r="G129" s="112"/>
      <c r="H129" s="7"/>
      <c r="I129" s="113"/>
      <c r="J129" s="112"/>
      <c r="K129" s="91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111"/>
      <c r="F130" s="7"/>
      <c r="G130" s="112"/>
      <c r="H130" s="7"/>
      <c r="I130" s="113"/>
      <c r="J130" s="112"/>
      <c r="K130" s="91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111"/>
      <c r="F131" s="7"/>
      <c r="G131" s="112"/>
      <c r="H131" s="7"/>
      <c r="I131" s="113"/>
      <c r="J131" s="112"/>
      <c r="K131" s="91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111"/>
      <c r="F132" s="7"/>
      <c r="G132" s="112"/>
      <c r="H132" s="7"/>
      <c r="I132" s="113"/>
      <c r="J132" s="112"/>
      <c r="K132" s="91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111"/>
      <c r="F133" s="7"/>
      <c r="G133" s="112"/>
      <c r="H133" s="7"/>
      <c r="I133" s="113"/>
      <c r="J133" s="112"/>
      <c r="K133" s="91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111"/>
      <c r="F134" s="7"/>
      <c r="G134" s="112"/>
      <c r="H134" s="7"/>
      <c r="I134" s="113"/>
      <c r="J134" s="112"/>
      <c r="K134" s="91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111"/>
      <c r="F135" s="7"/>
      <c r="G135" s="112"/>
      <c r="H135" s="7"/>
      <c r="I135" s="113"/>
      <c r="J135" s="112"/>
      <c r="K135" s="91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111"/>
      <c r="F136" s="7"/>
      <c r="G136" s="112"/>
      <c r="H136" s="7"/>
      <c r="I136" s="113"/>
      <c r="J136" s="112"/>
      <c r="K136" s="91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111"/>
      <c r="F137" s="7"/>
      <c r="G137" s="112"/>
      <c r="H137" s="7"/>
      <c r="I137" s="113"/>
      <c r="J137" s="112"/>
      <c r="K137" s="91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111"/>
      <c r="F138" s="7"/>
      <c r="G138" s="112"/>
      <c r="H138" s="7"/>
      <c r="I138" s="113"/>
      <c r="J138" s="112"/>
      <c r="K138" s="91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111"/>
      <c r="F139" s="7"/>
      <c r="G139" s="112"/>
      <c r="H139" s="7"/>
      <c r="I139" s="113"/>
      <c r="J139" s="112"/>
      <c r="K139" s="91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111"/>
      <c r="F140" s="7"/>
      <c r="G140" s="112"/>
      <c r="H140" s="7"/>
      <c r="I140" s="113"/>
      <c r="J140" s="112"/>
      <c r="K140" s="91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111"/>
      <c r="F141" s="7"/>
      <c r="G141" s="112"/>
      <c r="H141" s="7"/>
      <c r="I141" s="113"/>
      <c r="J141" s="112"/>
      <c r="K141" s="91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111"/>
      <c r="F142" s="7"/>
      <c r="G142" s="112"/>
      <c r="H142" s="7"/>
      <c r="I142" s="113"/>
      <c r="J142" s="112"/>
      <c r="K142" s="91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111"/>
      <c r="F143" s="7"/>
      <c r="G143" s="112"/>
      <c r="H143" s="7"/>
      <c r="I143" s="113"/>
      <c r="J143" s="112"/>
      <c r="K143" s="91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111"/>
      <c r="F144" s="7"/>
      <c r="G144" s="112"/>
      <c r="H144" s="7"/>
      <c r="I144" s="113"/>
      <c r="J144" s="112"/>
      <c r="K144" s="91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111"/>
      <c r="F145" s="7"/>
      <c r="G145" s="112"/>
      <c r="H145" s="7"/>
      <c r="I145" s="113"/>
      <c r="J145" s="112"/>
      <c r="K145" s="91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111"/>
      <c r="F146" s="7"/>
      <c r="G146" s="112"/>
      <c r="H146" s="7"/>
      <c r="I146" s="113"/>
      <c r="J146" s="112"/>
      <c r="K146" s="91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111"/>
      <c r="F147" s="7"/>
      <c r="G147" s="112"/>
      <c r="H147" s="7"/>
      <c r="I147" s="113"/>
      <c r="J147" s="112"/>
      <c r="K147" s="91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111"/>
      <c r="F148" s="7"/>
      <c r="G148" s="112"/>
      <c r="H148" s="7"/>
      <c r="I148" s="113"/>
      <c r="J148" s="112"/>
      <c r="K148" s="91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111"/>
      <c r="F149" s="7"/>
      <c r="G149" s="112"/>
      <c r="H149" s="7"/>
      <c r="I149" s="113"/>
      <c r="J149" s="112"/>
      <c r="K149" s="91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111"/>
      <c r="F150" s="7"/>
      <c r="G150" s="112"/>
      <c r="H150" s="7"/>
      <c r="I150" s="113"/>
      <c r="J150" s="112"/>
      <c r="K150" s="91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111"/>
      <c r="F151" s="7"/>
      <c r="G151" s="112"/>
      <c r="H151" s="7"/>
      <c r="I151" s="113"/>
      <c r="J151" s="112"/>
      <c r="K151" s="91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111"/>
      <c r="F152" s="7"/>
      <c r="G152" s="112"/>
      <c r="H152" s="7"/>
      <c r="I152" s="113"/>
      <c r="J152" s="112"/>
      <c r="K152" s="91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111"/>
      <c r="F153" s="7"/>
      <c r="G153" s="112"/>
      <c r="H153" s="7"/>
      <c r="I153" s="113"/>
      <c r="J153" s="112"/>
      <c r="K153" s="91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111"/>
      <c r="F154" s="7"/>
      <c r="G154" s="112"/>
      <c r="H154" s="7"/>
      <c r="I154" s="113"/>
      <c r="J154" s="112"/>
      <c r="K154" s="91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111"/>
      <c r="F155" s="7"/>
      <c r="G155" s="112"/>
      <c r="H155" s="7"/>
      <c r="I155" s="113"/>
      <c r="J155" s="112"/>
      <c r="K155" s="91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111"/>
      <c r="F156" s="7"/>
      <c r="G156" s="112"/>
      <c r="H156" s="7"/>
      <c r="I156" s="113"/>
      <c r="J156" s="112"/>
      <c r="K156" s="91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111"/>
      <c r="F157" s="7"/>
      <c r="G157" s="112"/>
      <c r="H157" s="7"/>
      <c r="I157" s="113"/>
      <c r="J157" s="112"/>
      <c r="K157" s="91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111"/>
      <c r="F158" s="7"/>
      <c r="G158" s="112"/>
      <c r="H158" s="7"/>
      <c r="I158" s="113"/>
      <c r="J158" s="112"/>
      <c r="K158" s="91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111"/>
      <c r="F159" s="7"/>
      <c r="G159" s="112"/>
      <c r="H159" s="7"/>
      <c r="I159" s="113"/>
      <c r="J159" s="112"/>
      <c r="K159" s="91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111"/>
      <c r="F160" s="7"/>
      <c r="G160" s="112"/>
      <c r="H160" s="7"/>
      <c r="I160" s="113"/>
      <c r="J160" s="112"/>
      <c r="K160" s="91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111"/>
      <c r="F161" s="7"/>
      <c r="G161" s="112"/>
      <c r="H161" s="7"/>
      <c r="I161" s="113"/>
      <c r="J161" s="112"/>
      <c r="K161" s="91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111"/>
      <c r="F162" s="7"/>
      <c r="G162" s="112"/>
      <c r="H162" s="7"/>
      <c r="I162" s="113"/>
      <c r="J162" s="112"/>
      <c r="K162" s="91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111"/>
      <c r="F163" s="7"/>
      <c r="G163" s="112"/>
      <c r="H163" s="7"/>
      <c r="I163" s="113"/>
      <c r="J163" s="112"/>
      <c r="K163" s="91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111"/>
      <c r="F164" s="7"/>
      <c r="G164" s="112"/>
      <c r="H164" s="7"/>
      <c r="I164" s="113"/>
      <c r="J164" s="112"/>
      <c r="K164" s="91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111"/>
      <c r="F165" s="7"/>
      <c r="G165" s="112"/>
      <c r="H165" s="7"/>
      <c r="I165" s="113"/>
      <c r="J165" s="112"/>
      <c r="K165" s="91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111"/>
      <c r="F166" s="7"/>
      <c r="G166" s="112"/>
      <c r="H166" s="7"/>
      <c r="I166" s="113"/>
      <c r="J166" s="112"/>
      <c r="K166" s="91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111"/>
      <c r="F167" s="7"/>
      <c r="G167" s="112"/>
      <c r="H167" s="7"/>
      <c r="I167" s="113"/>
      <c r="J167" s="112"/>
      <c r="K167" s="91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111"/>
      <c r="F168" s="7"/>
      <c r="G168" s="112"/>
      <c r="H168" s="7"/>
      <c r="I168" s="113"/>
      <c r="J168" s="112"/>
      <c r="K168" s="91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111"/>
      <c r="F169" s="7"/>
      <c r="G169" s="112"/>
      <c r="H169" s="7"/>
      <c r="I169" s="113"/>
      <c r="J169" s="112"/>
      <c r="K169" s="91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111"/>
      <c r="F170" s="7"/>
      <c r="G170" s="112"/>
      <c r="H170" s="7"/>
      <c r="I170" s="113"/>
      <c r="J170" s="112"/>
      <c r="K170" s="91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111"/>
      <c r="F171" s="7"/>
      <c r="G171" s="112"/>
      <c r="H171" s="7"/>
      <c r="I171" s="113"/>
      <c r="J171" s="112"/>
      <c r="K171" s="91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111"/>
      <c r="F172" s="7"/>
      <c r="G172" s="112"/>
      <c r="H172" s="7"/>
      <c r="I172" s="113"/>
      <c r="J172" s="112"/>
      <c r="K172" s="91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111"/>
      <c r="F173" s="7"/>
      <c r="G173" s="112"/>
      <c r="H173" s="7"/>
      <c r="I173" s="113"/>
      <c r="J173" s="112"/>
      <c r="K173" s="91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111"/>
      <c r="F174" s="7"/>
      <c r="G174" s="112"/>
      <c r="H174" s="7"/>
      <c r="I174" s="113"/>
      <c r="J174" s="112"/>
      <c r="K174" s="91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111"/>
      <c r="F175" s="7"/>
      <c r="G175" s="112"/>
      <c r="H175" s="7"/>
      <c r="I175" s="113"/>
      <c r="J175" s="112"/>
      <c r="K175" s="91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111"/>
      <c r="F176" s="7"/>
      <c r="G176" s="112"/>
      <c r="H176" s="7"/>
      <c r="I176" s="113"/>
      <c r="J176" s="112"/>
      <c r="K176" s="91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111"/>
      <c r="F177" s="7"/>
      <c r="G177" s="112"/>
      <c r="H177" s="7"/>
      <c r="I177" s="113"/>
      <c r="J177" s="112"/>
      <c r="K177" s="91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111"/>
      <c r="F178" s="7"/>
      <c r="G178" s="112"/>
      <c r="H178" s="7"/>
      <c r="I178" s="113"/>
      <c r="J178" s="112"/>
      <c r="K178" s="91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111"/>
      <c r="F179" s="7"/>
      <c r="G179" s="112"/>
      <c r="H179" s="7"/>
      <c r="I179" s="113"/>
      <c r="J179" s="112"/>
      <c r="K179" s="91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111"/>
      <c r="F180" s="7"/>
      <c r="G180" s="112"/>
      <c r="H180" s="7"/>
      <c r="I180" s="113"/>
      <c r="J180" s="112"/>
      <c r="K180" s="91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111"/>
      <c r="F181" s="7"/>
      <c r="G181" s="112"/>
      <c r="H181" s="7"/>
      <c r="I181" s="113"/>
      <c r="J181" s="112"/>
      <c r="K181" s="91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111"/>
      <c r="F182" s="7"/>
      <c r="G182" s="112"/>
      <c r="H182" s="7"/>
      <c r="I182" s="113"/>
      <c r="J182" s="112"/>
      <c r="K182" s="91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111"/>
      <c r="F183" s="7"/>
      <c r="G183" s="112"/>
      <c r="H183" s="7"/>
      <c r="I183" s="113"/>
      <c r="J183" s="112"/>
      <c r="K183" s="91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111"/>
      <c r="F184" s="7"/>
      <c r="G184" s="112"/>
      <c r="H184" s="7"/>
      <c r="I184" s="113"/>
      <c r="J184" s="112"/>
      <c r="K184" s="91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111"/>
      <c r="F185" s="7"/>
      <c r="G185" s="112"/>
      <c r="H185" s="7"/>
      <c r="I185" s="113"/>
      <c r="J185" s="112"/>
      <c r="K185" s="91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111"/>
      <c r="F186" s="7"/>
      <c r="G186" s="112"/>
      <c r="H186" s="7"/>
      <c r="I186" s="113"/>
      <c r="J186" s="112"/>
      <c r="K186" s="91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111"/>
      <c r="F187" s="7"/>
      <c r="G187" s="112"/>
      <c r="H187" s="7"/>
      <c r="I187" s="113"/>
      <c r="J187" s="112"/>
      <c r="K187" s="91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111"/>
      <c r="F188" s="7"/>
      <c r="G188" s="112"/>
      <c r="H188" s="7"/>
      <c r="I188" s="113"/>
      <c r="J188" s="112"/>
      <c r="K188" s="91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111"/>
      <c r="F189" s="7"/>
      <c r="G189" s="112"/>
      <c r="H189" s="7"/>
      <c r="I189" s="113"/>
      <c r="J189" s="112"/>
      <c r="K189" s="91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111"/>
      <c r="F190" s="7"/>
      <c r="G190" s="112"/>
      <c r="H190" s="7"/>
      <c r="I190" s="113"/>
      <c r="J190" s="112"/>
      <c r="K190" s="91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111"/>
      <c r="F191" s="7"/>
      <c r="G191" s="112"/>
      <c r="H191" s="7"/>
      <c r="I191" s="113"/>
      <c r="J191" s="112"/>
      <c r="K191" s="91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111"/>
      <c r="F192" s="7"/>
      <c r="G192" s="112"/>
      <c r="H192" s="7"/>
      <c r="I192" s="113"/>
      <c r="J192" s="112"/>
      <c r="K192" s="91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111"/>
      <c r="F193" s="7"/>
      <c r="G193" s="112"/>
      <c r="H193" s="7"/>
      <c r="I193" s="113"/>
      <c r="J193" s="112"/>
      <c r="K193" s="91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111"/>
      <c r="F194" s="7"/>
      <c r="G194" s="112"/>
      <c r="H194" s="7"/>
      <c r="I194" s="113"/>
      <c r="J194" s="112"/>
      <c r="K194" s="91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111"/>
      <c r="F195" s="7"/>
      <c r="G195" s="112"/>
      <c r="H195" s="7"/>
      <c r="I195" s="113"/>
      <c r="J195" s="112"/>
      <c r="K195" s="91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111"/>
      <c r="F196" s="7"/>
      <c r="G196" s="112"/>
      <c r="H196" s="7"/>
      <c r="I196" s="113"/>
      <c r="J196" s="112"/>
      <c r="K196" s="91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111"/>
      <c r="F197" s="7"/>
      <c r="G197" s="112"/>
      <c r="H197" s="7"/>
      <c r="I197" s="113"/>
      <c r="J197" s="112"/>
      <c r="K197" s="91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111"/>
      <c r="F198" s="7"/>
      <c r="G198" s="112"/>
      <c r="H198" s="7"/>
      <c r="I198" s="113"/>
      <c r="J198" s="112"/>
      <c r="K198" s="91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111"/>
      <c r="F199" s="7"/>
      <c r="G199" s="112"/>
      <c r="H199" s="7"/>
      <c r="I199" s="113"/>
      <c r="J199" s="112"/>
      <c r="K199" s="91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111"/>
      <c r="F200" s="7"/>
      <c r="G200" s="112"/>
      <c r="H200" s="7"/>
      <c r="I200" s="113"/>
      <c r="J200" s="112"/>
      <c r="K200" s="91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111"/>
      <c r="F201" s="7"/>
      <c r="G201" s="112"/>
      <c r="H201" s="7"/>
      <c r="I201" s="113"/>
      <c r="J201" s="112"/>
      <c r="K201" s="91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111"/>
      <c r="F202" s="7"/>
      <c r="G202" s="112"/>
      <c r="H202" s="7"/>
      <c r="I202" s="113"/>
      <c r="J202" s="112"/>
      <c r="K202" s="91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111"/>
      <c r="F203" s="7"/>
      <c r="G203" s="112"/>
      <c r="H203" s="7"/>
      <c r="I203" s="113"/>
      <c r="J203" s="112"/>
      <c r="K203" s="91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111"/>
      <c r="F204" s="7"/>
      <c r="G204" s="112"/>
      <c r="H204" s="7"/>
      <c r="I204" s="113"/>
      <c r="J204" s="112"/>
      <c r="K204" s="91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111"/>
      <c r="F205" s="7"/>
      <c r="G205" s="112"/>
      <c r="H205" s="7"/>
      <c r="I205" s="113"/>
      <c r="J205" s="112"/>
      <c r="K205" s="91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111"/>
      <c r="F206" s="7"/>
      <c r="G206" s="112"/>
      <c r="H206" s="7"/>
      <c r="I206" s="113"/>
      <c r="J206" s="112"/>
      <c r="K206" s="91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111"/>
      <c r="F207" s="7"/>
      <c r="G207" s="112"/>
      <c r="H207" s="7"/>
      <c r="I207" s="113"/>
      <c r="J207" s="112"/>
      <c r="K207" s="91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111"/>
      <c r="F208" s="7"/>
      <c r="G208" s="112"/>
      <c r="H208" s="7"/>
      <c r="I208" s="113"/>
      <c r="J208" s="112"/>
      <c r="K208" s="91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111"/>
      <c r="F209" s="7"/>
      <c r="G209" s="112"/>
      <c r="H209" s="7"/>
      <c r="I209" s="113"/>
      <c r="J209" s="112"/>
      <c r="K209" s="91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111"/>
      <c r="F210" s="7"/>
      <c r="G210" s="112"/>
      <c r="H210" s="7"/>
      <c r="I210" s="113"/>
      <c r="J210" s="112"/>
      <c r="K210" s="91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111"/>
      <c r="F211" s="7"/>
      <c r="G211" s="112"/>
      <c r="H211" s="7"/>
      <c r="I211" s="113"/>
      <c r="J211" s="112"/>
      <c r="K211" s="91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111"/>
      <c r="F212" s="7"/>
      <c r="G212" s="112"/>
      <c r="H212" s="7"/>
      <c r="I212" s="113"/>
      <c r="J212" s="112"/>
      <c r="K212" s="91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111"/>
      <c r="F213" s="7"/>
      <c r="G213" s="112"/>
      <c r="H213" s="7"/>
      <c r="I213" s="113"/>
      <c r="J213" s="112"/>
      <c r="K213" s="91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111"/>
      <c r="F214" s="7"/>
      <c r="G214" s="112"/>
      <c r="H214" s="7"/>
      <c r="I214" s="113"/>
      <c r="J214" s="112"/>
      <c r="K214" s="91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111"/>
      <c r="F215" s="7"/>
      <c r="G215" s="112"/>
      <c r="H215" s="7"/>
      <c r="I215" s="113"/>
      <c r="J215" s="112"/>
      <c r="K215" s="91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111"/>
      <c r="F216" s="7"/>
      <c r="G216" s="112"/>
      <c r="H216" s="7"/>
      <c r="I216" s="113"/>
      <c r="J216" s="112"/>
      <c r="K216" s="91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111"/>
      <c r="F217" s="7"/>
      <c r="G217" s="112"/>
      <c r="H217" s="7"/>
      <c r="I217" s="113"/>
      <c r="J217" s="112"/>
      <c r="K217" s="91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111"/>
      <c r="F218" s="7"/>
      <c r="G218" s="112"/>
      <c r="H218" s="7"/>
      <c r="I218" s="113"/>
      <c r="J218" s="112"/>
      <c r="K218" s="9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111"/>
      <c r="F219" s="7"/>
      <c r="G219" s="112"/>
      <c r="H219" s="7"/>
      <c r="I219" s="113"/>
      <c r="J219" s="112"/>
      <c r="K219" s="9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111"/>
      <c r="F220" s="7"/>
      <c r="G220" s="112"/>
      <c r="H220" s="7"/>
      <c r="I220" s="113"/>
      <c r="J220" s="112"/>
      <c r="K220" s="9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111"/>
      <c r="F221" s="7"/>
      <c r="G221" s="112"/>
      <c r="H221" s="7"/>
      <c r="I221" s="113"/>
      <c r="J221" s="112"/>
      <c r="K221" s="9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111"/>
      <c r="F222" s="7"/>
      <c r="G222" s="112"/>
      <c r="H222" s="7"/>
      <c r="I222" s="113"/>
      <c r="J222" s="112"/>
      <c r="K222" s="91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111"/>
      <c r="F223" s="7"/>
      <c r="G223" s="112"/>
      <c r="H223" s="7"/>
      <c r="I223" s="113"/>
      <c r="J223" s="112"/>
      <c r="K223" s="91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111"/>
      <c r="F224" s="7"/>
      <c r="G224" s="112"/>
      <c r="H224" s="7"/>
      <c r="I224" s="113"/>
      <c r="J224" s="112"/>
      <c r="K224" s="91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111"/>
      <c r="F225" s="7"/>
      <c r="G225" s="112"/>
      <c r="H225" s="7"/>
      <c r="I225" s="113"/>
      <c r="J225" s="112"/>
      <c r="K225" s="91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111"/>
      <c r="F226" s="7"/>
      <c r="G226" s="112"/>
      <c r="H226" s="7"/>
      <c r="I226" s="113"/>
      <c r="J226" s="112"/>
      <c r="K226" s="91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111"/>
      <c r="F227" s="7"/>
      <c r="G227" s="112"/>
      <c r="H227" s="7"/>
      <c r="I227" s="113"/>
      <c r="J227" s="112"/>
      <c r="K227" s="91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111"/>
      <c r="F228" s="7"/>
      <c r="G228" s="112"/>
      <c r="H228" s="7"/>
      <c r="I228" s="113"/>
      <c r="J228" s="112"/>
      <c r="K228" s="91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111"/>
      <c r="F229" s="7"/>
      <c r="G229" s="112"/>
      <c r="H229" s="7"/>
      <c r="I229" s="113"/>
      <c r="J229" s="112"/>
      <c r="K229" s="91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111"/>
      <c r="F230" s="7"/>
      <c r="G230" s="112"/>
      <c r="H230" s="7"/>
      <c r="I230" s="113"/>
      <c r="J230" s="112"/>
      <c r="K230" s="91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111"/>
      <c r="F231" s="7"/>
      <c r="G231" s="112"/>
      <c r="H231" s="7"/>
      <c r="I231" s="113"/>
      <c r="J231" s="112"/>
      <c r="K231" s="91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111"/>
      <c r="F232" s="7"/>
      <c r="G232" s="112"/>
      <c r="H232" s="7"/>
      <c r="I232" s="113"/>
      <c r="J232" s="112"/>
      <c r="K232" s="91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111"/>
      <c r="F233" s="7"/>
      <c r="G233" s="112"/>
      <c r="H233" s="7"/>
      <c r="I233" s="113"/>
      <c r="J233" s="112"/>
      <c r="K233" s="91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111"/>
      <c r="F234" s="7"/>
      <c r="G234" s="112"/>
      <c r="H234" s="7"/>
      <c r="I234" s="113"/>
      <c r="J234" s="112"/>
      <c r="K234" s="91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111"/>
      <c r="F235" s="7"/>
      <c r="G235" s="112"/>
      <c r="H235" s="7"/>
      <c r="I235" s="113"/>
      <c r="J235" s="112"/>
      <c r="K235" s="91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111"/>
      <c r="F236" s="7"/>
      <c r="G236" s="112"/>
      <c r="H236" s="7"/>
      <c r="I236" s="113"/>
      <c r="J236" s="112"/>
      <c r="K236" s="91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111"/>
      <c r="F237" s="7"/>
      <c r="G237" s="112"/>
      <c r="H237" s="7"/>
      <c r="I237" s="113"/>
      <c r="J237" s="112"/>
      <c r="K237" s="91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111"/>
      <c r="F238" s="7"/>
      <c r="G238" s="112"/>
      <c r="H238" s="7"/>
      <c r="I238" s="113"/>
      <c r="J238" s="112"/>
      <c r="K238" s="91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111"/>
      <c r="F239" s="7"/>
      <c r="G239" s="112"/>
      <c r="H239" s="7"/>
      <c r="I239" s="113"/>
      <c r="J239" s="112"/>
      <c r="K239" s="91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111"/>
      <c r="F240" s="7"/>
      <c r="G240" s="112"/>
      <c r="H240" s="7"/>
      <c r="I240" s="113"/>
      <c r="J240" s="112"/>
      <c r="K240" s="91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111"/>
      <c r="F241" s="7"/>
      <c r="G241" s="112"/>
      <c r="H241" s="7"/>
      <c r="I241" s="113"/>
      <c r="J241" s="112"/>
      <c r="K241" s="91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111"/>
      <c r="F242" s="7"/>
      <c r="G242" s="112"/>
      <c r="H242" s="7"/>
      <c r="I242" s="113"/>
      <c r="J242" s="112"/>
      <c r="K242" s="91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111"/>
      <c r="F243" s="7"/>
      <c r="G243" s="112"/>
      <c r="H243" s="7"/>
      <c r="I243" s="113"/>
      <c r="J243" s="112"/>
      <c r="K243" s="91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111"/>
      <c r="F244" s="7"/>
      <c r="G244" s="112"/>
      <c r="H244" s="7"/>
      <c r="I244" s="113"/>
      <c r="J244" s="112"/>
      <c r="K244" s="91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111"/>
      <c r="F245" s="7"/>
      <c r="G245" s="112"/>
      <c r="H245" s="7"/>
      <c r="I245" s="113"/>
      <c r="J245" s="112"/>
      <c r="K245" s="91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111"/>
      <c r="F246" s="7"/>
      <c r="G246" s="112"/>
      <c r="H246" s="7"/>
      <c r="I246" s="113"/>
      <c r="J246" s="112"/>
      <c r="K246" s="91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111"/>
      <c r="F247" s="7"/>
      <c r="G247" s="112"/>
      <c r="H247" s="7"/>
      <c r="I247" s="113"/>
      <c r="J247" s="112"/>
      <c r="K247" s="91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111"/>
      <c r="F248" s="7"/>
      <c r="G248" s="112"/>
      <c r="H248" s="7"/>
      <c r="I248" s="113"/>
      <c r="J248" s="112"/>
      <c r="K248" s="91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111"/>
      <c r="F249" s="7"/>
      <c r="G249" s="112"/>
      <c r="H249" s="7"/>
      <c r="I249" s="113"/>
      <c r="J249" s="112"/>
      <c r="K249" s="91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111"/>
      <c r="F250" s="7"/>
      <c r="G250" s="112"/>
      <c r="H250" s="7"/>
      <c r="I250" s="113"/>
      <c r="J250" s="112"/>
      <c r="K250" s="91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111"/>
      <c r="F251" s="7"/>
      <c r="G251" s="112"/>
      <c r="H251" s="7"/>
      <c r="I251" s="113"/>
      <c r="J251" s="112"/>
      <c r="K251" s="91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111"/>
      <c r="F252" s="7"/>
      <c r="G252" s="112"/>
      <c r="H252" s="7"/>
      <c r="I252" s="113"/>
      <c r="J252" s="112"/>
      <c r="K252" s="91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111"/>
      <c r="F253" s="7"/>
      <c r="G253" s="112"/>
      <c r="H253" s="7"/>
      <c r="I253" s="113"/>
      <c r="J253" s="112"/>
      <c r="K253" s="91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111"/>
      <c r="F254" s="7"/>
      <c r="G254" s="112"/>
      <c r="H254" s="7"/>
      <c r="I254" s="113"/>
      <c r="J254" s="112"/>
      <c r="K254" s="91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111"/>
      <c r="F255" s="7"/>
      <c r="G255" s="112"/>
      <c r="H255" s="7"/>
      <c r="I255" s="113"/>
      <c r="J255" s="112"/>
      <c r="K255" s="91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111"/>
      <c r="F256" s="7"/>
      <c r="G256" s="112"/>
      <c r="H256" s="7"/>
      <c r="I256" s="113"/>
      <c r="J256" s="112"/>
      <c r="K256" s="91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111"/>
      <c r="F257" s="7"/>
      <c r="G257" s="112"/>
      <c r="H257" s="7"/>
      <c r="I257" s="113"/>
      <c r="J257" s="112"/>
      <c r="K257" s="91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111"/>
      <c r="F258" s="7"/>
      <c r="G258" s="112"/>
      <c r="H258" s="7"/>
      <c r="I258" s="113"/>
      <c r="J258" s="112"/>
      <c r="K258" s="91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111"/>
      <c r="F259" s="7"/>
      <c r="G259" s="112"/>
      <c r="H259" s="7"/>
      <c r="I259" s="113"/>
      <c r="J259" s="112"/>
      <c r="K259" s="91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111"/>
      <c r="F260" s="7"/>
      <c r="G260" s="112"/>
      <c r="H260" s="7"/>
      <c r="I260" s="113"/>
      <c r="J260" s="112"/>
      <c r="K260" s="91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111"/>
      <c r="F261" s="7"/>
      <c r="G261" s="112"/>
      <c r="H261" s="7"/>
      <c r="I261" s="113"/>
      <c r="J261" s="112"/>
      <c r="K261" s="91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111"/>
      <c r="F262" s="7"/>
      <c r="G262" s="112"/>
      <c r="H262" s="7"/>
      <c r="I262" s="113"/>
      <c r="J262" s="112"/>
      <c r="K262" s="91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111"/>
      <c r="F263" s="7"/>
      <c r="G263" s="112"/>
      <c r="H263" s="7"/>
      <c r="I263" s="113"/>
      <c r="J263" s="112"/>
      <c r="K263" s="91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111"/>
      <c r="F264" s="7"/>
      <c r="G264" s="112"/>
      <c r="H264" s="7"/>
      <c r="I264" s="113"/>
      <c r="J264" s="112"/>
      <c r="K264" s="91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111"/>
      <c r="F265" s="7"/>
      <c r="G265" s="112"/>
      <c r="H265" s="7"/>
      <c r="I265" s="113"/>
      <c r="J265" s="112"/>
      <c r="K265" s="91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111"/>
      <c r="F266" s="7"/>
      <c r="G266" s="112"/>
      <c r="H266" s="7"/>
      <c r="I266" s="113"/>
      <c r="J266" s="112"/>
      <c r="K266" s="91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111"/>
      <c r="F267" s="7"/>
      <c r="G267" s="112"/>
      <c r="H267" s="7"/>
      <c r="I267" s="113"/>
      <c r="J267" s="112"/>
      <c r="K267" s="91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111"/>
      <c r="F268" s="7"/>
      <c r="G268" s="112"/>
      <c r="H268" s="7"/>
      <c r="I268" s="113"/>
      <c r="J268" s="112"/>
      <c r="K268" s="91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111"/>
      <c r="F269" s="7"/>
      <c r="G269" s="112"/>
      <c r="H269" s="7"/>
      <c r="I269" s="113"/>
      <c r="J269" s="112"/>
      <c r="K269" s="91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111"/>
      <c r="F270" s="7"/>
      <c r="G270" s="112"/>
      <c r="H270" s="7"/>
      <c r="I270" s="113"/>
      <c r="J270" s="112"/>
      <c r="K270" s="91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111"/>
      <c r="F271" s="7"/>
      <c r="G271" s="112"/>
      <c r="H271" s="7"/>
      <c r="I271" s="113"/>
      <c r="J271" s="112"/>
      <c r="K271" s="91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111"/>
      <c r="F272" s="7"/>
      <c r="G272" s="112"/>
      <c r="H272" s="7"/>
      <c r="I272" s="113"/>
      <c r="J272" s="112"/>
      <c r="K272" s="91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111"/>
      <c r="F273" s="7"/>
      <c r="G273" s="112"/>
      <c r="H273" s="7"/>
      <c r="I273" s="113"/>
      <c r="J273" s="112"/>
      <c r="K273" s="91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111"/>
      <c r="F274" s="7"/>
      <c r="G274" s="112"/>
      <c r="H274" s="7"/>
      <c r="I274" s="113"/>
      <c r="J274" s="112"/>
      <c r="K274" s="91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111"/>
      <c r="F275" s="7"/>
      <c r="G275" s="112"/>
      <c r="H275" s="7"/>
      <c r="I275" s="113"/>
      <c r="J275" s="112"/>
      <c r="K275" s="91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111"/>
      <c r="F276" s="7"/>
      <c r="G276" s="112"/>
      <c r="H276" s="7"/>
      <c r="I276" s="113"/>
      <c r="J276" s="112"/>
      <c r="K276" s="91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111"/>
      <c r="F277" s="7"/>
      <c r="G277" s="112"/>
      <c r="H277" s="7"/>
      <c r="I277" s="113"/>
      <c r="J277" s="112"/>
      <c r="K277" s="91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111"/>
      <c r="F278" s="7"/>
      <c r="G278" s="112"/>
      <c r="H278" s="7"/>
      <c r="I278" s="113"/>
      <c r="J278" s="112"/>
      <c r="K278" s="91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111"/>
      <c r="F279" s="7"/>
      <c r="G279" s="112"/>
      <c r="H279" s="7"/>
      <c r="I279" s="113"/>
      <c r="J279" s="112"/>
      <c r="K279" s="91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111"/>
      <c r="F280" s="7"/>
      <c r="G280" s="112"/>
      <c r="H280" s="7"/>
      <c r="I280" s="113"/>
      <c r="J280" s="112"/>
      <c r="K280" s="91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111"/>
      <c r="F281" s="7"/>
      <c r="G281" s="112"/>
      <c r="H281" s="7"/>
      <c r="I281" s="113"/>
      <c r="J281" s="112"/>
      <c r="K281" s="91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111"/>
      <c r="F282" s="7"/>
      <c r="G282" s="112"/>
      <c r="H282" s="7"/>
      <c r="I282" s="113"/>
      <c r="J282" s="112"/>
      <c r="K282" s="91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111"/>
      <c r="F283" s="7"/>
      <c r="G283" s="112"/>
      <c r="H283" s="7"/>
      <c r="I283" s="113"/>
      <c r="J283" s="112"/>
      <c r="K283" s="91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111"/>
      <c r="F284" s="7"/>
      <c r="G284" s="112"/>
      <c r="H284" s="7"/>
      <c r="I284" s="113"/>
      <c r="J284" s="112"/>
      <c r="K284" s="91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111"/>
      <c r="F285" s="7"/>
      <c r="G285" s="112"/>
      <c r="H285" s="7"/>
      <c r="I285" s="113"/>
      <c r="J285" s="112"/>
      <c r="K285" s="91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111"/>
      <c r="F286" s="7"/>
      <c r="G286" s="112"/>
      <c r="H286" s="7"/>
      <c r="I286" s="113"/>
      <c r="J286" s="112"/>
      <c r="K286" s="91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111"/>
      <c r="F287" s="7"/>
      <c r="G287" s="112"/>
      <c r="H287" s="7"/>
      <c r="I287" s="113"/>
      <c r="J287" s="112"/>
      <c r="K287" s="91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111"/>
      <c r="F288" s="7"/>
      <c r="G288" s="112"/>
      <c r="H288" s="7"/>
      <c r="I288" s="113"/>
      <c r="J288" s="112"/>
      <c r="K288" s="91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111"/>
      <c r="F289" s="7"/>
      <c r="G289" s="112"/>
      <c r="H289" s="7"/>
      <c r="I289" s="113"/>
      <c r="J289" s="112"/>
      <c r="K289" s="91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111"/>
      <c r="F290" s="7"/>
      <c r="G290" s="112"/>
      <c r="H290" s="7"/>
      <c r="I290" s="113"/>
      <c r="J290" s="112"/>
      <c r="K290" s="91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111"/>
      <c r="F291" s="7"/>
      <c r="G291" s="112"/>
      <c r="H291" s="7"/>
      <c r="I291" s="113"/>
      <c r="J291" s="112"/>
      <c r="K291" s="91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111"/>
      <c r="F292" s="7"/>
      <c r="G292" s="112"/>
      <c r="H292" s="7"/>
      <c r="I292" s="113"/>
      <c r="J292" s="112"/>
      <c r="K292" s="91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111"/>
      <c r="F293" s="7"/>
      <c r="G293" s="112"/>
      <c r="H293" s="7"/>
      <c r="I293" s="113"/>
      <c r="J293" s="112"/>
      <c r="K293" s="91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111"/>
      <c r="F294" s="7"/>
      <c r="G294" s="112"/>
      <c r="H294" s="7"/>
      <c r="I294" s="113"/>
      <c r="J294" s="112"/>
      <c r="K294" s="91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111"/>
      <c r="F295" s="7"/>
      <c r="G295" s="112"/>
      <c r="H295" s="7"/>
      <c r="I295" s="113"/>
      <c r="J295" s="112"/>
      <c r="K295" s="91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111"/>
      <c r="F296" s="7"/>
      <c r="G296" s="112"/>
      <c r="H296" s="7"/>
      <c r="I296" s="113"/>
      <c r="J296" s="112"/>
      <c r="K296" s="91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111"/>
      <c r="F297" s="7"/>
      <c r="G297" s="112"/>
      <c r="H297" s="7"/>
      <c r="I297" s="113"/>
      <c r="J297" s="112"/>
      <c r="K297" s="91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111"/>
      <c r="F298" s="7"/>
      <c r="G298" s="112"/>
      <c r="H298" s="7"/>
      <c r="I298" s="113"/>
      <c r="J298" s="112"/>
      <c r="K298" s="91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111"/>
      <c r="F299" s="7"/>
      <c r="G299" s="112"/>
      <c r="H299" s="7"/>
      <c r="I299" s="113"/>
      <c r="J299" s="112"/>
      <c r="K299" s="91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111"/>
      <c r="F300" s="7"/>
      <c r="G300" s="112"/>
      <c r="H300" s="7"/>
      <c r="I300" s="113"/>
      <c r="J300" s="112"/>
      <c r="K300" s="91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111"/>
      <c r="F301" s="7"/>
      <c r="G301" s="112"/>
      <c r="H301" s="7"/>
      <c r="I301" s="113"/>
      <c r="J301" s="112"/>
      <c r="K301" s="91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111"/>
      <c r="F302" s="7"/>
      <c r="G302" s="112"/>
      <c r="H302" s="7"/>
      <c r="I302" s="113"/>
      <c r="J302" s="112"/>
      <c r="K302" s="91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111"/>
      <c r="F303" s="7"/>
      <c r="G303" s="112"/>
      <c r="H303" s="7"/>
      <c r="I303" s="113"/>
      <c r="J303" s="112"/>
      <c r="K303" s="91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111"/>
      <c r="F304" s="7"/>
      <c r="G304" s="112"/>
      <c r="H304" s="7"/>
      <c r="I304" s="113"/>
      <c r="J304" s="112"/>
      <c r="K304" s="91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111"/>
      <c r="F305" s="7"/>
      <c r="G305" s="112"/>
      <c r="H305" s="7"/>
      <c r="I305" s="113"/>
      <c r="J305" s="112"/>
      <c r="K305" s="91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111"/>
      <c r="F306" s="7"/>
      <c r="G306" s="112"/>
      <c r="H306" s="7"/>
      <c r="I306" s="113"/>
      <c r="J306" s="112"/>
      <c r="K306" s="91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111"/>
      <c r="F307" s="7"/>
      <c r="G307" s="112"/>
      <c r="H307" s="7"/>
      <c r="I307" s="113"/>
      <c r="J307" s="112"/>
      <c r="K307" s="91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111"/>
      <c r="F308" s="7"/>
      <c r="G308" s="112"/>
      <c r="H308" s="7"/>
      <c r="I308" s="113"/>
      <c r="J308" s="112"/>
      <c r="K308" s="91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111"/>
      <c r="F309" s="7"/>
      <c r="G309" s="112"/>
      <c r="H309" s="7"/>
      <c r="I309" s="113"/>
      <c r="J309" s="112"/>
      <c r="K309" s="91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111"/>
      <c r="F310" s="7"/>
      <c r="G310" s="112"/>
      <c r="H310" s="7"/>
      <c r="I310" s="113"/>
      <c r="J310" s="112"/>
      <c r="K310" s="91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111"/>
      <c r="F311" s="7"/>
      <c r="G311" s="112"/>
      <c r="H311" s="7"/>
      <c r="I311" s="113"/>
      <c r="J311" s="112"/>
      <c r="K311" s="91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111"/>
      <c r="F312" s="7"/>
      <c r="G312" s="112"/>
      <c r="H312" s="7"/>
      <c r="I312" s="113"/>
      <c r="J312" s="112"/>
      <c r="K312" s="91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111"/>
      <c r="F313" s="7"/>
      <c r="G313" s="112"/>
      <c r="H313" s="7"/>
      <c r="I313" s="113"/>
      <c r="J313" s="112"/>
      <c r="K313" s="91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111"/>
      <c r="F314" s="7"/>
      <c r="G314" s="112"/>
      <c r="H314" s="7"/>
      <c r="I314" s="113"/>
      <c r="J314" s="112"/>
      <c r="K314" s="91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111"/>
      <c r="F315" s="7"/>
      <c r="G315" s="112"/>
      <c r="H315" s="7"/>
      <c r="I315" s="113"/>
      <c r="J315" s="112"/>
      <c r="K315" s="91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111"/>
      <c r="F316" s="7"/>
      <c r="G316" s="112"/>
      <c r="H316" s="7"/>
      <c r="I316" s="113"/>
      <c r="J316" s="112"/>
      <c r="K316" s="91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111"/>
      <c r="F317" s="7"/>
      <c r="G317" s="112"/>
      <c r="H317" s="7"/>
      <c r="I317" s="113"/>
      <c r="J317" s="112"/>
      <c r="K317" s="91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111"/>
      <c r="F318" s="7"/>
      <c r="G318" s="112"/>
      <c r="H318" s="7"/>
      <c r="I318" s="113"/>
      <c r="J318" s="112"/>
      <c r="K318" s="91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111"/>
      <c r="F319" s="7"/>
      <c r="G319" s="112"/>
      <c r="H319" s="7"/>
      <c r="I319" s="113"/>
      <c r="J319" s="112"/>
      <c r="K319" s="91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111"/>
      <c r="F320" s="7"/>
      <c r="G320" s="112"/>
      <c r="H320" s="7"/>
      <c r="I320" s="113"/>
      <c r="J320" s="112"/>
      <c r="K320" s="91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111"/>
      <c r="F321" s="7"/>
      <c r="G321" s="112"/>
      <c r="H321" s="7"/>
      <c r="I321" s="113"/>
      <c r="J321" s="112"/>
      <c r="K321" s="91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111"/>
      <c r="F322" s="7"/>
      <c r="G322" s="112"/>
      <c r="H322" s="7"/>
      <c r="I322" s="113"/>
      <c r="J322" s="112"/>
      <c r="K322" s="91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111"/>
      <c r="F323" s="7"/>
      <c r="G323" s="112"/>
      <c r="H323" s="7"/>
      <c r="I323" s="113"/>
      <c r="J323" s="112"/>
      <c r="K323" s="91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111"/>
      <c r="F324" s="7"/>
      <c r="G324" s="112"/>
      <c r="H324" s="7"/>
      <c r="I324" s="113"/>
      <c r="J324" s="112"/>
      <c r="K324" s="91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111"/>
      <c r="F325" s="7"/>
      <c r="G325" s="112"/>
      <c r="H325" s="7"/>
      <c r="I325" s="113"/>
      <c r="J325" s="112"/>
      <c r="K325" s="91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111"/>
      <c r="F326" s="7"/>
      <c r="G326" s="112"/>
      <c r="H326" s="7"/>
      <c r="I326" s="113"/>
      <c r="J326" s="112"/>
      <c r="K326" s="91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111"/>
      <c r="F327" s="7"/>
      <c r="G327" s="112"/>
      <c r="H327" s="7"/>
      <c r="I327" s="113"/>
      <c r="J327" s="112"/>
      <c r="K327" s="91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111"/>
      <c r="F328" s="7"/>
      <c r="G328" s="112"/>
      <c r="H328" s="7"/>
      <c r="I328" s="113"/>
      <c r="J328" s="112"/>
      <c r="K328" s="91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111"/>
      <c r="F329" s="7"/>
      <c r="G329" s="112"/>
      <c r="H329" s="7"/>
      <c r="I329" s="113"/>
      <c r="J329" s="112"/>
      <c r="K329" s="91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111"/>
      <c r="F330" s="7"/>
      <c r="G330" s="112"/>
      <c r="H330" s="7"/>
      <c r="I330" s="113"/>
      <c r="J330" s="112"/>
      <c r="K330" s="91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111"/>
      <c r="F331" s="7"/>
      <c r="G331" s="112"/>
      <c r="H331" s="7"/>
      <c r="I331" s="113"/>
      <c r="J331" s="112"/>
      <c r="K331" s="91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111"/>
      <c r="F332" s="7"/>
      <c r="G332" s="112"/>
      <c r="H332" s="7"/>
      <c r="I332" s="113"/>
      <c r="J332" s="112"/>
      <c r="K332" s="91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111"/>
      <c r="F333" s="7"/>
      <c r="G333" s="112"/>
      <c r="H333" s="7"/>
      <c r="I333" s="113"/>
      <c r="J333" s="112"/>
      <c r="K333" s="91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111"/>
      <c r="F334" s="7"/>
      <c r="G334" s="112"/>
      <c r="H334" s="7"/>
      <c r="I334" s="113"/>
      <c r="J334" s="112"/>
      <c r="K334" s="91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111"/>
      <c r="F335" s="7"/>
      <c r="G335" s="112"/>
      <c r="H335" s="7"/>
      <c r="I335" s="113"/>
      <c r="J335" s="112"/>
      <c r="K335" s="91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111"/>
      <c r="F336" s="7"/>
      <c r="G336" s="112"/>
      <c r="H336" s="7"/>
      <c r="I336" s="113"/>
      <c r="J336" s="112"/>
      <c r="K336" s="91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111"/>
      <c r="F337" s="7"/>
      <c r="G337" s="112"/>
      <c r="H337" s="7"/>
      <c r="I337" s="113"/>
      <c r="J337" s="112"/>
      <c r="K337" s="91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111"/>
      <c r="F338" s="7"/>
      <c r="G338" s="112"/>
      <c r="H338" s="7"/>
      <c r="I338" s="113"/>
      <c r="J338" s="112"/>
      <c r="K338" s="91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111"/>
      <c r="F339" s="7"/>
      <c r="G339" s="112"/>
      <c r="H339" s="7"/>
      <c r="I339" s="113"/>
      <c r="J339" s="112"/>
      <c r="K339" s="91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111"/>
      <c r="F340" s="7"/>
      <c r="G340" s="112"/>
      <c r="H340" s="7"/>
      <c r="I340" s="113"/>
      <c r="J340" s="112"/>
      <c r="K340" s="91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111"/>
      <c r="F341" s="7"/>
      <c r="G341" s="112"/>
      <c r="H341" s="7"/>
      <c r="I341" s="113"/>
      <c r="J341" s="112"/>
      <c r="K341" s="91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111"/>
      <c r="F342" s="7"/>
      <c r="G342" s="112"/>
      <c r="H342" s="7"/>
      <c r="I342" s="113"/>
      <c r="J342" s="112"/>
      <c r="K342" s="91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111"/>
      <c r="F343" s="7"/>
      <c r="G343" s="112"/>
      <c r="H343" s="7"/>
      <c r="I343" s="113"/>
      <c r="J343" s="112"/>
      <c r="K343" s="91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111"/>
      <c r="F344" s="7"/>
      <c r="G344" s="112"/>
      <c r="H344" s="7"/>
      <c r="I344" s="113"/>
      <c r="J344" s="112"/>
      <c r="K344" s="91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111"/>
      <c r="F345" s="7"/>
      <c r="G345" s="112"/>
      <c r="H345" s="7"/>
      <c r="I345" s="113"/>
      <c r="J345" s="112"/>
      <c r="K345" s="91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111"/>
      <c r="F346" s="7"/>
      <c r="G346" s="112"/>
      <c r="H346" s="7"/>
      <c r="I346" s="113"/>
      <c r="J346" s="112"/>
      <c r="K346" s="91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111"/>
      <c r="F347" s="7"/>
      <c r="G347" s="112"/>
      <c r="H347" s="7"/>
      <c r="I347" s="113"/>
      <c r="J347" s="112"/>
      <c r="K347" s="91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111"/>
      <c r="F348" s="7"/>
      <c r="G348" s="112"/>
      <c r="H348" s="7"/>
      <c r="I348" s="113"/>
      <c r="J348" s="112"/>
      <c r="K348" s="91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111"/>
      <c r="F349" s="7"/>
      <c r="G349" s="112"/>
      <c r="H349" s="7"/>
      <c r="I349" s="113"/>
      <c r="J349" s="112"/>
      <c r="K349" s="91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111"/>
      <c r="F350" s="7"/>
      <c r="G350" s="112"/>
      <c r="H350" s="7"/>
      <c r="I350" s="113"/>
      <c r="J350" s="112"/>
      <c r="K350" s="91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111"/>
      <c r="F351" s="7"/>
      <c r="G351" s="112"/>
      <c r="H351" s="7"/>
      <c r="I351" s="113"/>
      <c r="J351" s="112"/>
      <c r="K351" s="91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111"/>
      <c r="F352" s="7"/>
      <c r="G352" s="112"/>
      <c r="H352" s="7"/>
      <c r="I352" s="113"/>
      <c r="J352" s="112"/>
      <c r="K352" s="91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111"/>
      <c r="F353" s="7"/>
      <c r="G353" s="112"/>
      <c r="H353" s="7"/>
      <c r="I353" s="113"/>
      <c r="J353" s="112"/>
      <c r="K353" s="91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111"/>
      <c r="F354" s="7"/>
      <c r="G354" s="112"/>
      <c r="H354" s="7"/>
      <c r="I354" s="113"/>
      <c r="J354" s="112"/>
      <c r="K354" s="91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111"/>
      <c r="F355" s="7"/>
      <c r="G355" s="112"/>
      <c r="H355" s="7"/>
      <c r="I355" s="113"/>
      <c r="J355" s="112"/>
      <c r="K355" s="91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111"/>
      <c r="F356" s="7"/>
      <c r="G356" s="112"/>
      <c r="H356" s="7"/>
      <c r="I356" s="113"/>
      <c r="J356" s="112"/>
      <c r="K356" s="91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111"/>
      <c r="F357" s="7"/>
      <c r="G357" s="112"/>
      <c r="H357" s="7"/>
      <c r="I357" s="113"/>
      <c r="J357" s="112"/>
      <c r="K357" s="91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111"/>
      <c r="F358" s="7"/>
      <c r="G358" s="112"/>
      <c r="H358" s="7"/>
      <c r="I358" s="113"/>
      <c r="J358" s="112"/>
      <c r="K358" s="91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111"/>
      <c r="F359" s="7"/>
      <c r="G359" s="112"/>
      <c r="H359" s="7"/>
      <c r="I359" s="113"/>
      <c r="J359" s="112"/>
      <c r="K359" s="91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111"/>
      <c r="F360" s="7"/>
      <c r="G360" s="112"/>
      <c r="H360" s="7"/>
      <c r="I360" s="113"/>
      <c r="J360" s="112"/>
      <c r="K360" s="91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111"/>
      <c r="F361" s="7"/>
      <c r="G361" s="112"/>
      <c r="H361" s="7"/>
      <c r="I361" s="113"/>
      <c r="J361" s="112"/>
      <c r="K361" s="91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111"/>
      <c r="F362" s="7"/>
      <c r="G362" s="112"/>
      <c r="H362" s="7"/>
      <c r="I362" s="113"/>
      <c r="J362" s="112"/>
      <c r="K362" s="91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111"/>
      <c r="F363" s="7"/>
      <c r="G363" s="112"/>
      <c r="H363" s="7"/>
      <c r="I363" s="113"/>
      <c r="J363" s="112"/>
      <c r="K363" s="91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111"/>
      <c r="F364" s="7"/>
      <c r="G364" s="112"/>
      <c r="H364" s="7"/>
      <c r="I364" s="113"/>
      <c r="J364" s="112"/>
      <c r="K364" s="91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111"/>
      <c r="F365" s="7"/>
      <c r="G365" s="112"/>
      <c r="H365" s="7"/>
      <c r="I365" s="113"/>
      <c r="J365" s="112"/>
      <c r="K365" s="91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111"/>
      <c r="F366" s="7"/>
      <c r="G366" s="112"/>
      <c r="H366" s="7"/>
      <c r="I366" s="113"/>
      <c r="J366" s="112"/>
      <c r="K366" s="91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111"/>
      <c r="F367" s="7"/>
      <c r="G367" s="112"/>
      <c r="H367" s="7"/>
      <c r="I367" s="113"/>
      <c r="J367" s="112"/>
      <c r="K367" s="91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111"/>
      <c r="F368" s="7"/>
      <c r="G368" s="112"/>
      <c r="H368" s="7"/>
      <c r="I368" s="113"/>
      <c r="J368" s="112"/>
      <c r="K368" s="91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111"/>
      <c r="F369" s="7"/>
      <c r="G369" s="112"/>
      <c r="H369" s="7"/>
      <c r="I369" s="113"/>
      <c r="J369" s="112"/>
      <c r="K369" s="91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111"/>
      <c r="F370" s="7"/>
      <c r="G370" s="112"/>
      <c r="H370" s="7"/>
      <c r="I370" s="113"/>
      <c r="J370" s="112"/>
      <c r="K370" s="91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111"/>
      <c r="F371" s="7"/>
      <c r="G371" s="112"/>
      <c r="H371" s="7"/>
      <c r="I371" s="113"/>
      <c r="J371" s="112"/>
      <c r="K371" s="91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111"/>
      <c r="F372" s="7"/>
      <c r="G372" s="112"/>
      <c r="H372" s="7"/>
      <c r="I372" s="113"/>
      <c r="J372" s="112"/>
      <c r="K372" s="91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111"/>
      <c r="F373" s="7"/>
      <c r="G373" s="112"/>
      <c r="H373" s="7"/>
      <c r="I373" s="113"/>
      <c r="J373" s="112"/>
      <c r="K373" s="91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111"/>
      <c r="F374" s="7"/>
      <c r="G374" s="112"/>
      <c r="H374" s="7"/>
      <c r="I374" s="113"/>
      <c r="J374" s="112"/>
      <c r="K374" s="91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111"/>
      <c r="F375" s="7"/>
      <c r="G375" s="112"/>
      <c r="H375" s="7"/>
      <c r="I375" s="113"/>
      <c r="J375" s="112"/>
      <c r="K375" s="91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111"/>
      <c r="F376" s="7"/>
      <c r="G376" s="112"/>
      <c r="H376" s="7"/>
      <c r="I376" s="113"/>
      <c r="J376" s="112"/>
      <c r="K376" s="91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111"/>
      <c r="F377" s="7"/>
      <c r="G377" s="112"/>
      <c r="H377" s="7"/>
      <c r="I377" s="113"/>
      <c r="J377" s="112"/>
      <c r="K377" s="91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111"/>
      <c r="F378" s="7"/>
      <c r="G378" s="112"/>
      <c r="H378" s="7"/>
      <c r="I378" s="113"/>
      <c r="J378" s="112"/>
      <c r="K378" s="91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111"/>
      <c r="F379" s="7"/>
      <c r="G379" s="112"/>
      <c r="H379" s="7"/>
      <c r="I379" s="113"/>
      <c r="J379" s="112"/>
      <c r="K379" s="91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111"/>
      <c r="F380" s="7"/>
      <c r="G380" s="112"/>
      <c r="H380" s="7"/>
      <c r="I380" s="113"/>
      <c r="J380" s="112"/>
      <c r="K380" s="91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111"/>
      <c r="F381" s="7"/>
      <c r="G381" s="112"/>
      <c r="H381" s="7"/>
      <c r="I381" s="113"/>
      <c r="J381" s="112"/>
      <c r="K381" s="91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111"/>
      <c r="F382" s="7"/>
      <c r="G382" s="112"/>
      <c r="H382" s="7"/>
      <c r="I382" s="113"/>
      <c r="J382" s="112"/>
      <c r="K382" s="91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111"/>
      <c r="F383" s="7"/>
      <c r="G383" s="112"/>
      <c r="H383" s="7"/>
      <c r="I383" s="113"/>
      <c r="J383" s="112"/>
      <c r="K383" s="91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111"/>
      <c r="F384" s="7"/>
      <c r="G384" s="112"/>
      <c r="H384" s="7"/>
      <c r="I384" s="113"/>
      <c r="J384" s="112"/>
      <c r="K384" s="91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111"/>
      <c r="F385" s="7"/>
      <c r="G385" s="112"/>
      <c r="H385" s="7"/>
      <c r="I385" s="113"/>
      <c r="J385" s="112"/>
      <c r="K385" s="91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111"/>
      <c r="F386" s="7"/>
      <c r="G386" s="112"/>
      <c r="H386" s="7"/>
      <c r="I386" s="113"/>
      <c r="J386" s="112"/>
      <c r="K386" s="91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111"/>
      <c r="F387" s="7"/>
      <c r="G387" s="112"/>
      <c r="H387" s="7"/>
      <c r="I387" s="113"/>
      <c r="J387" s="112"/>
      <c r="K387" s="91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111"/>
      <c r="F388" s="7"/>
      <c r="G388" s="112"/>
      <c r="H388" s="7"/>
      <c r="I388" s="113"/>
      <c r="J388" s="112"/>
      <c r="K388" s="91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111"/>
      <c r="F389" s="7"/>
      <c r="G389" s="112"/>
      <c r="H389" s="7"/>
      <c r="I389" s="113"/>
      <c r="J389" s="112"/>
      <c r="K389" s="91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111"/>
      <c r="F390" s="7"/>
      <c r="G390" s="112"/>
      <c r="H390" s="7"/>
      <c r="I390" s="113"/>
      <c r="J390" s="112"/>
      <c r="K390" s="91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111"/>
      <c r="F391" s="7"/>
      <c r="G391" s="112"/>
      <c r="H391" s="7"/>
      <c r="I391" s="113"/>
      <c r="J391" s="112"/>
      <c r="K391" s="91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111"/>
      <c r="F392" s="7"/>
      <c r="G392" s="112"/>
      <c r="H392" s="7"/>
      <c r="I392" s="113"/>
      <c r="J392" s="112"/>
      <c r="K392" s="91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111"/>
      <c r="F393" s="7"/>
      <c r="G393" s="112"/>
      <c r="H393" s="7"/>
      <c r="I393" s="113"/>
      <c r="J393" s="112"/>
      <c r="K393" s="91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111"/>
      <c r="F394" s="7"/>
      <c r="G394" s="112"/>
      <c r="H394" s="7"/>
      <c r="I394" s="113"/>
      <c r="J394" s="112"/>
      <c r="K394" s="91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111"/>
      <c r="F395" s="7"/>
      <c r="G395" s="112"/>
      <c r="H395" s="7"/>
      <c r="I395" s="113"/>
      <c r="J395" s="112"/>
      <c r="K395" s="91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111"/>
      <c r="F396" s="7"/>
      <c r="G396" s="112"/>
      <c r="H396" s="7"/>
      <c r="I396" s="113"/>
      <c r="J396" s="112"/>
      <c r="K396" s="91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111"/>
      <c r="F397" s="7"/>
      <c r="G397" s="112"/>
      <c r="H397" s="7"/>
      <c r="I397" s="113"/>
      <c r="J397" s="112"/>
      <c r="K397" s="91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111"/>
      <c r="F398" s="7"/>
      <c r="G398" s="112"/>
      <c r="H398" s="7"/>
      <c r="I398" s="113"/>
      <c r="J398" s="112"/>
      <c r="K398" s="91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111"/>
      <c r="F399" s="7"/>
      <c r="G399" s="112"/>
      <c r="H399" s="7"/>
      <c r="I399" s="113"/>
      <c r="J399" s="112"/>
      <c r="K399" s="91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111"/>
      <c r="F400" s="7"/>
      <c r="G400" s="112"/>
      <c r="H400" s="7"/>
      <c r="I400" s="113"/>
      <c r="J400" s="112"/>
      <c r="K400" s="91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111"/>
      <c r="F401" s="7"/>
      <c r="G401" s="112"/>
      <c r="H401" s="7"/>
      <c r="I401" s="113"/>
      <c r="J401" s="112"/>
      <c r="K401" s="91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111"/>
      <c r="F402" s="7"/>
      <c r="G402" s="112"/>
      <c r="H402" s="7"/>
      <c r="I402" s="113"/>
      <c r="J402" s="112"/>
      <c r="K402" s="91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111"/>
      <c r="F403" s="7"/>
      <c r="G403" s="112"/>
      <c r="H403" s="7"/>
      <c r="I403" s="113"/>
      <c r="J403" s="112"/>
      <c r="K403" s="91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111"/>
      <c r="F404" s="7"/>
      <c r="G404" s="112"/>
      <c r="H404" s="7"/>
      <c r="I404" s="113"/>
      <c r="J404" s="112"/>
      <c r="K404" s="91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111"/>
      <c r="F405" s="7"/>
      <c r="G405" s="112"/>
      <c r="H405" s="7"/>
      <c r="I405" s="113"/>
      <c r="J405" s="112"/>
      <c r="K405" s="91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111"/>
      <c r="F406" s="7"/>
      <c r="G406" s="112"/>
      <c r="H406" s="7"/>
      <c r="I406" s="113"/>
      <c r="J406" s="112"/>
      <c r="K406" s="91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111"/>
      <c r="F407" s="7"/>
      <c r="G407" s="112"/>
      <c r="H407" s="7"/>
      <c r="I407" s="113"/>
      <c r="J407" s="112"/>
      <c r="K407" s="91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111"/>
      <c r="F408" s="7"/>
      <c r="G408" s="112"/>
      <c r="H408" s="7"/>
      <c r="I408" s="113"/>
      <c r="J408" s="112"/>
      <c r="K408" s="91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111"/>
      <c r="F409" s="7"/>
      <c r="G409" s="112"/>
      <c r="H409" s="7"/>
      <c r="I409" s="113"/>
      <c r="J409" s="112"/>
      <c r="K409" s="91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111"/>
      <c r="F410" s="7"/>
      <c r="G410" s="112"/>
      <c r="H410" s="7"/>
      <c r="I410" s="113"/>
      <c r="J410" s="112"/>
      <c r="K410" s="91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111"/>
      <c r="F411" s="7"/>
      <c r="G411" s="112"/>
      <c r="H411" s="7"/>
      <c r="I411" s="113"/>
      <c r="J411" s="112"/>
      <c r="K411" s="91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111"/>
      <c r="F412" s="7"/>
      <c r="G412" s="112"/>
      <c r="H412" s="7"/>
      <c r="I412" s="113"/>
      <c r="J412" s="112"/>
      <c r="K412" s="91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111"/>
      <c r="F413" s="7"/>
      <c r="G413" s="112"/>
      <c r="H413" s="7"/>
      <c r="I413" s="113"/>
      <c r="J413" s="112"/>
      <c r="K413" s="91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111"/>
      <c r="F414" s="7"/>
      <c r="G414" s="112"/>
      <c r="H414" s="7"/>
      <c r="I414" s="113"/>
      <c r="J414" s="112"/>
      <c r="K414" s="91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111"/>
      <c r="F415" s="7"/>
      <c r="G415" s="112"/>
      <c r="H415" s="7"/>
      <c r="I415" s="113"/>
      <c r="J415" s="112"/>
      <c r="K415" s="91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111"/>
      <c r="F416" s="7"/>
      <c r="G416" s="112"/>
      <c r="H416" s="7"/>
      <c r="I416" s="113"/>
      <c r="J416" s="112"/>
      <c r="K416" s="91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111"/>
      <c r="F417" s="7"/>
      <c r="G417" s="112"/>
      <c r="H417" s="7"/>
      <c r="I417" s="113"/>
      <c r="J417" s="112"/>
      <c r="K417" s="91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111"/>
      <c r="F418" s="7"/>
      <c r="G418" s="112"/>
      <c r="H418" s="7"/>
      <c r="I418" s="113"/>
      <c r="J418" s="112"/>
      <c r="K418" s="91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111"/>
      <c r="F419" s="7"/>
      <c r="G419" s="112"/>
      <c r="H419" s="7"/>
      <c r="I419" s="113"/>
      <c r="J419" s="112"/>
      <c r="K419" s="91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111"/>
      <c r="F420" s="7"/>
      <c r="G420" s="112"/>
      <c r="H420" s="7"/>
      <c r="I420" s="113"/>
      <c r="J420" s="112"/>
      <c r="K420" s="91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111"/>
      <c r="F421" s="7"/>
      <c r="G421" s="112"/>
      <c r="H421" s="7"/>
      <c r="I421" s="113"/>
      <c r="J421" s="112"/>
      <c r="K421" s="91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111"/>
      <c r="F422" s="7"/>
      <c r="G422" s="112"/>
      <c r="H422" s="7"/>
      <c r="I422" s="113"/>
      <c r="J422" s="112"/>
      <c r="K422" s="91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111"/>
      <c r="F423" s="7"/>
      <c r="G423" s="112"/>
      <c r="H423" s="7"/>
      <c r="I423" s="113"/>
      <c r="J423" s="112"/>
      <c r="K423" s="91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111"/>
      <c r="F424" s="7"/>
      <c r="G424" s="112"/>
      <c r="H424" s="7"/>
      <c r="I424" s="113"/>
      <c r="J424" s="112"/>
      <c r="K424" s="91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111"/>
      <c r="F425" s="7"/>
      <c r="G425" s="112"/>
      <c r="H425" s="7"/>
      <c r="I425" s="113"/>
      <c r="J425" s="112"/>
      <c r="K425" s="91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111"/>
      <c r="F426" s="7"/>
      <c r="G426" s="112"/>
      <c r="H426" s="7"/>
      <c r="I426" s="113"/>
      <c r="J426" s="112"/>
      <c r="K426" s="91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111"/>
      <c r="F427" s="7"/>
      <c r="G427" s="112"/>
      <c r="H427" s="7"/>
      <c r="I427" s="113"/>
      <c r="J427" s="112"/>
      <c r="K427" s="91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111"/>
      <c r="F428" s="7"/>
      <c r="G428" s="112"/>
      <c r="H428" s="7"/>
      <c r="I428" s="113"/>
      <c r="J428" s="112"/>
      <c r="K428" s="91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111"/>
      <c r="F429" s="7"/>
      <c r="G429" s="112"/>
      <c r="H429" s="7"/>
      <c r="I429" s="113"/>
      <c r="J429" s="112"/>
      <c r="K429" s="91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111"/>
      <c r="F430" s="7"/>
      <c r="G430" s="112"/>
      <c r="H430" s="7"/>
      <c r="I430" s="113"/>
      <c r="J430" s="112"/>
      <c r="K430" s="91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111"/>
      <c r="F431" s="7"/>
      <c r="G431" s="112"/>
      <c r="H431" s="7"/>
      <c r="I431" s="113"/>
      <c r="J431" s="112"/>
      <c r="K431" s="91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111"/>
      <c r="F432" s="7"/>
      <c r="G432" s="112"/>
      <c r="H432" s="7"/>
      <c r="I432" s="113"/>
      <c r="J432" s="112"/>
      <c r="K432" s="91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111"/>
      <c r="F433" s="7"/>
      <c r="G433" s="112"/>
      <c r="H433" s="7"/>
      <c r="I433" s="113"/>
      <c r="J433" s="112"/>
      <c r="K433" s="91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111"/>
      <c r="F434" s="7"/>
      <c r="G434" s="112"/>
      <c r="H434" s="7"/>
      <c r="I434" s="113"/>
      <c r="J434" s="112"/>
      <c r="K434" s="91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111"/>
      <c r="F435" s="7"/>
      <c r="G435" s="112"/>
      <c r="H435" s="7"/>
      <c r="I435" s="113"/>
      <c r="J435" s="112"/>
      <c r="K435" s="91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111"/>
      <c r="F436" s="7"/>
      <c r="G436" s="112"/>
      <c r="H436" s="7"/>
      <c r="I436" s="113"/>
      <c r="J436" s="112"/>
      <c r="K436" s="91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111"/>
      <c r="F437" s="7"/>
      <c r="G437" s="112"/>
      <c r="H437" s="7"/>
      <c r="I437" s="113"/>
      <c r="J437" s="112"/>
      <c r="K437" s="91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111"/>
      <c r="F438" s="7"/>
      <c r="G438" s="112"/>
      <c r="H438" s="7"/>
      <c r="I438" s="113"/>
      <c r="J438" s="112"/>
      <c r="K438" s="91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111"/>
      <c r="F439" s="7"/>
      <c r="G439" s="112"/>
      <c r="H439" s="7"/>
      <c r="I439" s="113"/>
      <c r="J439" s="112"/>
      <c r="K439" s="91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111"/>
      <c r="F440" s="7"/>
      <c r="G440" s="112"/>
      <c r="H440" s="7"/>
      <c r="I440" s="113"/>
      <c r="J440" s="112"/>
      <c r="K440" s="91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111"/>
      <c r="F441" s="7"/>
      <c r="G441" s="112"/>
      <c r="H441" s="7"/>
      <c r="I441" s="113"/>
      <c r="J441" s="112"/>
      <c r="K441" s="91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111"/>
      <c r="F442" s="7"/>
      <c r="G442" s="112"/>
      <c r="H442" s="7"/>
      <c r="I442" s="113"/>
      <c r="J442" s="112"/>
      <c r="K442" s="91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111"/>
      <c r="F443" s="7"/>
      <c r="G443" s="112"/>
      <c r="H443" s="7"/>
      <c r="I443" s="113"/>
      <c r="J443" s="112"/>
      <c r="K443" s="91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111"/>
      <c r="F444" s="7"/>
      <c r="G444" s="112"/>
      <c r="H444" s="7"/>
      <c r="I444" s="113"/>
      <c r="J444" s="112"/>
      <c r="K444" s="91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111"/>
      <c r="F445" s="7"/>
      <c r="G445" s="112"/>
      <c r="H445" s="7"/>
      <c r="I445" s="113"/>
      <c r="J445" s="112"/>
      <c r="K445" s="91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111"/>
      <c r="F446" s="7"/>
      <c r="G446" s="112"/>
      <c r="H446" s="7"/>
      <c r="I446" s="113"/>
      <c r="J446" s="112"/>
      <c r="K446" s="91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111"/>
      <c r="F447" s="7"/>
      <c r="G447" s="112"/>
      <c r="H447" s="7"/>
      <c r="I447" s="113"/>
      <c r="J447" s="112"/>
      <c r="K447" s="91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111"/>
      <c r="F448" s="7"/>
      <c r="G448" s="112"/>
      <c r="H448" s="7"/>
      <c r="I448" s="113"/>
      <c r="J448" s="112"/>
      <c r="K448" s="91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111"/>
      <c r="F449" s="7"/>
      <c r="G449" s="112"/>
      <c r="H449" s="7"/>
      <c r="I449" s="113"/>
      <c r="J449" s="112"/>
      <c r="K449" s="91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111"/>
      <c r="F450" s="7"/>
      <c r="G450" s="112"/>
      <c r="H450" s="7"/>
      <c r="I450" s="113"/>
      <c r="J450" s="112"/>
      <c r="K450" s="91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111"/>
      <c r="F451" s="7"/>
      <c r="G451" s="112"/>
      <c r="H451" s="7"/>
      <c r="I451" s="113"/>
      <c r="J451" s="112"/>
      <c r="K451" s="91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111"/>
      <c r="F452" s="7"/>
      <c r="G452" s="112"/>
      <c r="H452" s="7"/>
      <c r="I452" s="113"/>
      <c r="J452" s="112"/>
      <c r="K452" s="91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111"/>
      <c r="F453" s="7"/>
      <c r="G453" s="112"/>
      <c r="H453" s="7"/>
      <c r="I453" s="113"/>
      <c r="J453" s="112"/>
      <c r="K453" s="91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111"/>
      <c r="F454" s="7"/>
      <c r="G454" s="112"/>
      <c r="H454" s="7"/>
      <c r="I454" s="113"/>
      <c r="J454" s="112"/>
      <c r="K454" s="91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111"/>
      <c r="F455" s="7"/>
      <c r="G455" s="112"/>
      <c r="H455" s="7"/>
      <c r="I455" s="113"/>
      <c r="J455" s="112"/>
      <c r="K455" s="91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111"/>
      <c r="F456" s="7"/>
      <c r="G456" s="112"/>
      <c r="H456" s="7"/>
      <c r="I456" s="113"/>
      <c r="J456" s="112"/>
      <c r="K456" s="91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111"/>
      <c r="F457" s="7"/>
      <c r="G457" s="112"/>
      <c r="H457" s="7"/>
      <c r="I457" s="113"/>
      <c r="J457" s="112"/>
      <c r="K457" s="91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111"/>
      <c r="F458" s="7"/>
      <c r="G458" s="112"/>
      <c r="H458" s="7"/>
      <c r="I458" s="113"/>
      <c r="J458" s="112"/>
      <c r="K458" s="91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111"/>
      <c r="F459" s="7"/>
      <c r="G459" s="112"/>
      <c r="H459" s="7"/>
      <c r="I459" s="113"/>
      <c r="J459" s="112"/>
      <c r="K459" s="91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111"/>
      <c r="F460" s="7"/>
      <c r="G460" s="112"/>
      <c r="H460" s="7"/>
      <c r="I460" s="113"/>
      <c r="J460" s="112"/>
      <c r="K460" s="91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111"/>
      <c r="F461" s="7"/>
      <c r="G461" s="112"/>
      <c r="H461" s="7"/>
      <c r="I461" s="113"/>
      <c r="J461" s="112"/>
      <c r="K461" s="91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111"/>
      <c r="F462" s="7"/>
      <c r="G462" s="112"/>
      <c r="H462" s="7"/>
      <c r="I462" s="113"/>
      <c r="J462" s="112"/>
      <c r="K462" s="91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111"/>
      <c r="F463" s="7"/>
      <c r="G463" s="112"/>
      <c r="H463" s="7"/>
      <c r="I463" s="113"/>
      <c r="J463" s="112"/>
      <c r="K463" s="91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111"/>
      <c r="F464" s="7"/>
      <c r="G464" s="112"/>
      <c r="H464" s="7"/>
      <c r="I464" s="113"/>
      <c r="J464" s="112"/>
      <c r="K464" s="91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111"/>
      <c r="F465" s="7"/>
      <c r="G465" s="112"/>
      <c r="H465" s="7"/>
      <c r="I465" s="113"/>
      <c r="J465" s="112"/>
      <c r="K465" s="91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111"/>
      <c r="F466" s="7"/>
      <c r="G466" s="112"/>
      <c r="H466" s="7"/>
      <c r="I466" s="113"/>
      <c r="J466" s="112"/>
      <c r="K466" s="91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111"/>
      <c r="F467" s="7"/>
      <c r="G467" s="112"/>
      <c r="H467" s="7"/>
      <c r="I467" s="113"/>
      <c r="J467" s="112"/>
      <c r="K467" s="91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111"/>
      <c r="F468" s="7"/>
      <c r="G468" s="112"/>
      <c r="H468" s="7"/>
      <c r="I468" s="113"/>
      <c r="J468" s="112"/>
      <c r="K468" s="91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111"/>
      <c r="F469" s="7"/>
      <c r="G469" s="112"/>
      <c r="H469" s="7"/>
      <c r="I469" s="113"/>
      <c r="J469" s="112"/>
      <c r="K469" s="91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111"/>
      <c r="F470" s="7"/>
      <c r="G470" s="112"/>
      <c r="H470" s="7"/>
      <c r="I470" s="113"/>
      <c r="J470" s="112"/>
      <c r="K470" s="91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111"/>
      <c r="F471" s="7"/>
      <c r="G471" s="112"/>
      <c r="H471" s="7"/>
      <c r="I471" s="113"/>
      <c r="J471" s="112"/>
      <c r="K471" s="91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111"/>
      <c r="F472" s="7"/>
      <c r="G472" s="112"/>
      <c r="H472" s="7"/>
      <c r="I472" s="113"/>
      <c r="J472" s="112"/>
      <c r="K472" s="91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111"/>
      <c r="F473" s="7"/>
      <c r="G473" s="112"/>
      <c r="H473" s="7"/>
      <c r="I473" s="113"/>
      <c r="J473" s="112"/>
      <c r="K473" s="91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111"/>
      <c r="F474" s="7"/>
      <c r="G474" s="112"/>
      <c r="H474" s="7"/>
      <c r="I474" s="113"/>
      <c r="J474" s="112"/>
      <c r="K474" s="91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111"/>
      <c r="F475" s="7"/>
      <c r="G475" s="112"/>
      <c r="H475" s="7"/>
      <c r="I475" s="113"/>
      <c r="J475" s="112"/>
      <c r="K475" s="91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111"/>
      <c r="F476" s="7"/>
      <c r="G476" s="112"/>
      <c r="H476" s="7"/>
      <c r="I476" s="113"/>
      <c r="J476" s="112"/>
      <c r="K476" s="91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111"/>
      <c r="F477" s="7"/>
      <c r="G477" s="112"/>
      <c r="H477" s="7"/>
      <c r="I477" s="113"/>
      <c r="J477" s="112"/>
      <c r="K477" s="91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111"/>
      <c r="F478" s="7"/>
      <c r="G478" s="112"/>
      <c r="H478" s="7"/>
      <c r="I478" s="113"/>
      <c r="J478" s="112"/>
      <c r="K478" s="91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111"/>
      <c r="F479" s="7"/>
      <c r="G479" s="112"/>
      <c r="H479" s="7"/>
      <c r="I479" s="113"/>
      <c r="J479" s="112"/>
      <c r="K479" s="91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111"/>
      <c r="F480" s="7"/>
      <c r="G480" s="112"/>
      <c r="H480" s="7"/>
      <c r="I480" s="113"/>
      <c r="J480" s="112"/>
      <c r="K480" s="91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111"/>
      <c r="F481" s="7"/>
      <c r="G481" s="112"/>
      <c r="H481" s="7"/>
      <c r="I481" s="113"/>
      <c r="J481" s="112"/>
      <c r="K481" s="91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111"/>
      <c r="F482" s="7"/>
      <c r="G482" s="112"/>
      <c r="H482" s="7"/>
      <c r="I482" s="113"/>
      <c r="J482" s="112"/>
      <c r="K482" s="91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111"/>
      <c r="F483" s="7"/>
      <c r="G483" s="112"/>
      <c r="H483" s="7"/>
      <c r="I483" s="113"/>
      <c r="J483" s="112"/>
      <c r="K483" s="91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111"/>
      <c r="F484" s="7"/>
      <c r="G484" s="112"/>
      <c r="H484" s="7"/>
      <c r="I484" s="113"/>
      <c r="J484" s="112"/>
      <c r="K484" s="91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111"/>
      <c r="F485" s="7"/>
      <c r="G485" s="112"/>
      <c r="H485" s="7"/>
      <c r="I485" s="113"/>
      <c r="J485" s="112"/>
      <c r="K485" s="91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111"/>
      <c r="F486" s="7"/>
      <c r="G486" s="112"/>
      <c r="H486" s="7"/>
      <c r="I486" s="113"/>
      <c r="J486" s="112"/>
      <c r="K486" s="91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111"/>
      <c r="F487" s="7"/>
      <c r="G487" s="112"/>
      <c r="H487" s="7"/>
      <c r="I487" s="113"/>
      <c r="J487" s="112"/>
      <c r="K487" s="91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111"/>
      <c r="F488" s="7"/>
      <c r="G488" s="112"/>
      <c r="H488" s="7"/>
      <c r="I488" s="113"/>
      <c r="J488" s="112"/>
      <c r="K488" s="91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111"/>
      <c r="F489" s="7"/>
      <c r="G489" s="112"/>
      <c r="H489" s="7"/>
      <c r="I489" s="113"/>
      <c r="J489" s="112"/>
      <c r="K489" s="91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111"/>
      <c r="F490" s="7"/>
      <c r="G490" s="112"/>
      <c r="H490" s="7"/>
      <c r="I490" s="113"/>
      <c r="J490" s="112"/>
      <c r="K490" s="91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111"/>
      <c r="F491" s="7"/>
      <c r="G491" s="112"/>
      <c r="H491" s="7"/>
      <c r="I491" s="113"/>
      <c r="J491" s="112"/>
      <c r="K491" s="91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111"/>
      <c r="F492" s="7"/>
      <c r="G492" s="112"/>
      <c r="H492" s="7"/>
      <c r="I492" s="113"/>
      <c r="J492" s="112"/>
      <c r="K492" s="91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111"/>
      <c r="F493" s="7"/>
      <c r="G493" s="112"/>
      <c r="H493" s="7"/>
      <c r="I493" s="113"/>
      <c r="J493" s="112"/>
      <c r="K493" s="91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111"/>
      <c r="F494" s="7"/>
      <c r="G494" s="112"/>
      <c r="H494" s="7"/>
      <c r="I494" s="113"/>
      <c r="J494" s="112"/>
      <c r="K494" s="91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111"/>
      <c r="F495" s="7"/>
      <c r="G495" s="112"/>
      <c r="H495" s="7"/>
      <c r="I495" s="113"/>
      <c r="J495" s="112"/>
      <c r="K495" s="91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111"/>
      <c r="F496" s="7"/>
      <c r="G496" s="112"/>
      <c r="H496" s="7"/>
      <c r="I496" s="113"/>
      <c r="J496" s="112"/>
      <c r="K496" s="91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111"/>
      <c r="F497" s="7"/>
      <c r="G497" s="112"/>
      <c r="H497" s="7"/>
      <c r="I497" s="113"/>
      <c r="J497" s="112"/>
      <c r="K497" s="91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111"/>
      <c r="F498" s="7"/>
      <c r="G498" s="112"/>
      <c r="H498" s="7"/>
      <c r="I498" s="113"/>
      <c r="J498" s="112"/>
      <c r="K498" s="91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111"/>
      <c r="F499" s="7"/>
      <c r="G499" s="112"/>
      <c r="H499" s="7"/>
      <c r="I499" s="113"/>
      <c r="J499" s="112"/>
      <c r="K499" s="91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111"/>
      <c r="F500" s="7"/>
      <c r="G500" s="112"/>
      <c r="H500" s="7"/>
      <c r="I500" s="113"/>
      <c r="J500" s="112"/>
      <c r="K500" s="91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111"/>
      <c r="F501" s="7"/>
      <c r="G501" s="112"/>
      <c r="H501" s="7"/>
      <c r="I501" s="113"/>
      <c r="J501" s="112"/>
      <c r="K501" s="91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111"/>
      <c r="F502" s="7"/>
      <c r="G502" s="112"/>
      <c r="H502" s="7"/>
      <c r="I502" s="113"/>
      <c r="J502" s="112"/>
      <c r="K502" s="91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111"/>
      <c r="F503" s="7"/>
      <c r="G503" s="112"/>
      <c r="H503" s="7"/>
      <c r="I503" s="113"/>
      <c r="J503" s="112"/>
      <c r="K503" s="91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111"/>
      <c r="F504" s="7"/>
      <c r="G504" s="112"/>
      <c r="H504" s="7"/>
      <c r="I504" s="113"/>
      <c r="J504" s="112"/>
      <c r="K504" s="91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111"/>
      <c r="F505" s="7"/>
      <c r="G505" s="112"/>
      <c r="H505" s="7"/>
      <c r="I505" s="113"/>
      <c r="J505" s="112"/>
      <c r="K505" s="91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111"/>
      <c r="F506" s="7"/>
      <c r="G506" s="112"/>
      <c r="H506" s="7"/>
      <c r="I506" s="113"/>
      <c r="J506" s="112"/>
      <c r="K506" s="91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111"/>
      <c r="F507" s="7"/>
      <c r="G507" s="112"/>
      <c r="H507" s="7"/>
      <c r="I507" s="113"/>
      <c r="J507" s="112"/>
      <c r="K507" s="91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111"/>
      <c r="F508" s="7"/>
      <c r="G508" s="112"/>
      <c r="H508" s="7"/>
      <c r="I508" s="113"/>
      <c r="J508" s="112"/>
      <c r="K508" s="91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111"/>
      <c r="F509" s="7"/>
      <c r="G509" s="112"/>
      <c r="H509" s="7"/>
      <c r="I509" s="113"/>
      <c r="J509" s="112"/>
      <c r="K509" s="91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111"/>
      <c r="F510" s="7"/>
      <c r="G510" s="112"/>
      <c r="H510" s="7"/>
      <c r="I510" s="113"/>
      <c r="J510" s="112"/>
      <c r="K510" s="91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111"/>
      <c r="F511" s="7"/>
      <c r="G511" s="112"/>
      <c r="H511" s="7"/>
      <c r="I511" s="113"/>
      <c r="J511" s="112"/>
      <c r="K511" s="91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111"/>
      <c r="F512" s="7"/>
      <c r="G512" s="112"/>
      <c r="H512" s="7"/>
      <c r="I512" s="113"/>
      <c r="J512" s="112"/>
      <c r="K512" s="91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111"/>
      <c r="F513" s="7"/>
      <c r="G513" s="112"/>
      <c r="H513" s="7"/>
      <c r="I513" s="113"/>
      <c r="J513" s="112"/>
      <c r="K513" s="91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111"/>
      <c r="F514" s="7"/>
      <c r="G514" s="112"/>
      <c r="H514" s="7"/>
      <c r="I514" s="113"/>
      <c r="J514" s="112"/>
      <c r="K514" s="91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111"/>
      <c r="F515" s="7"/>
      <c r="G515" s="112"/>
      <c r="H515" s="7"/>
      <c r="I515" s="113"/>
      <c r="J515" s="112"/>
      <c r="K515" s="91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111"/>
      <c r="F516" s="7"/>
      <c r="G516" s="112"/>
      <c r="H516" s="7"/>
      <c r="I516" s="113"/>
      <c r="J516" s="112"/>
      <c r="K516" s="91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111"/>
      <c r="F517" s="7"/>
      <c r="G517" s="112"/>
      <c r="H517" s="7"/>
      <c r="I517" s="113"/>
      <c r="J517" s="112"/>
      <c r="K517" s="91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111"/>
      <c r="F518" s="7"/>
      <c r="G518" s="112"/>
      <c r="H518" s="7"/>
      <c r="I518" s="113"/>
      <c r="J518" s="112"/>
      <c r="K518" s="91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111"/>
      <c r="F519" s="7"/>
      <c r="G519" s="112"/>
      <c r="H519" s="7"/>
      <c r="I519" s="113"/>
      <c r="J519" s="112"/>
      <c r="K519" s="91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111"/>
      <c r="F520" s="7"/>
      <c r="G520" s="112"/>
      <c r="H520" s="7"/>
      <c r="I520" s="113"/>
      <c r="J520" s="112"/>
      <c r="K520" s="91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111"/>
      <c r="F521" s="7"/>
      <c r="G521" s="112"/>
      <c r="H521" s="7"/>
      <c r="I521" s="113"/>
      <c r="J521" s="112"/>
      <c r="K521" s="91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111"/>
      <c r="F522" s="7"/>
      <c r="G522" s="112"/>
      <c r="H522" s="7"/>
      <c r="I522" s="113"/>
      <c r="J522" s="112"/>
      <c r="K522" s="91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111"/>
      <c r="F523" s="7"/>
      <c r="G523" s="112"/>
      <c r="H523" s="7"/>
      <c r="I523" s="113"/>
      <c r="J523" s="112"/>
      <c r="K523" s="91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111"/>
      <c r="F524" s="7"/>
      <c r="G524" s="112"/>
      <c r="H524" s="7"/>
      <c r="I524" s="113"/>
      <c r="J524" s="112"/>
      <c r="K524" s="91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111"/>
      <c r="F525" s="7"/>
      <c r="G525" s="112"/>
      <c r="H525" s="7"/>
      <c r="I525" s="113"/>
      <c r="J525" s="112"/>
      <c r="K525" s="91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111"/>
      <c r="F526" s="7"/>
      <c r="G526" s="112"/>
      <c r="H526" s="7"/>
      <c r="I526" s="113"/>
      <c r="J526" s="112"/>
      <c r="K526" s="91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111"/>
      <c r="F527" s="7"/>
      <c r="G527" s="112"/>
      <c r="H527" s="7"/>
      <c r="I527" s="113"/>
      <c r="J527" s="112"/>
      <c r="K527" s="91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111"/>
      <c r="F528" s="7"/>
      <c r="G528" s="112"/>
      <c r="H528" s="7"/>
      <c r="I528" s="113"/>
      <c r="J528" s="112"/>
      <c r="K528" s="91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111"/>
      <c r="F529" s="7"/>
      <c r="G529" s="112"/>
      <c r="H529" s="7"/>
      <c r="I529" s="113"/>
      <c r="J529" s="112"/>
      <c r="K529" s="91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111"/>
      <c r="F530" s="7"/>
      <c r="G530" s="112"/>
      <c r="H530" s="7"/>
      <c r="I530" s="113"/>
      <c r="J530" s="112"/>
      <c r="K530" s="91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111"/>
      <c r="F531" s="7"/>
      <c r="G531" s="112"/>
      <c r="H531" s="7"/>
      <c r="I531" s="113"/>
      <c r="J531" s="112"/>
      <c r="K531" s="91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111"/>
      <c r="F532" s="7"/>
      <c r="G532" s="112"/>
      <c r="H532" s="7"/>
      <c r="I532" s="113"/>
      <c r="J532" s="112"/>
      <c r="K532" s="91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111"/>
      <c r="F533" s="7"/>
      <c r="G533" s="112"/>
      <c r="H533" s="7"/>
      <c r="I533" s="113"/>
      <c r="J533" s="112"/>
      <c r="K533" s="91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111"/>
      <c r="F534" s="7"/>
      <c r="G534" s="112"/>
      <c r="H534" s="7"/>
      <c r="I534" s="113"/>
      <c r="J534" s="112"/>
      <c r="K534" s="91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111"/>
      <c r="F535" s="7"/>
      <c r="G535" s="112"/>
      <c r="H535" s="7"/>
      <c r="I535" s="113"/>
      <c r="J535" s="112"/>
      <c r="K535" s="91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111"/>
      <c r="F536" s="7"/>
      <c r="G536" s="112"/>
      <c r="H536" s="7"/>
      <c r="I536" s="113"/>
      <c r="J536" s="112"/>
      <c r="K536" s="91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111"/>
      <c r="F537" s="7"/>
      <c r="G537" s="112"/>
      <c r="H537" s="7"/>
      <c r="I537" s="113"/>
      <c r="J537" s="112"/>
      <c r="K537" s="91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111"/>
      <c r="F538" s="7"/>
      <c r="G538" s="112"/>
      <c r="H538" s="7"/>
      <c r="I538" s="113"/>
      <c r="J538" s="112"/>
      <c r="K538" s="91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111"/>
      <c r="F539" s="7"/>
      <c r="G539" s="112"/>
      <c r="H539" s="7"/>
      <c r="I539" s="113"/>
      <c r="J539" s="112"/>
      <c r="K539" s="91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111"/>
      <c r="F540" s="7"/>
      <c r="G540" s="112"/>
      <c r="H540" s="7"/>
      <c r="I540" s="113"/>
      <c r="J540" s="112"/>
      <c r="K540" s="91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111"/>
      <c r="F541" s="7"/>
      <c r="G541" s="112"/>
      <c r="H541" s="7"/>
      <c r="I541" s="113"/>
      <c r="J541" s="112"/>
      <c r="K541" s="91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111"/>
      <c r="F542" s="7"/>
      <c r="G542" s="112"/>
      <c r="H542" s="7"/>
      <c r="I542" s="113"/>
      <c r="J542" s="112"/>
      <c r="K542" s="91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111"/>
      <c r="F543" s="7"/>
      <c r="G543" s="112"/>
      <c r="H543" s="7"/>
      <c r="I543" s="113"/>
      <c r="J543" s="112"/>
      <c r="K543" s="91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111"/>
      <c r="F544" s="7"/>
      <c r="G544" s="112"/>
      <c r="H544" s="7"/>
      <c r="I544" s="113"/>
      <c r="J544" s="112"/>
      <c r="K544" s="91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111"/>
      <c r="F545" s="7"/>
      <c r="G545" s="112"/>
      <c r="H545" s="7"/>
      <c r="I545" s="113"/>
      <c r="J545" s="112"/>
      <c r="K545" s="91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111"/>
      <c r="F546" s="7"/>
      <c r="G546" s="112"/>
      <c r="H546" s="7"/>
      <c r="I546" s="113"/>
      <c r="J546" s="112"/>
      <c r="K546" s="91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111"/>
      <c r="F547" s="7"/>
      <c r="G547" s="112"/>
      <c r="H547" s="7"/>
      <c r="I547" s="113"/>
      <c r="J547" s="112"/>
      <c r="K547" s="91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111"/>
      <c r="F548" s="7"/>
      <c r="G548" s="112"/>
      <c r="H548" s="7"/>
      <c r="I548" s="113"/>
      <c r="J548" s="112"/>
      <c r="K548" s="91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111"/>
      <c r="F549" s="7"/>
      <c r="G549" s="112"/>
      <c r="H549" s="7"/>
      <c r="I549" s="113"/>
      <c r="J549" s="112"/>
      <c r="K549" s="91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111"/>
      <c r="F550" s="7"/>
      <c r="G550" s="112"/>
      <c r="H550" s="7"/>
      <c r="I550" s="113"/>
      <c r="J550" s="112"/>
      <c r="K550" s="91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111"/>
      <c r="F551" s="7"/>
      <c r="G551" s="112"/>
      <c r="H551" s="7"/>
      <c r="I551" s="113"/>
      <c r="J551" s="112"/>
      <c r="K551" s="91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111"/>
      <c r="F552" s="7"/>
      <c r="G552" s="112"/>
      <c r="H552" s="7"/>
      <c r="I552" s="113"/>
      <c r="J552" s="112"/>
      <c r="K552" s="91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111"/>
      <c r="F553" s="7"/>
      <c r="G553" s="112"/>
      <c r="H553" s="7"/>
      <c r="I553" s="113"/>
      <c r="J553" s="112"/>
      <c r="K553" s="91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111"/>
      <c r="F554" s="7"/>
      <c r="G554" s="112"/>
      <c r="H554" s="7"/>
      <c r="I554" s="113"/>
      <c r="J554" s="112"/>
      <c r="K554" s="91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111"/>
      <c r="F555" s="7"/>
      <c r="G555" s="112"/>
      <c r="H555" s="7"/>
      <c r="I555" s="113"/>
      <c r="J555" s="112"/>
      <c r="K555" s="91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111"/>
      <c r="F556" s="7"/>
      <c r="G556" s="112"/>
      <c r="H556" s="7"/>
      <c r="I556" s="113"/>
      <c r="J556" s="112"/>
      <c r="K556" s="91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111"/>
      <c r="F557" s="7"/>
      <c r="G557" s="112"/>
      <c r="H557" s="7"/>
      <c r="I557" s="113"/>
      <c r="J557" s="112"/>
      <c r="K557" s="91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111"/>
      <c r="F558" s="7"/>
      <c r="G558" s="112"/>
      <c r="H558" s="7"/>
      <c r="I558" s="113"/>
      <c r="J558" s="112"/>
      <c r="K558" s="91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111"/>
      <c r="F559" s="7"/>
      <c r="G559" s="112"/>
      <c r="H559" s="7"/>
      <c r="I559" s="113"/>
      <c r="J559" s="112"/>
      <c r="K559" s="91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111"/>
      <c r="F560" s="7"/>
      <c r="G560" s="112"/>
      <c r="H560" s="7"/>
      <c r="I560" s="113"/>
      <c r="J560" s="112"/>
      <c r="K560" s="91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111"/>
      <c r="F561" s="7"/>
      <c r="G561" s="112"/>
      <c r="H561" s="7"/>
      <c r="I561" s="113"/>
      <c r="J561" s="112"/>
      <c r="K561" s="91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111"/>
      <c r="F562" s="7"/>
      <c r="G562" s="112"/>
      <c r="H562" s="7"/>
      <c r="I562" s="113"/>
      <c r="J562" s="112"/>
      <c r="K562" s="91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111"/>
      <c r="F563" s="7"/>
      <c r="G563" s="112"/>
      <c r="H563" s="7"/>
      <c r="I563" s="113"/>
      <c r="J563" s="112"/>
      <c r="K563" s="91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111"/>
      <c r="F564" s="7"/>
      <c r="G564" s="112"/>
      <c r="H564" s="7"/>
      <c r="I564" s="113"/>
      <c r="J564" s="112"/>
      <c r="K564" s="91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111"/>
      <c r="F565" s="7"/>
      <c r="G565" s="112"/>
      <c r="H565" s="7"/>
      <c r="I565" s="113"/>
      <c r="J565" s="112"/>
      <c r="K565" s="91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111"/>
      <c r="F566" s="7"/>
      <c r="G566" s="112"/>
      <c r="H566" s="7"/>
      <c r="I566" s="113"/>
      <c r="J566" s="112"/>
      <c r="K566" s="91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111"/>
      <c r="F567" s="7"/>
      <c r="G567" s="112"/>
      <c r="H567" s="7"/>
      <c r="I567" s="113"/>
      <c r="J567" s="112"/>
      <c r="K567" s="91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111"/>
      <c r="F568" s="7"/>
      <c r="G568" s="112"/>
      <c r="H568" s="7"/>
      <c r="I568" s="113"/>
      <c r="J568" s="112"/>
      <c r="K568" s="91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111"/>
      <c r="F569" s="7"/>
      <c r="G569" s="112"/>
      <c r="H569" s="7"/>
      <c r="I569" s="113"/>
      <c r="J569" s="112"/>
      <c r="K569" s="91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111"/>
      <c r="F570" s="7"/>
      <c r="G570" s="112"/>
      <c r="H570" s="7"/>
      <c r="I570" s="113"/>
      <c r="J570" s="112"/>
      <c r="K570" s="91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111"/>
      <c r="F571" s="7"/>
      <c r="G571" s="112"/>
      <c r="H571" s="7"/>
      <c r="I571" s="113"/>
      <c r="J571" s="112"/>
      <c r="K571" s="91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111"/>
      <c r="F572" s="7"/>
      <c r="G572" s="112"/>
      <c r="H572" s="7"/>
      <c r="I572" s="113"/>
      <c r="J572" s="112"/>
      <c r="K572" s="91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111"/>
      <c r="F573" s="7"/>
      <c r="G573" s="112"/>
      <c r="H573" s="7"/>
      <c r="I573" s="113"/>
      <c r="J573" s="112"/>
      <c r="K573" s="91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111"/>
      <c r="F574" s="7"/>
      <c r="G574" s="112"/>
      <c r="H574" s="7"/>
      <c r="I574" s="113"/>
      <c r="J574" s="112"/>
      <c r="K574" s="91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111"/>
      <c r="F575" s="7"/>
      <c r="G575" s="112"/>
      <c r="H575" s="7"/>
      <c r="I575" s="113"/>
      <c r="J575" s="112"/>
      <c r="K575" s="91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111"/>
      <c r="F576" s="7"/>
      <c r="G576" s="112"/>
      <c r="H576" s="7"/>
      <c r="I576" s="113"/>
      <c r="J576" s="112"/>
      <c r="K576" s="91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111"/>
      <c r="F577" s="7"/>
      <c r="G577" s="112"/>
      <c r="H577" s="7"/>
      <c r="I577" s="113"/>
      <c r="J577" s="112"/>
      <c r="K577" s="91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111"/>
      <c r="F578" s="7"/>
      <c r="G578" s="112"/>
      <c r="H578" s="7"/>
      <c r="I578" s="113"/>
      <c r="J578" s="112"/>
      <c r="K578" s="91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111"/>
      <c r="F579" s="7"/>
      <c r="G579" s="112"/>
      <c r="H579" s="7"/>
      <c r="I579" s="113"/>
      <c r="J579" s="112"/>
      <c r="K579" s="91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111"/>
      <c r="F580" s="7"/>
      <c r="G580" s="112"/>
      <c r="H580" s="7"/>
      <c r="I580" s="113"/>
      <c r="J580" s="112"/>
      <c r="K580" s="91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111"/>
      <c r="F581" s="7"/>
      <c r="G581" s="112"/>
      <c r="H581" s="7"/>
      <c r="I581" s="113"/>
      <c r="J581" s="112"/>
      <c r="K581" s="91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111"/>
      <c r="F582" s="7"/>
      <c r="G582" s="112"/>
      <c r="H582" s="7"/>
      <c r="I582" s="113"/>
      <c r="J582" s="112"/>
      <c r="K582" s="91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111"/>
      <c r="F583" s="7"/>
      <c r="G583" s="112"/>
      <c r="H583" s="7"/>
      <c r="I583" s="113"/>
      <c r="J583" s="112"/>
      <c r="K583" s="91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111"/>
      <c r="F584" s="7"/>
      <c r="G584" s="112"/>
      <c r="H584" s="7"/>
      <c r="I584" s="113"/>
      <c r="J584" s="112"/>
      <c r="K584" s="91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111"/>
      <c r="F585" s="7"/>
      <c r="G585" s="112"/>
      <c r="H585" s="7"/>
      <c r="I585" s="113"/>
      <c r="J585" s="112"/>
      <c r="K585" s="91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111"/>
      <c r="F586" s="7"/>
      <c r="G586" s="112"/>
      <c r="H586" s="7"/>
      <c r="I586" s="113"/>
      <c r="J586" s="112"/>
      <c r="K586" s="91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111"/>
      <c r="F587" s="7"/>
      <c r="G587" s="112"/>
      <c r="H587" s="7"/>
      <c r="I587" s="113"/>
      <c r="J587" s="112"/>
      <c r="K587" s="91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111"/>
      <c r="F588" s="7"/>
      <c r="G588" s="112"/>
      <c r="H588" s="7"/>
      <c r="I588" s="113"/>
      <c r="J588" s="112"/>
      <c r="K588" s="91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111"/>
      <c r="F589" s="7"/>
      <c r="G589" s="112"/>
      <c r="H589" s="7"/>
      <c r="I589" s="113"/>
      <c r="J589" s="112"/>
      <c r="K589" s="91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111"/>
      <c r="F590" s="7"/>
      <c r="G590" s="112"/>
      <c r="H590" s="7"/>
      <c r="I590" s="113"/>
      <c r="J590" s="112"/>
      <c r="K590" s="91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111"/>
      <c r="F591" s="7"/>
      <c r="G591" s="112"/>
      <c r="H591" s="7"/>
      <c r="I591" s="113"/>
      <c r="J591" s="112"/>
      <c r="K591" s="91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111"/>
      <c r="F592" s="7"/>
      <c r="G592" s="112"/>
      <c r="H592" s="7"/>
      <c r="I592" s="113"/>
      <c r="J592" s="112"/>
      <c r="K592" s="91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111"/>
      <c r="F593" s="7"/>
      <c r="G593" s="112"/>
      <c r="H593" s="7"/>
      <c r="I593" s="113"/>
      <c r="J593" s="112"/>
      <c r="K593" s="91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111"/>
      <c r="F594" s="7"/>
      <c r="G594" s="112"/>
      <c r="H594" s="7"/>
      <c r="I594" s="113"/>
      <c r="J594" s="112"/>
      <c r="K594" s="91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111"/>
      <c r="F595" s="7"/>
      <c r="G595" s="112"/>
      <c r="H595" s="7"/>
      <c r="I595" s="113"/>
      <c r="J595" s="112"/>
      <c r="K595" s="91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111"/>
      <c r="F596" s="7"/>
      <c r="G596" s="112"/>
      <c r="H596" s="7"/>
      <c r="I596" s="113"/>
      <c r="J596" s="112"/>
      <c r="K596" s="91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111"/>
      <c r="F597" s="7"/>
      <c r="G597" s="112"/>
      <c r="H597" s="7"/>
      <c r="I597" s="113"/>
      <c r="J597" s="112"/>
      <c r="K597" s="91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111"/>
      <c r="F598" s="7"/>
      <c r="G598" s="112"/>
      <c r="H598" s="7"/>
      <c r="I598" s="113"/>
      <c r="J598" s="112"/>
      <c r="K598" s="91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111"/>
      <c r="F599" s="7"/>
      <c r="G599" s="112"/>
      <c r="H599" s="7"/>
      <c r="I599" s="113"/>
      <c r="J599" s="112"/>
      <c r="K599" s="91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111"/>
      <c r="F600" s="7"/>
      <c r="G600" s="112"/>
      <c r="H600" s="7"/>
      <c r="I600" s="113"/>
      <c r="J600" s="112"/>
      <c r="K600" s="91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111"/>
      <c r="F601" s="7"/>
      <c r="G601" s="112"/>
      <c r="H601" s="7"/>
      <c r="I601" s="113"/>
      <c r="J601" s="112"/>
      <c r="K601" s="91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111"/>
      <c r="F602" s="7"/>
      <c r="G602" s="112"/>
      <c r="H602" s="7"/>
      <c r="I602" s="113"/>
      <c r="J602" s="112"/>
      <c r="K602" s="91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111"/>
      <c r="F603" s="7"/>
      <c r="G603" s="112"/>
      <c r="H603" s="7"/>
      <c r="I603" s="113"/>
      <c r="J603" s="112"/>
      <c r="K603" s="91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111"/>
      <c r="F604" s="7"/>
      <c r="G604" s="112"/>
      <c r="H604" s="7"/>
      <c r="I604" s="113"/>
      <c r="J604" s="112"/>
      <c r="K604" s="91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111"/>
      <c r="F605" s="7"/>
      <c r="G605" s="112"/>
      <c r="H605" s="7"/>
      <c r="I605" s="113"/>
      <c r="J605" s="112"/>
      <c r="K605" s="91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111"/>
      <c r="F606" s="7"/>
      <c r="G606" s="112"/>
      <c r="H606" s="7"/>
      <c r="I606" s="113"/>
      <c r="J606" s="112"/>
      <c r="K606" s="91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111"/>
      <c r="F607" s="7"/>
      <c r="G607" s="112"/>
      <c r="H607" s="7"/>
      <c r="I607" s="113"/>
      <c r="J607" s="112"/>
      <c r="K607" s="91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111"/>
      <c r="F608" s="7"/>
      <c r="G608" s="112"/>
      <c r="H608" s="7"/>
      <c r="I608" s="113"/>
      <c r="J608" s="112"/>
      <c r="K608" s="91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111"/>
      <c r="F609" s="7"/>
      <c r="G609" s="112"/>
      <c r="H609" s="7"/>
      <c r="I609" s="113"/>
      <c r="J609" s="112"/>
      <c r="K609" s="91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111"/>
      <c r="F610" s="7"/>
      <c r="G610" s="112"/>
      <c r="H610" s="7"/>
      <c r="I610" s="113"/>
      <c r="J610" s="112"/>
      <c r="K610" s="91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111"/>
      <c r="F611" s="7"/>
      <c r="G611" s="112"/>
      <c r="H611" s="7"/>
      <c r="I611" s="113"/>
      <c r="J611" s="112"/>
      <c r="K611" s="91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111"/>
      <c r="F612" s="7"/>
      <c r="G612" s="112"/>
      <c r="H612" s="7"/>
      <c r="I612" s="113"/>
      <c r="J612" s="112"/>
      <c r="K612" s="91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111"/>
      <c r="F613" s="7"/>
      <c r="G613" s="112"/>
      <c r="H613" s="7"/>
      <c r="I613" s="113"/>
      <c r="J613" s="112"/>
      <c r="K613" s="91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111"/>
      <c r="F614" s="7"/>
      <c r="G614" s="112"/>
      <c r="H614" s="7"/>
      <c r="I614" s="113"/>
      <c r="J614" s="112"/>
      <c r="K614" s="91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111"/>
      <c r="F615" s="7"/>
      <c r="G615" s="112"/>
      <c r="H615" s="7"/>
      <c r="I615" s="113"/>
      <c r="J615" s="112"/>
      <c r="K615" s="91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111"/>
      <c r="F616" s="7"/>
      <c r="G616" s="112"/>
      <c r="H616" s="7"/>
      <c r="I616" s="113"/>
      <c r="J616" s="112"/>
      <c r="K616" s="91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111"/>
      <c r="F617" s="7"/>
      <c r="G617" s="112"/>
      <c r="H617" s="7"/>
      <c r="I617" s="113"/>
      <c r="J617" s="112"/>
      <c r="K617" s="91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111"/>
      <c r="F618" s="7"/>
      <c r="G618" s="112"/>
      <c r="H618" s="7"/>
      <c r="I618" s="113"/>
      <c r="J618" s="112"/>
      <c r="K618" s="91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111"/>
      <c r="F619" s="7"/>
      <c r="G619" s="112"/>
      <c r="H619" s="7"/>
      <c r="I619" s="113"/>
      <c r="J619" s="112"/>
      <c r="K619" s="91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111"/>
      <c r="F620" s="7"/>
      <c r="G620" s="112"/>
      <c r="H620" s="7"/>
      <c r="I620" s="113"/>
      <c r="J620" s="112"/>
      <c r="K620" s="91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111"/>
      <c r="F621" s="7"/>
      <c r="G621" s="112"/>
      <c r="H621" s="7"/>
      <c r="I621" s="113"/>
      <c r="J621" s="112"/>
      <c r="K621" s="91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111"/>
      <c r="F622" s="7"/>
      <c r="G622" s="112"/>
      <c r="H622" s="7"/>
      <c r="I622" s="113"/>
      <c r="J622" s="112"/>
      <c r="K622" s="91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111"/>
      <c r="F623" s="7"/>
      <c r="G623" s="112"/>
      <c r="H623" s="7"/>
      <c r="I623" s="113"/>
      <c r="J623" s="112"/>
      <c r="K623" s="91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111"/>
      <c r="F624" s="7"/>
      <c r="G624" s="112"/>
      <c r="H624" s="7"/>
      <c r="I624" s="113"/>
      <c r="J624" s="112"/>
      <c r="K624" s="91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111"/>
      <c r="F625" s="7"/>
      <c r="G625" s="112"/>
      <c r="H625" s="7"/>
      <c r="I625" s="113"/>
      <c r="J625" s="112"/>
      <c r="K625" s="91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111"/>
      <c r="F626" s="7"/>
      <c r="G626" s="112"/>
      <c r="H626" s="7"/>
      <c r="I626" s="113"/>
      <c r="J626" s="112"/>
      <c r="K626" s="91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111"/>
      <c r="F627" s="7"/>
      <c r="G627" s="112"/>
      <c r="H627" s="7"/>
      <c r="I627" s="113"/>
      <c r="J627" s="112"/>
      <c r="K627" s="91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111"/>
      <c r="F628" s="7"/>
      <c r="G628" s="112"/>
      <c r="H628" s="7"/>
      <c r="I628" s="113"/>
      <c r="J628" s="112"/>
      <c r="K628" s="91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111"/>
      <c r="F629" s="7"/>
      <c r="G629" s="112"/>
      <c r="H629" s="7"/>
      <c r="I629" s="113"/>
      <c r="J629" s="112"/>
      <c r="K629" s="91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111"/>
      <c r="F630" s="7"/>
      <c r="G630" s="112"/>
      <c r="H630" s="7"/>
      <c r="I630" s="113"/>
      <c r="J630" s="112"/>
      <c r="K630" s="91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111"/>
      <c r="F631" s="7"/>
      <c r="G631" s="112"/>
      <c r="H631" s="7"/>
      <c r="I631" s="113"/>
      <c r="J631" s="112"/>
      <c r="K631" s="91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111"/>
      <c r="F632" s="7"/>
      <c r="G632" s="112"/>
      <c r="H632" s="7"/>
      <c r="I632" s="113"/>
      <c r="J632" s="112"/>
      <c r="K632" s="91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111"/>
      <c r="F633" s="7"/>
      <c r="G633" s="112"/>
      <c r="H633" s="7"/>
      <c r="I633" s="113"/>
      <c r="J633" s="112"/>
      <c r="K633" s="91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111"/>
      <c r="F634" s="7"/>
      <c r="G634" s="112"/>
      <c r="H634" s="7"/>
      <c r="I634" s="113"/>
      <c r="J634" s="112"/>
      <c r="K634" s="91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111"/>
      <c r="F635" s="7"/>
      <c r="G635" s="112"/>
      <c r="H635" s="7"/>
      <c r="I635" s="113"/>
      <c r="J635" s="112"/>
      <c r="K635" s="91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111"/>
      <c r="F636" s="7"/>
      <c r="G636" s="112"/>
      <c r="H636" s="7"/>
      <c r="I636" s="113"/>
      <c r="J636" s="112"/>
      <c r="K636" s="91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111"/>
      <c r="F637" s="7"/>
      <c r="G637" s="112"/>
      <c r="H637" s="7"/>
      <c r="I637" s="113"/>
      <c r="J637" s="112"/>
      <c r="K637" s="91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111"/>
      <c r="F638" s="7"/>
      <c r="G638" s="112"/>
      <c r="H638" s="7"/>
      <c r="I638" s="113"/>
      <c r="J638" s="112"/>
      <c r="K638" s="91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111"/>
      <c r="F639" s="7"/>
      <c r="G639" s="112"/>
      <c r="H639" s="7"/>
      <c r="I639" s="113"/>
      <c r="J639" s="112"/>
      <c r="K639" s="91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111"/>
      <c r="F640" s="7"/>
      <c r="G640" s="112"/>
      <c r="H640" s="7"/>
      <c r="I640" s="113"/>
      <c r="J640" s="112"/>
      <c r="K640" s="91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111"/>
      <c r="F641" s="7"/>
      <c r="G641" s="112"/>
      <c r="H641" s="7"/>
      <c r="I641" s="113"/>
      <c r="J641" s="112"/>
      <c r="K641" s="91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111"/>
      <c r="F642" s="7"/>
      <c r="G642" s="112"/>
      <c r="H642" s="7"/>
      <c r="I642" s="113"/>
      <c r="J642" s="112"/>
      <c r="K642" s="91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111"/>
      <c r="F643" s="7"/>
      <c r="G643" s="112"/>
      <c r="H643" s="7"/>
      <c r="I643" s="113"/>
      <c r="J643" s="112"/>
      <c r="K643" s="91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111"/>
      <c r="F644" s="7"/>
      <c r="G644" s="112"/>
      <c r="H644" s="7"/>
      <c r="I644" s="113"/>
      <c r="J644" s="112"/>
      <c r="K644" s="91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111"/>
      <c r="F645" s="7"/>
      <c r="G645" s="112"/>
      <c r="H645" s="7"/>
      <c r="I645" s="113"/>
      <c r="J645" s="112"/>
      <c r="K645" s="91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111"/>
      <c r="F646" s="7"/>
      <c r="G646" s="112"/>
      <c r="H646" s="7"/>
      <c r="I646" s="113"/>
      <c r="J646" s="112"/>
      <c r="K646" s="91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111"/>
      <c r="F647" s="7"/>
      <c r="G647" s="112"/>
      <c r="H647" s="7"/>
      <c r="I647" s="113"/>
      <c r="J647" s="112"/>
      <c r="K647" s="91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111"/>
      <c r="F648" s="7"/>
      <c r="G648" s="112"/>
      <c r="H648" s="7"/>
      <c r="I648" s="113"/>
      <c r="J648" s="112"/>
      <c r="K648" s="91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111"/>
      <c r="F649" s="7"/>
      <c r="G649" s="112"/>
      <c r="H649" s="7"/>
      <c r="I649" s="113"/>
      <c r="J649" s="112"/>
      <c r="K649" s="91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111"/>
      <c r="F650" s="7"/>
      <c r="G650" s="112"/>
      <c r="H650" s="7"/>
      <c r="I650" s="113"/>
      <c r="J650" s="112"/>
      <c r="K650" s="91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111"/>
      <c r="F651" s="7"/>
      <c r="G651" s="112"/>
      <c r="H651" s="7"/>
      <c r="I651" s="113"/>
      <c r="J651" s="112"/>
      <c r="K651" s="91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111"/>
      <c r="F652" s="7"/>
      <c r="G652" s="112"/>
      <c r="H652" s="7"/>
      <c r="I652" s="113"/>
      <c r="J652" s="112"/>
      <c r="K652" s="91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111"/>
      <c r="F653" s="7"/>
      <c r="G653" s="112"/>
      <c r="H653" s="7"/>
      <c r="I653" s="113"/>
      <c r="J653" s="112"/>
      <c r="K653" s="91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111"/>
      <c r="F654" s="7"/>
      <c r="G654" s="112"/>
      <c r="H654" s="7"/>
      <c r="I654" s="113"/>
      <c r="J654" s="112"/>
      <c r="K654" s="91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111"/>
      <c r="F655" s="7"/>
      <c r="G655" s="112"/>
      <c r="H655" s="7"/>
      <c r="I655" s="113"/>
      <c r="J655" s="112"/>
      <c r="K655" s="91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111"/>
      <c r="F656" s="7"/>
      <c r="G656" s="112"/>
      <c r="H656" s="7"/>
      <c r="I656" s="113"/>
      <c r="J656" s="112"/>
      <c r="K656" s="91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111"/>
      <c r="F657" s="7"/>
      <c r="G657" s="112"/>
      <c r="H657" s="7"/>
      <c r="I657" s="113"/>
      <c r="J657" s="112"/>
      <c r="K657" s="91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111"/>
      <c r="F658" s="7"/>
      <c r="G658" s="112"/>
      <c r="H658" s="7"/>
      <c r="I658" s="113"/>
      <c r="J658" s="112"/>
      <c r="K658" s="91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111"/>
      <c r="F659" s="7"/>
      <c r="G659" s="112"/>
      <c r="H659" s="7"/>
      <c r="I659" s="113"/>
      <c r="J659" s="112"/>
      <c r="K659" s="91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111"/>
      <c r="F660" s="7"/>
      <c r="G660" s="112"/>
      <c r="H660" s="7"/>
      <c r="I660" s="113"/>
      <c r="J660" s="112"/>
      <c r="K660" s="91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111"/>
      <c r="F661" s="7"/>
      <c r="G661" s="112"/>
      <c r="H661" s="7"/>
      <c r="I661" s="113"/>
      <c r="J661" s="112"/>
      <c r="K661" s="91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111"/>
      <c r="F662" s="7"/>
      <c r="G662" s="112"/>
      <c r="H662" s="7"/>
      <c r="I662" s="113"/>
      <c r="J662" s="112"/>
      <c r="K662" s="91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111"/>
      <c r="F663" s="7"/>
      <c r="G663" s="112"/>
      <c r="H663" s="7"/>
      <c r="I663" s="113"/>
      <c r="J663" s="112"/>
      <c r="K663" s="91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111"/>
      <c r="F664" s="7"/>
      <c r="G664" s="112"/>
      <c r="H664" s="7"/>
      <c r="I664" s="113"/>
      <c r="J664" s="112"/>
      <c r="K664" s="91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111"/>
      <c r="F665" s="7"/>
      <c r="G665" s="112"/>
      <c r="H665" s="7"/>
      <c r="I665" s="113"/>
      <c r="J665" s="112"/>
      <c r="K665" s="91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111"/>
      <c r="F666" s="7"/>
      <c r="G666" s="112"/>
      <c r="H666" s="7"/>
      <c r="I666" s="113"/>
      <c r="J666" s="112"/>
      <c r="K666" s="91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111"/>
      <c r="F667" s="7"/>
      <c r="G667" s="112"/>
      <c r="H667" s="7"/>
      <c r="I667" s="113"/>
      <c r="J667" s="112"/>
      <c r="K667" s="91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111"/>
      <c r="F668" s="7"/>
      <c r="G668" s="112"/>
      <c r="H668" s="7"/>
      <c r="I668" s="113"/>
      <c r="J668" s="112"/>
      <c r="K668" s="91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111"/>
      <c r="F669" s="7"/>
      <c r="G669" s="112"/>
      <c r="H669" s="7"/>
      <c r="I669" s="113"/>
      <c r="J669" s="112"/>
      <c r="K669" s="91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111"/>
      <c r="F670" s="7"/>
      <c r="G670" s="112"/>
      <c r="H670" s="7"/>
      <c r="I670" s="113"/>
      <c r="J670" s="112"/>
      <c r="K670" s="91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111"/>
      <c r="F671" s="7"/>
      <c r="G671" s="112"/>
      <c r="H671" s="7"/>
      <c r="I671" s="113"/>
      <c r="J671" s="112"/>
      <c r="K671" s="91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111"/>
      <c r="F672" s="7"/>
      <c r="G672" s="112"/>
      <c r="H672" s="7"/>
      <c r="I672" s="113"/>
      <c r="J672" s="112"/>
      <c r="K672" s="91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111"/>
      <c r="F673" s="7"/>
      <c r="G673" s="112"/>
      <c r="H673" s="7"/>
      <c r="I673" s="113"/>
      <c r="J673" s="112"/>
      <c r="K673" s="91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111"/>
      <c r="F674" s="7"/>
      <c r="G674" s="112"/>
      <c r="H674" s="7"/>
      <c r="I674" s="113"/>
      <c r="J674" s="112"/>
      <c r="K674" s="91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111"/>
      <c r="F675" s="7"/>
      <c r="G675" s="112"/>
      <c r="H675" s="7"/>
      <c r="I675" s="113"/>
      <c r="J675" s="112"/>
      <c r="K675" s="91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111"/>
      <c r="F676" s="7"/>
      <c r="G676" s="112"/>
      <c r="H676" s="7"/>
      <c r="I676" s="113"/>
      <c r="J676" s="112"/>
      <c r="K676" s="91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111"/>
      <c r="F677" s="7"/>
      <c r="G677" s="112"/>
      <c r="H677" s="7"/>
      <c r="I677" s="113"/>
      <c r="J677" s="112"/>
      <c r="K677" s="91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111"/>
      <c r="F678" s="7"/>
      <c r="G678" s="112"/>
      <c r="H678" s="7"/>
      <c r="I678" s="113"/>
      <c r="J678" s="112"/>
      <c r="K678" s="91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111"/>
      <c r="F679" s="7"/>
      <c r="G679" s="112"/>
      <c r="H679" s="7"/>
      <c r="I679" s="113"/>
      <c r="J679" s="112"/>
      <c r="K679" s="91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111"/>
      <c r="F680" s="7"/>
      <c r="G680" s="112"/>
      <c r="H680" s="7"/>
      <c r="I680" s="113"/>
      <c r="J680" s="112"/>
      <c r="K680" s="91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111"/>
      <c r="F681" s="7"/>
      <c r="G681" s="112"/>
      <c r="H681" s="7"/>
      <c r="I681" s="113"/>
      <c r="J681" s="112"/>
      <c r="K681" s="91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111"/>
      <c r="F682" s="7"/>
      <c r="G682" s="112"/>
      <c r="H682" s="7"/>
      <c r="I682" s="113"/>
      <c r="J682" s="112"/>
      <c r="K682" s="91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111"/>
      <c r="F683" s="7"/>
      <c r="G683" s="112"/>
      <c r="H683" s="7"/>
      <c r="I683" s="113"/>
      <c r="J683" s="112"/>
      <c r="K683" s="91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111"/>
      <c r="F684" s="7"/>
      <c r="G684" s="112"/>
      <c r="H684" s="7"/>
      <c r="I684" s="113"/>
      <c r="J684" s="112"/>
      <c r="K684" s="91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111"/>
      <c r="F685" s="7"/>
      <c r="G685" s="112"/>
      <c r="H685" s="7"/>
      <c r="I685" s="113"/>
      <c r="J685" s="112"/>
      <c r="K685" s="91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111"/>
      <c r="F686" s="7"/>
      <c r="G686" s="112"/>
      <c r="H686" s="7"/>
      <c r="I686" s="113"/>
      <c r="J686" s="112"/>
      <c r="K686" s="91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111"/>
      <c r="F687" s="7"/>
      <c r="G687" s="112"/>
      <c r="H687" s="7"/>
      <c r="I687" s="113"/>
      <c r="J687" s="112"/>
      <c r="K687" s="91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111"/>
      <c r="F688" s="7"/>
      <c r="G688" s="112"/>
      <c r="H688" s="7"/>
      <c r="I688" s="113"/>
      <c r="J688" s="112"/>
      <c r="K688" s="91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111"/>
      <c r="F689" s="7"/>
      <c r="G689" s="112"/>
      <c r="H689" s="7"/>
      <c r="I689" s="113"/>
      <c r="J689" s="112"/>
      <c r="K689" s="91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111"/>
      <c r="F690" s="7"/>
      <c r="G690" s="112"/>
      <c r="H690" s="7"/>
      <c r="I690" s="113"/>
      <c r="J690" s="112"/>
      <c r="K690" s="91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111"/>
      <c r="F691" s="7"/>
      <c r="G691" s="112"/>
      <c r="H691" s="7"/>
      <c r="I691" s="113"/>
      <c r="J691" s="112"/>
      <c r="K691" s="91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111"/>
      <c r="F692" s="7"/>
      <c r="G692" s="112"/>
      <c r="H692" s="7"/>
      <c r="I692" s="113"/>
      <c r="J692" s="112"/>
      <c r="K692" s="91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111"/>
      <c r="F693" s="7"/>
      <c r="G693" s="112"/>
      <c r="H693" s="7"/>
      <c r="I693" s="113"/>
      <c r="J693" s="112"/>
      <c r="K693" s="91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111"/>
      <c r="F694" s="7"/>
      <c r="G694" s="112"/>
      <c r="H694" s="7"/>
      <c r="I694" s="113"/>
      <c r="J694" s="112"/>
      <c r="K694" s="91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111"/>
      <c r="F695" s="7"/>
      <c r="G695" s="112"/>
      <c r="H695" s="7"/>
      <c r="I695" s="113"/>
      <c r="J695" s="112"/>
      <c r="K695" s="91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111"/>
      <c r="F696" s="7"/>
      <c r="G696" s="112"/>
      <c r="H696" s="7"/>
      <c r="I696" s="113"/>
      <c r="J696" s="112"/>
      <c r="K696" s="91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111"/>
      <c r="F697" s="7"/>
      <c r="G697" s="112"/>
      <c r="H697" s="7"/>
      <c r="I697" s="113"/>
      <c r="J697" s="112"/>
      <c r="K697" s="91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111"/>
      <c r="F698" s="7"/>
      <c r="G698" s="112"/>
      <c r="H698" s="7"/>
      <c r="I698" s="113"/>
      <c r="J698" s="112"/>
      <c r="K698" s="91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111"/>
      <c r="F699" s="7"/>
      <c r="G699" s="112"/>
      <c r="H699" s="7"/>
      <c r="I699" s="113"/>
      <c r="J699" s="112"/>
      <c r="K699" s="91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111"/>
      <c r="F700" s="7"/>
      <c r="G700" s="112"/>
      <c r="H700" s="7"/>
      <c r="I700" s="113"/>
      <c r="J700" s="112"/>
      <c r="K700" s="91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111"/>
      <c r="F701" s="7"/>
      <c r="G701" s="112"/>
      <c r="H701" s="7"/>
      <c r="I701" s="113"/>
      <c r="J701" s="112"/>
      <c r="K701" s="91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111"/>
      <c r="F702" s="7"/>
      <c r="G702" s="112"/>
      <c r="H702" s="7"/>
      <c r="I702" s="113"/>
      <c r="J702" s="112"/>
      <c r="K702" s="91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111"/>
      <c r="F703" s="7"/>
      <c r="G703" s="112"/>
      <c r="H703" s="7"/>
      <c r="I703" s="113"/>
      <c r="J703" s="112"/>
      <c r="K703" s="91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111"/>
      <c r="F704" s="7"/>
      <c r="G704" s="112"/>
      <c r="H704" s="7"/>
      <c r="I704" s="113"/>
      <c r="J704" s="112"/>
      <c r="K704" s="91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111"/>
      <c r="F705" s="7"/>
      <c r="G705" s="112"/>
      <c r="H705" s="7"/>
      <c r="I705" s="113"/>
      <c r="J705" s="112"/>
      <c r="K705" s="91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111"/>
      <c r="F706" s="7"/>
      <c r="G706" s="112"/>
      <c r="H706" s="7"/>
      <c r="I706" s="113"/>
      <c r="J706" s="112"/>
      <c r="K706" s="91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111"/>
      <c r="F707" s="7"/>
      <c r="G707" s="112"/>
      <c r="H707" s="7"/>
      <c r="I707" s="113"/>
      <c r="J707" s="112"/>
      <c r="K707" s="91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111"/>
      <c r="F708" s="7"/>
      <c r="G708" s="112"/>
      <c r="H708" s="7"/>
      <c r="I708" s="113"/>
      <c r="J708" s="112"/>
      <c r="K708" s="91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111"/>
      <c r="F709" s="7"/>
      <c r="G709" s="112"/>
      <c r="H709" s="7"/>
      <c r="I709" s="113"/>
      <c r="J709" s="112"/>
      <c r="K709" s="91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111"/>
      <c r="F710" s="7"/>
      <c r="G710" s="112"/>
      <c r="H710" s="7"/>
      <c r="I710" s="113"/>
      <c r="J710" s="112"/>
      <c r="K710" s="91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111"/>
      <c r="F711" s="7"/>
      <c r="G711" s="112"/>
      <c r="H711" s="7"/>
      <c r="I711" s="113"/>
      <c r="J711" s="112"/>
      <c r="K711" s="91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111"/>
      <c r="F712" s="7"/>
      <c r="G712" s="112"/>
      <c r="H712" s="7"/>
      <c r="I712" s="113"/>
      <c r="J712" s="112"/>
      <c r="K712" s="91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111"/>
      <c r="F713" s="7"/>
      <c r="G713" s="112"/>
      <c r="H713" s="7"/>
      <c r="I713" s="113"/>
      <c r="J713" s="112"/>
      <c r="K713" s="91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111"/>
      <c r="F714" s="7"/>
      <c r="G714" s="112"/>
      <c r="H714" s="7"/>
      <c r="I714" s="113"/>
      <c r="J714" s="112"/>
      <c r="K714" s="91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111"/>
      <c r="F715" s="7"/>
      <c r="G715" s="112"/>
      <c r="H715" s="7"/>
      <c r="I715" s="113"/>
      <c r="J715" s="112"/>
      <c r="K715" s="91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111"/>
      <c r="F716" s="7"/>
      <c r="G716" s="112"/>
      <c r="H716" s="7"/>
      <c r="I716" s="113"/>
      <c r="J716" s="112"/>
      <c r="K716" s="91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111"/>
      <c r="F717" s="7"/>
      <c r="G717" s="112"/>
      <c r="H717" s="7"/>
      <c r="I717" s="113"/>
      <c r="J717" s="112"/>
      <c r="K717" s="91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111"/>
      <c r="F718" s="7"/>
      <c r="G718" s="112"/>
      <c r="H718" s="7"/>
      <c r="I718" s="113"/>
      <c r="J718" s="112"/>
      <c r="K718" s="91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111"/>
      <c r="F719" s="7"/>
      <c r="G719" s="112"/>
      <c r="H719" s="7"/>
      <c r="I719" s="113"/>
      <c r="J719" s="112"/>
      <c r="K719" s="91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111"/>
      <c r="F720" s="7"/>
      <c r="G720" s="112"/>
      <c r="H720" s="7"/>
      <c r="I720" s="113"/>
      <c r="J720" s="112"/>
      <c r="K720" s="91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111"/>
      <c r="F721" s="7"/>
      <c r="G721" s="112"/>
      <c r="H721" s="7"/>
      <c r="I721" s="113"/>
      <c r="J721" s="112"/>
      <c r="K721" s="91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111"/>
      <c r="F722" s="7"/>
      <c r="G722" s="112"/>
      <c r="H722" s="7"/>
      <c r="I722" s="113"/>
      <c r="J722" s="112"/>
      <c r="K722" s="91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111"/>
      <c r="F723" s="7"/>
      <c r="G723" s="112"/>
      <c r="H723" s="7"/>
      <c r="I723" s="113"/>
      <c r="J723" s="112"/>
      <c r="K723" s="91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111"/>
      <c r="F724" s="7"/>
      <c r="G724" s="112"/>
      <c r="H724" s="7"/>
      <c r="I724" s="113"/>
      <c r="J724" s="112"/>
      <c r="K724" s="91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111"/>
      <c r="F725" s="7"/>
      <c r="G725" s="112"/>
      <c r="H725" s="7"/>
      <c r="I725" s="113"/>
      <c r="J725" s="112"/>
      <c r="K725" s="91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111"/>
      <c r="F726" s="7"/>
      <c r="G726" s="112"/>
      <c r="H726" s="7"/>
      <c r="I726" s="113"/>
      <c r="J726" s="112"/>
      <c r="K726" s="91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111"/>
      <c r="F727" s="7"/>
      <c r="G727" s="112"/>
      <c r="H727" s="7"/>
      <c r="I727" s="113"/>
      <c r="J727" s="112"/>
      <c r="K727" s="91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111"/>
      <c r="F728" s="7"/>
      <c r="G728" s="112"/>
      <c r="H728" s="7"/>
      <c r="I728" s="113"/>
      <c r="J728" s="112"/>
      <c r="K728" s="91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111"/>
      <c r="F729" s="7"/>
      <c r="G729" s="112"/>
      <c r="H729" s="7"/>
      <c r="I729" s="113"/>
      <c r="J729" s="112"/>
      <c r="K729" s="91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111"/>
      <c r="F730" s="7"/>
      <c r="G730" s="112"/>
      <c r="H730" s="7"/>
      <c r="I730" s="113"/>
      <c r="J730" s="112"/>
      <c r="K730" s="91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111"/>
      <c r="F731" s="7"/>
      <c r="G731" s="112"/>
      <c r="H731" s="7"/>
      <c r="I731" s="113"/>
      <c r="J731" s="112"/>
      <c r="K731" s="91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111"/>
      <c r="F732" s="7"/>
      <c r="G732" s="112"/>
      <c r="H732" s="7"/>
      <c r="I732" s="113"/>
      <c r="J732" s="112"/>
      <c r="K732" s="91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111"/>
      <c r="F733" s="7"/>
      <c r="G733" s="112"/>
      <c r="H733" s="7"/>
      <c r="I733" s="113"/>
      <c r="J733" s="112"/>
      <c r="K733" s="91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111"/>
      <c r="F734" s="7"/>
      <c r="G734" s="112"/>
      <c r="H734" s="7"/>
      <c r="I734" s="113"/>
      <c r="J734" s="112"/>
      <c r="K734" s="91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111"/>
      <c r="F735" s="7"/>
      <c r="G735" s="112"/>
      <c r="H735" s="7"/>
      <c r="I735" s="113"/>
      <c r="J735" s="112"/>
      <c r="K735" s="91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111"/>
      <c r="F736" s="7"/>
      <c r="G736" s="112"/>
      <c r="H736" s="7"/>
      <c r="I736" s="113"/>
      <c r="J736" s="112"/>
      <c r="K736" s="91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111"/>
      <c r="F737" s="7"/>
      <c r="G737" s="112"/>
      <c r="H737" s="7"/>
      <c r="I737" s="113"/>
      <c r="J737" s="112"/>
      <c r="K737" s="91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111"/>
      <c r="F738" s="7"/>
      <c r="G738" s="112"/>
      <c r="H738" s="7"/>
      <c r="I738" s="113"/>
      <c r="J738" s="112"/>
      <c r="K738" s="91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111"/>
      <c r="F739" s="7"/>
      <c r="G739" s="112"/>
      <c r="H739" s="7"/>
      <c r="I739" s="113"/>
      <c r="J739" s="112"/>
      <c r="K739" s="91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111"/>
      <c r="F740" s="7"/>
      <c r="G740" s="112"/>
      <c r="H740" s="7"/>
      <c r="I740" s="113"/>
      <c r="J740" s="112"/>
      <c r="K740" s="91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111"/>
      <c r="F741" s="7"/>
      <c r="G741" s="112"/>
      <c r="H741" s="7"/>
      <c r="I741" s="113"/>
      <c r="J741" s="112"/>
      <c r="K741" s="91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111"/>
      <c r="F742" s="7"/>
      <c r="G742" s="112"/>
      <c r="H742" s="7"/>
      <c r="I742" s="113"/>
      <c r="J742" s="112"/>
      <c r="K742" s="91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111"/>
      <c r="F743" s="7"/>
      <c r="G743" s="112"/>
      <c r="H743" s="7"/>
      <c r="I743" s="113"/>
      <c r="J743" s="112"/>
      <c r="K743" s="91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111"/>
      <c r="F744" s="7"/>
      <c r="G744" s="112"/>
      <c r="H744" s="7"/>
      <c r="I744" s="113"/>
      <c r="J744" s="112"/>
      <c r="K744" s="91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111"/>
      <c r="F745" s="7"/>
      <c r="G745" s="112"/>
      <c r="H745" s="7"/>
      <c r="I745" s="113"/>
      <c r="J745" s="112"/>
      <c r="K745" s="91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111"/>
      <c r="F746" s="7"/>
      <c r="G746" s="112"/>
      <c r="H746" s="7"/>
      <c r="I746" s="113"/>
      <c r="J746" s="112"/>
      <c r="K746" s="91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111"/>
      <c r="F747" s="7"/>
      <c r="G747" s="112"/>
      <c r="H747" s="7"/>
      <c r="I747" s="113"/>
      <c r="J747" s="112"/>
      <c r="K747" s="91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111"/>
      <c r="F748" s="7"/>
      <c r="G748" s="112"/>
      <c r="H748" s="7"/>
      <c r="I748" s="113"/>
      <c r="J748" s="112"/>
      <c r="K748" s="91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111"/>
      <c r="F749" s="7"/>
      <c r="G749" s="112"/>
      <c r="H749" s="7"/>
      <c r="I749" s="113"/>
      <c r="J749" s="112"/>
      <c r="K749" s="91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111"/>
      <c r="F750" s="7"/>
      <c r="G750" s="112"/>
      <c r="H750" s="7"/>
      <c r="I750" s="113"/>
      <c r="J750" s="112"/>
      <c r="K750" s="91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111"/>
      <c r="F751" s="7"/>
      <c r="G751" s="112"/>
      <c r="H751" s="7"/>
      <c r="I751" s="113"/>
      <c r="J751" s="112"/>
      <c r="K751" s="91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111"/>
      <c r="F752" s="7"/>
      <c r="G752" s="112"/>
      <c r="H752" s="7"/>
      <c r="I752" s="113"/>
      <c r="J752" s="112"/>
      <c r="K752" s="91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111"/>
      <c r="F753" s="7"/>
      <c r="G753" s="112"/>
      <c r="H753" s="7"/>
      <c r="I753" s="113"/>
      <c r="J753" s="112"/>
      <c r="K753" s="91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111"/>
      <c r="F754" s="7"/>
      <c r="G754" s="112"/>
      <c r="H754" s="7"/>
      <c r="I754" s="113"/>
      <c r="J754" s="112"/>
      <c r="K754" s="91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111"/>
      <c r="F755" s="7"/>
      <c r="G755" s="112"/>
      <c r="H755" s="7"/>
      <c r="I755" s="113"/>
      <c r="J755" s="112"/>
      <c r="K755" s="91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111"/>
      <c r="F756" s="7"/>
      <c r="G756" s="112"/>
      <c r="H756" s="7"/>
      <c r="I756" s="113"/>
      <c r="J756" s="112"/>
      <c r="K756" s="91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111"/>
      <c r="F757" s="7"/>
      <c r="G757" s="112"/>
      <c r="H757" s="7"/>
      <c r="I757" s="113"/>
      <c r="J757" s="112"/>
      <c r="K757" s="91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111"/>
      <c r="F758" s="7"/>
      <c r="G758" s="112"/>
      <c r="H758" s="7"/>
      <c r="I758" s="113"/>
      <c r="J758" s="112"/>
      <c r="K758" s="91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111"/>
      <c r="F759" s="7"/>
      <c r="G759" s="112"/>
      <c r="H759" s="7"/>
      <c r="I759" s="113"/>
      <c r="J759" s="112"/>
      <c r="K759" s="91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111"/>
      <c r="F760" s="7"/>
      <c r="G760" s="112"/>
      <c r="H760" s="7"/>
      <c r="I760" s="113"/>
      <c r="J760" s="112"/>
      <c r="K760" s="91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111"/>
      <c r="F761" s="7"/>
      <c r="G761" s="112"/>
      <c r="H761" s="7"/>
      <c r="I761" s="113"/>
      <c r="J761" s="112"/>
      <c r="K761" s="91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111"/>
      <c r="F762" s="7"/>
      <c r="G762" s="112"/>
      <c r="H762" s="7"/>
      <c r="I762" s="113"/>
      <c r="J762" s="112"/>
      <c r="K762" s="91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111"/>
      <c r="F763" s="7"/>
      <c r="G763" s="112"/>
      <c r="H763" s="7"/>
      <c r="I763" s="113"/>
      <c r="J763" s="112"/>
      <c r="K763" s="91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111"/>
      <c r="F764" s="7"/>
      <c r="G764" s="112"/>
      <c r="H764" s="7"/>
      <c r="I764" s="113"/>
      <c r="J764" s="112"/>
      <c r="K764" s="91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111"/>
      <c r="F765" s="7"/>
      <c r="G765" s="112"/>
      <c r="H765" s="7"/>
      <c r="I765" s="113"/>
      <c r="J765" s="112"/>
      <c r="K765" s="91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111"/>
      <c r="F766" s="7"/>
      <c r="G766" s="112"/>
      <c r="H766" s="7"/>
      <c r="I766" s="113"/>
      <c r="J766" s="112"/>
      <c r="K766" s="91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111"/>
      <c r="F767" s="7"/>
      <c r="G767" s="112"/>
      <c r="H767" s="7"/>
      <c r="I767" s="113"/>
      <c r="J767" s="112"/>
      <c r="K767" s="91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111"/>
      <c r="F768" s="7"/>
      <c r="G768" s="112"/>
      <c r="H768" s="7"/>
      <c r="I768" s="113"/>
      <c r="J768" s="112"/>
      <c r="K768" s="91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111"/>
      <c r="F769" s="7"/>
      <c r="G769" s="112"/>
      <c r="H769" s="7"/>
      <c r="I769" s="113"/>
      <c r="J769" s="112"/>
      <c r="K769" s="91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111"/>
      <c r="F770" s="7"/>
      <c r="G770" s="112"/>
      <c r="H770" s="7"/>
      <c r="I770" s="113"/>
      <c r="J770" s="112"/>
      <c r="K770" s="91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111"/>
      <c r="F771" s="7"/>
      <c r="G771" s="112"/>
      <c r="H771" s="7"/>
      <c r="I771" s="113"/>
      <c r="J771" s="112"/>
      <c r="K771" s="91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111"/>
      <c r="F772" s="7"/>
      <c r="G772" s="112"/>
      <c r="H772" s="7"/>
      <c r="I772" s="113"/>
      <c r="J772" s="112"/>
      <c r="K772" s="91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111"/>
      <c r="F773" s="7"/>
      <c r="G773" s="112"/>
      <c r="H773" s="7"/>
      <c r="I773" s="113"/>
      <c r="J773" s="112"/>
      <c r="K773" s="91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111"/>
      <c r="F774" s="7"/>
      <c r="G774" s="112"/>
      <c r="H774" s="7"/>
      <c r="I774" s="113"/>
      <c r="J774" s="112"/>
      <c r="K774" s="91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111"/>
      <c r="F775" s="7"/>
      <c r="G775" s="112"/>
      <c r="H775" s="7"/>
      <c r="I775" s="113"/>
      <c r="J775" s="112"/>
      <c r="K775" s="91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111"/>
      <c r="F776" s="7"/>
      <c r="G776" s="112"/>
      <c r="H776" s="7"/>
      <c r="I776" s="113"/>
      <c r="J776" s="112"/>
      <c r="K776" s="91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111"/>
      <c r="F777" s="7"/>
      <c r="G777" s="112"/>
      <c r="H777" s="7"/>
      <c r="I777" s="113"/>
      <c r="J777" s="112"/>
      <c r="K777" s="91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111"/>
      <c r="F778" s="7"/>
      <c r="G778" s="112"/>
      <c r="H778" s="7"/>
      <c r="I778" s="113"/>
      <c r="J778" s="112"/>
      <c r="K778" s="91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111"/>
      <c r="F779" s="7"/>
      <c r="G779" s="112"/>
      <c r="H779" s="7"/>
      <c r="I779" s="113"/>
      <c r="J779" s="112"/>
      <c r="K779" s="91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111"/>
      <c r="F780" s="7"/>
      <c r="G780" s="112"/>
      <c r="H780" s="7"/>
      <c r="I780" s="113"/>
      <c r="J780" s="112"/>
      <c r="K780" s="91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111"/>
      <c r="F781" s="7"/>
      <c r="G781" s="112"/>
      <c r="H781" s="7"/>
      <c r="I781" s="113"/>
      <c r="J781" s="112"/>
      <c r="K781" s="91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111"/>
      <c r="F782" s="7"/>
      <c r="G782" s="112"/>
      <c r="H782" s="7"/>
      <c r="I782" s="113"/>
      <c r="J782" s="112"/>
      <c r="K782" s="91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111"/>
      <c r="F783" s="7"/>
      <c r="G783" s="112"/>
      <c r="H783" s="7"/>
      <c r="I783" s="113"/>
      <c r="J783" s="112"/>
      <c r="K783" s="91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111"/>
      <c r="F784" s="7"/>
      <c r="G784" s="112"/>
      <c r="H784" s="7"/>
      <c r="I784" s="113"/>
      <c r="J784" s="112"/>
      <c r="K784" s="91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111"/>
      <c r="F785" s="7"/>
      <c r="G785" s="112"/>
      <c r="H785" s="7"/>
      <c r="I785" s="113"/>
      <c r="J785" s="112"/>
      <c r="K785" s="91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111"/>
      <c r="F786" s="7"/>
      <c r="G786" s="112"/>
      <c r="H786" s="7"/>
      <c r="I786" s="113"/>
      <c r="J786" s="112"/>
      <c r="K786" s="91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111"/>
      <c r="F787" s="7"/>
      <c r="G787" s="112"/>
      <c r="H787" s="7"/>
      <c r="I787" s="113"/>
      <c r="J787" s="112"/>
      <c r="K787" s="91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111"/>
      <c r="F788" s="7"/>
      <c r="G788" s="112"/>
      <c r="H788" s="7"/>
      <c r="I788" s="113"/>
      <c r="J788" s="112"/>
      <c r="K788" s="91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111"/>
      <c r="F789" s="7"/>
      <c r="G789" s="112"/>
      <c r="H789" s="7"/>
      <c r="I789" s="113"/>
      <c r="J789" s="112"/>
      <c r="K789" s="91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111"/>
      <c r="F790" s="7"/>
      <c r="G790" s="112"/>
      <c r="H790" s="7"/>
      <c r="I790" s="113"/>
      <c r="J790" s="112"/>
      <c r="K790" s="91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111"/>
      <c r="F791" s="7"/>
      <c r="G791" s="112"/>
      <c r="H791" s="7"/>
      <c r="I791" s="113"/>
      <c r="J791" s="112"/>
      <c r="K791" s="91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111"/>
      <c r="F792" s="7"/>
      <c r="G792" s="112"/>
      <c r="H792" s="7"/>
      <c r="I792" s="113"/>
      <c r="J792" s="112"/>
      <c r="K792" s="91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111"/>
      <c r="F793" s="7"/>
      <c r="G793" s="112"/>
      <c r="H793" s="7"/>
      <c r="I793" s="113"/>
      <c r="J793" s="112"/>
      <c r="K793" s="91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111"/>
      <c r="F794" s="7"/>
      <c r="G794" s="112"/>
      <c r="H794" s="7"/>
      <c r="I794" s="113"/>
      <c r="J794" s="112"/>
      <c r="K794" s="91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111"/>
      <c r="F795" s="7"/>
      <c r="G795" s="112"/>
      <c r="H795" s="7"/>
      <c r="I795" s="113"/>
      <c r="J795" s="112"/>
      <c r="K795" s="91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111"/>
      <c r="F796" s="7"/>
      <c r="G796" s="112"/>
      <c r="H796" s="7"/>
      <c r="I796" s="113"/>
      <c r="J796" s="112"/>
      <c r="K796" s="91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111"/>
      <c r="F797" s="7"/>
      <c r="G797" s="112"/>
      <c r="H797" s="7"/>
      <c r="I797" s="113"/>
      <c r="J797" s="112"/>
      <c r="K797" s="91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111"/>
      <c r="F798" s="7"/>
      <c r="G798" s="112"/>
      <c r="H798" s="7"/>
      <c r="I798" s="113"/>
      <c r="J798" s="112"/>
      <c r="K798" s="91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111"/>
      <c r="F799" s="7"/>
      <c r="G799" s="112"/>
      <c r="H799" s="7"/>
      <c r="I799" s="113"/>
      <c r="J799" s="112"/>
      <c r="K799" s="91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111"/>
      <c r="F800" s="7"/>
      <c r="G800" s="112"/>
      <c r="H800" s="7"/>
      <c r="I800" s="113"/>
      <c r="J800" s="112"/>
      <c r="K800" s="91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111"/>
      <c r="F801" s="7"/>
      <c r="G801" s="112"/>
      <c r="H801" s="7"/>
      <c r="I801" s="113"/>
      <c r="J801" s="112"/>
      <c r="K801" s="91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111"/>
      <c r="F802" s="7"/>
      <c r="G802" s="112"/>
      <c r="H802" s="7"/>
      <c r="I802" s="113"/>
      <c r="J802" s="112"/>
      <c r="K802" s="91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111"/>
      <c r="F803" s="7"/>
      <c r="G803" s="112"/>
      <c r="H803" s="7"/>
      <c r="I803" s="113"/>
      <c r="J803" s="112"/>
      <c r="K803" s="91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111"/>
      <c r="F804" s="7"/>
      <c r="G804" s="112"/>
      <c r="H804" s="7"/>
      <c r="I804" s="113"/>
      <c r="J804" s="112"/>
      <c r="K804" s="91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111"/>
      <c r="F805" s="7"/>
      <c r="G805" s="112"/>
      <c r="H805" s="7"/>
      <c r="I805" s="113"/>
      <c r="J805" s="112"/>
      <c r="K805" s="91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111"/>
      <c r="F806" s="7"/>
      <c r="G806" s="112"/>
      <c r="H806" s="7"/>
      <c r="I806" s="113"/>
      <c r="J806" s="112"/>
      <c r="K806" s="91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111"/>
      <c r="F807" s="7"/>
      <c r="G807" s="112"/>
      <c r="H807" s="7"/>
      <c r="I807" s="113"/>
      <c r="J807" s="112"/>
      <c r="K807" s="91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111"/>
      <c r="F808" s="7"/>
      <c r="G808" s="112"/>
      <c r="H808" s="7"/>
      <c r="I808" s="113"/>
      <c r="J808" s="112"/>
      <c r="K808" s="91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111"/>
      <c r="F809" s="7"/>
      <c r="G809" s="112"/>
      <c r="H809" s="7"/>
      <c r="I809" s="113"/>
      <c r="J809" s="112"/>
      <c r="K809" s="91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111"/>
      <c r="F810" s="7"/>
      <c r="G810" s="112"/>
      <c r="H810" s="7"/>
      <c r="I810" s="113"/>
      <c r="J810" s="112"/>
      <c r="K810" s="91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111"/>
      <c r="F811" s="7"/>
      <c r="G811" s="112"/>
      <c r="H811" s="7"/>
      <c r="I811" s="113"/>
      <c r="J811" s="112"/>
      <c r="K811" s="91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111"/>
      <c r="F812" s="7"/>
      <c r="G812" s="112"/>
      <c r="H812" s="7"/>
      <c r="I812" s="113"/>
      <c r="J812" s="112"/>
      <c r="K812" s="91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111"/>
      <c r="F813" s="7"/>
      <c r="G813" s="112"/>
      <c r="H813" s="7"/>
      <c r="I813" s="113"/>
      <c r="J813" s="112"/>
      <c r="K813" s="91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111"/>
      <c r="F814" s="7"/>
      <c r="G814" s="112"/>
      <c r="H814" s="7"/>
      <c r="I814" s="113"/>
      <c r="J814" s="112"/>
      <c r="K814" s="91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111"/>
      <c r="F815" s="7"/>
      <c r="G815" s="112"/>
      <c r="H815" s="7"/>
      <c r="I815" s="113"/>
      <c r="J815" s="112"/>
      <c r="K815" s="91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111"/>
      <c r="F816" s="7"/>
      <c r="G816" s="112"/>
      <c r="H816" s="7"/>
      <c r="I816" s="113"/>
      <c r="J816" s="112"/>
      <c r="K816" s="91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111"/>
      <c r="F817" s="7"/>
      <c r="G817" s="112"/>
      <c r="H817" s="7"/>
      <c r="I817" s="113"/>
      <c r="J817" s="112"/>
      <c r="K817" s="91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111"/>
      <c r="F818" s="7"/>
      <c r="G818" s="112"/>
      <c r="H818" s="7"/>
      <c r="I818" s="113"/>
      <c r="J818" s="112"/>
      <c r="K818" s="91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111"/>
      <c r="F819" s="7"/>
      <c r="G819" s="112"/>
      <c r="H819" s="7"/>
      <c r="I819" s="113"/>
      <c r="J819" s="112"/>
      <c r="K819" s="91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111"/>
      <c r="F820" s="7"/>
      <c r="G820" s="112"/>
      <c r="H820" s="7"/>
      <c r="I820" s="113"/>
      <c r="J820" s="112"/>
      <c r="K820" s="91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111"/>
      <c r="F821" s="7"/>
      <c r="G821" s="112"/>
      <c r="H821" s="7"/>
      <c r="I821" s="113"/>
      <c r="J821" s="112"/>
      <c r="K821" s="91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111"/>
      <c r="F822" s="7"/>
      <c r="G822" s="112"/>
      <c r="H822" s="7"/>
      <c r="I822" s="113"/>
      <c r="J822" s="112"/>
      <c r="K822" s="91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111"/>
      <c r="F823" s="7"/>
      <c r="G823" s="112"/>
      <c r="H823" s="7"/>
      <c r="I823" s="113"/>
      <c r="J823" s="112"/>
      <c r="K823" s="91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111"/>
      <c r="F824" s="7"/>
      <c r="G824" s="112"/>
      <c r="H824" s="7"/>
      <c r="I824" s="113"/>
      <c r="J824" s="112"/>
      <c r="K824" s="91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111"/>
      <c r="F825" s="7"/>
      <c r="G825" s="112"/>
      <c r="H825" s="7"/>
      <c r="I825" s="113"/>
      <c r="J825" s="112"/>
      <c r="K825" s="91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111"/>
      <c r="F826" s="7"/>
      <c r="G826" s="112"/>
      <c r="H826" s="7"/>
      <c r="I826" s="113"/>
      <c r="J826" s="112"/>
      <c r="K826" s="91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111"/>
      <c r="F827" s="7"/>
      <c r="G827" s="112"/>
      <c r="H827" s="7"/>
      <c r="I827" s="113"/>
      <c r="J827" s="112"/>
      <c r="K827" s="91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111"/>
      <c r="F828" s="7"/>
      <c r="G828" s="112"/>
      <c r="H828" s="7"/>
      <c r="I828" s="113"/>
      <c r="J828" s="112"/>
      <c r="K828" s="91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111"/>
      <c r="F829" s="7"/>
      <c r="G829" s="112"/>
      <c r="H829" s="7"/>
      <c r="I829" s="113"/>
      <c r="J829" s="112"/>
      <c r="K829" s="91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111"/>
      <c r="F830" s="7"/>
      <c r="G830" s="112"/>
      <c r="H830" s="7"/>
      <c r="I830" s="113"/>
      <c r="J830" s="112"/>
      <c r="K830" s="91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111"/>
      <c r="F831" s="7"/>
      <c r="G831" s="112"/>
      <c r="H831" s="7"/>
      <c r="I831" s="113"/>
      <c r="J831" s="112"/>
      <c r="K831" s="91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111"/>
      <c r="F832" s="7"/>
      <c r="G832" s="112"/>
      <c r="H832" s="7"/>
      <c r="I832" s="113"/>
      <c r="J832" s="112"/>
      <c r="K832" s="91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111"/>
      <c r="F833" s="7"/>
      <c r="G833" s="112"/>
      <c r="H833" s="7"/>
      <c r="I833" s="113"/>
      <c r="J833" s="112"/>
      <c r="K833" s="91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111"/>
      <c r="F834" s="7"/>
      <c r="G834" s="112"/>
      <c r="H834" s="7"/>
      <c r="I834" s="113"/>
      <c r="J834" s="112"/>
      <c r="K834" s="91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111"/>
      <c r="F835" s="7"/>
      <c r="G835" s="112"/>
      <c r="H835" s="7"/>
      <c r="I835" s="113"/>
      <c r="J835" s="112"/>
      <c r="K835" s="91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111"/>
      <c r="F836" s="7"/>
      <c r="G836" s="112"/>
      <c r="H836" s="7"/>
      <c r="I836" s="113"/>
      <c r="J836" s="112"/>
      <c r="K836" s="91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111"/>
      <c r="F837" s="7"/>
      <c r="G837" s="112"/>
      <c r="H837" s="7"/>
      <c r="I837" s="113"/>
      <c r="J837" s="112"/>
      <c r="K837" s="91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111"/>
      <c r="F838" s="7"/>
      <c r="G838" s="112"/>
      <c r="H838" s="7"/>
      <c r="I838" s="113"/>
      <c r="J838" s="112"/>
      <c r="K838" s="91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111"/>
      <c r="F839" s="7"/>
      <c r="G839" s="112"/>
      <c r="H839" s="7"/>
      <c r="I839" s="113"/>
      <c r="J839" s="112"/>
      <c r="K839" s="91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111"/>
      <c r="F840" s="7"/>
      <c r="G840" s="112"/>
      <c r="H840" s="7"/>
      <c r="I840" s="113"/>
      <c r="J840" s="112"/>
      <c r="K840" s="91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111"/>
      <c r="F841" s="7"/>
      <c r="G841" s="112"/>
      <c r="H841" s="7"/>
      <c r="I841" s="113"/>
      <c r="J841" s="112"/>
      <c r="K841" s="91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111"/>
      <c r="F842" s="7"/>
      <c r="G842" s="112"/>
      <c r="H842" s="7"/>
      <c r="I842" s="113"/>
      <c r="J842" s="112"/>
      <c r="K842" s="91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111"/>
      <c r="F843" s="7"/>
      <c r="G843" s="112"/>
      <c r="H843" s="7"/>
      <c r="I843" s="113"/>
      <c r="J843" s="112"/>
      <c r="K843" s="91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111"/>
      <c r="F844" s="7"/>
      <c r="G844" s="112"/>
      <c r="H844" s="7"/>
      <c r="I844" s="113"/>
      <c r="J844" s="112"/>
      <c r="K844" s="91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111"/>
      <c r="F845" s="7"/>
      <c r="G845" s="112"/>
      <c r="H845" s="7"/>
      <c r="I845" s="113"/>
      <c r="J845" s="112"/>
      <c r="K845" s="91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111"/>
      <c r="F846" s="7"/>
      <c r="G846" s="112"/>
      <c r="H846" s="7"/>
      <c r="I846" s="113"/>
      <c r="J846" s="112"/>
      <c r="K846" s="91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111"/>
      <c r="F847" s="7"/>
      <c r="G847" s="112"/>
      <c r="H847" s="7"/>
      <c r="I847" s="113"/>
      <c r="J847" s="112"/>
      <c r="K847" s="91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111"/>
      <c r="F848" s="7"/>
      <c r="G848" s="112"/>
      <c r="H848" s="7"/>
      <c r="I848" s="113"/>
      <c r="J848" s="112"/>
      <c r="K848" s="91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111"/>
      <c r="F849" s="7"/>
      <c r="G849" s="112"/>
      <c r="H849" s="7"/>
      <c r="I849" s="113"/>
      <c r="J849" s="112"/>
      <c r="K849" s="91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111"/>
      <c r="F850" s="7"/>
      <c r="G850" s="112"/>
      <c r="H850" s="7"/>
      <c r="I850" s="113"/>
      <c r="J850" s="112"/>
      <c r="K850" s="91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111"/>
      <c r="F851" s="7"/>
      <c r="G851" s="112"/>
      <c r="H851" s="7"/>
      <c r="I851" s="113"/>
      <c r="J851" s="112"/>
      <c r="K851" s="91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111"/>
      <c r="F852" s="7"/>
      <c r="G852" s="112"/>
      <c r="H852" s="7"/>
      <c r="I852" s="113"/>
      <c r="J852" s="112"/>
      <c r="K852" s="91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111"/>
      <c r="F853" s="7"/>
      <c r="G853" s="112"/>
      <c r="H853" s="7"/>
      <c r="I853" s="113"/>
      <c r="J853" s="112"/>
      <c r="K853" s="91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111"/>
      <c r="F854" s="7"/>
      <c r="G854" s="112"/>
      <c r="H854" s="7"/>
      <c r="I854" s="113"/>
      <c r="J854" s="112"/>
      <c r="K854" s="91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111"/>
      <c r="F855" s="7"/>
      <c r="G855" s="112"/>
      <c r="H855" s="7"/>
      <c r="I855" s="113"/>
      <c r="J855" s="112"/>
      <c r="K855" s="91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111"/>
      <c r="F856" s="7"/>
      <c r="G856" s="112"/>
      <c r="H856" s="7"/>
      <c r="I856" s="113"/>
      <c r="J856" s="112"/>
      <c r="K856" s="91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111"/>
      <c r="F857" s="7"/>
      <c r="G857" s="112"/>
      <c r="H857" s="7"/>
      <c r="I857" s="113"/>
      <c r="J857" s="112"/>
      <c r="K857" s="91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111"/>
      <c r="F858" s="7"/>
      <c r="G858" s="112"/>
      <c r="H858" s="7"/>
      <c r="I858" s="113"/>
      <c r="J858" s="112"/>
      <c r="K858" s="91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111"/>
      <c r="F859" s="7"/>
      <c r="G859" s="112"/>
      <c r="H859" s="7"/>
      <c r="I859" s="113"/>
      <c r="J859" s="112"/>
      <c r="K859" s="91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111"/>
      <c r="F860" s="7"/>
      <c r="G860" s="112"/>
      <c r="H860" s="7"/>
      <c r="I860" s="113"/>
      <c r="J860" s="112"/>
      <c r="K860" s="91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111"/>
      <c r="F861" s="7"/>
      <c r="G861" s="112"/>
      <c r="H861" s="7"/>
      <c r="I861" s="113"/>
      <c r="J861" s="112"/>
      <c r="K861" s="91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111"/>
      <c r="F862" s="7"/>
      <c r="G862" s="112"/>
      <c r="H862" s="7"/>
      <c r="I862" s="113"/>
      <c r="J862" s="112"/>
      <c r="K862" s="91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111"/>
      <c r="F863" s="7"/>
      <c r="G863" s="112"/>
      <c r="H863" s="7"/>
      <c r="I863" s="113"/>
      <c r="J863" s="112"/>
      <c r="K863" s="91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111"/>
      <c r="F864" s="7"/>
      <c r="G864" s="112"/>
      <c r="H864" s="7"/>
      <c r="I864" s="113"/>
      <c r="J864" s="112"/>
      <c r="K864" s="91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111"/>
      <c r="F865" s="7"/>
      <c r="G865" s="112"/>
      <c r="H865" s="7"/>
      <c r="I865" s="113"/>
      <c r="J865" s="112"/>
      <c r="K865" s="91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111"/>
      <c r="F866" s="7"/>
      <c r="G866" s="112"/>
      <c r="H866" s="7"/>
      <c r="I866" s="113"/>
      <c r="J866" s="112"/>
      <c r="K866" s="91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111"/>
      <c r="F867" s="7"/>
      <c r="G867" s="112"/>
      <c r="H867" s="7"/>
      <c r="I867" s="113"/>
      <c r="J867" s="112"/>
      <c r="K867" s="91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111"/>
      <c r="F868" s="7"/>
      <c r="G868" s="112"/>
      <c r="H868" s="7"/>
      <c r="I868" s="113"/>
      <c r="J868" s="112"/>
      <c r="K868" s="91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111"/>
      <c r="F869" s="7"/>
      <c r="G869" s="112"/>
      <c r="H869" s="7"/>
      <c r="I869" s="113"/>
      <c r="J869" s="112"/>
      <c r="K869" s="91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111"/>
      <c r="F870" s="7"/>
      <c r="G870" s="112"/>
      <c r="H870" s="7"/>
      <c r="I870" s="113"/>
      <c r="J870" s="112"/>
      <c r="K870" s="91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111"/>
      <c r="F871" s="7"/>
      <c r="G871" s="112"/>
      <c r="H871" s="7"/>
      <c r="I871" s="113"/>
      <c r="J871" s="112"/>
      <c r="K871" s="91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111"/>
      <c r="F872" s="7"/>
      <c r="G872" s="112"/>
      <c r="H872" s="7"/>
      <c r="I872" s="113"/>
      <c r="J872" s="112"/>
      <c r="K872" s="91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111"/>
      <c r="F873" s="7"/>
      <c r="G873" s="112"/>
      <c r="H873" s="7"/>
      <c r="I873" s="113"/>
      <c r="J873" s="112"/>
      <c r="K873" s="91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111"/>
      <c r="F874" s="7"/>
      <c r="G874" s="112"/>
      <c r="H874" s="7"/>
      <c r="I874" s="113"/>
      <c r="J874" s="112"/>
      <c r="K874" s="91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111"/>
      <c r="F875" s="7"/>
      <c r="G875" s="112"/>
      <c r="H875" s="7"/>
      <c r="I875" s="113"/>
      <c r="J875" s="112"/>
      <c r="K875" s="91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111"/>
      <c r="F876" s="7"/>
      <c r="G876" s="112"/>
      <c r="H876" s="7"/>
      <c r="I876" s="113"/>
      <c r="J876" s="112"/>
      <c r="K876" s="91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111"/>
      <c r="F877" s="7"/>
      <c r="G877" s="112"/>
      <c r="H877" s="7"/>
      <c r="I877" s="113"/>
      <c r="J877" s="112"/>
      <c r="K877" s="91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111"/>
      <c r="F878" s="7"/>
      <c r="G878" s="112"/>
      <c r="H878" s="7"/>
      <c r="I878" s="113"/>
      <c r="J878" s="112"/>
      <c r="K878" s="91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111"/>
      <c r="F879" s="7"/>
      <c r="G879" s="112"/>
      <c r="H879" s="7"/>
      <c r="I879" s="113"/>
      <c r="J879" s="112"/>
      <c r="K879" s="91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111"/>
      <c r="F880" s="7"/>
      <c r="G880" s="112"/>
      <c r="H880" s="7"/>
      <c r="I880" s="113"/>
      <c r="J880" s="112"/>
      <c r="K880" s="91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111"/>
      <c r="F881" s="7"/>
      <c r="G881" s="112"/>
      <c r="H881" s="7"/>
      <c r="I881" s="113"/>
      <c r="J881" s="112"/>
      <c r="K881" s="91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111"/>
      <c r="F882" s="7"/>
      <c r="G882" s="112"/>
      <c r="H882" s="7"/>
      <c r="I882" s="113"/>
      <c r="J882" s="112"/>
      <c r="K882" s="91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111"/>
      <c r="F883" s="7"/>
      <c r="G883" s="112"/>
      <c r="H883" s="7"/>
      <c r="I883" s="113"/>
      <c r="J883" s="112"/>
      <c r="K883" s="91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111"/>
      <c r="F884" s="7"/>
      <c r="G884" s="112"/>
      <c r="H884" s="7"/>
      <c r="I884" s="113"/>
      <c r="J884" s="112"/>
      <c r="K884" s="91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111"/>
      <c r="F885" s="7"/>
      <c r="G885" s="112"/>
      <c r="H885" s="7"/>
      <c r="I885" s="113"/>
      <c r="J885" s="112"/>
      <c r="K885" s="91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111"/>
      <c r="F886" s="7"/>
      <c r="G886" s="112"/>
      <c r="H886" s="7"/>
      <c r="I886" s="113"/>
      <c r="J886" s="112"/>
      <c r="K886" s="91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111"/>
      <c r="F887" s="7"/>
      <c r="G887" s="112"/>
      <c r="H887" s="7"/>
      <c r="I887" s="113"/>
      <c r="J887" s="112"/>
      <c r="K887" s="91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111"/>
      <c r="F888" s="7"/>
      <c r="G888" s="112"/>
      <c r="H888" s="7"/>
      <c r="I888" s="113"/>
      <c r="J888" s="112"/>
      <c r="K888" s="91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111"/>
      <c r="F889" s="7"/>
      <c r="G889" s="112"/>
      <c r="H889" s="7"/>
      <c r="I889" s="113"/>
      <c r="J889" s="112"/>
      <c r="K889" s="91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111"/>
      <c r="F890" s="7"/>
      <c r="G890" s="112"/>
      <c r="H890" s="7"/>
      <c r="I890" s="113"/>
      <c r="J890" s="112"/>
      <c r="K890" s="91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111"/>
      <c r="F891" s="7"/>
      <c r="G891" s="112"/>
      <c r="H891" s="7"/>
      <c r="I891" s="113"/>
      <c r="J891" s="112"/>
      <c r="K891" s="91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111"/>
      <c r="F892" s="7"/>
      <c r="G892" s="112"/>
      <c r="H892" s="7"/>
      <c r="I892" s="113"/>
      <c r="J892" s="112"/>
      <c r="K892" s="91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111"/>
      <c r="F893" s="7"/>
      <c r="G893" s="112"/>
      <c r="H893" s="7"/>
      <c r="I893" s="113"/>
      <c r="J893" s="112"/>
      <c r="K893" s="91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111"/>
      <c r="F894" s="7"/>
      <c r="G894" s="112"/>
      <c r="H894" s="7"/>
      <c r="I894" s="113"/>
      <c r="J894" s="112"/>
      <c r="K894" s="91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111"/>
      <c r="F895" s="7"/>
      <c r="G895" s="112"/>
      <c r="H895" s="7"/>
      <c r="I895" s="113"/>
      <c r="J895" s="112"/>
      <c r="K895" s="91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111"/>
      <c r="F896" s="7"/>
      <c r="G896" s="112"/>
      <c r="H896" s="7"/>
      <c r="I896" s="113"/>
      <c r="J896" s="112"/>
      <c r="K896" s="91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111"/>
      <c r="F897" s="7"/>
      <c r="G897" s="112"/>
      <c r="H897" s="7"/>
      <c r="I897" s="113"/>
      <c r="J897" s="112"/>
      <c r="K897" s="91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111"/>
      <c r="F898" s="7"/>
      <c r="G898" s="112"/>
      <c r="H898" s="7"/>
      <c r="I898" s="113"/>
      <c r="J898" s="112"/>
      <c r="K898" s="91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111"/>
      <c r="F899" s="7"/>
      <c r="G899" s="112"/>
      <c r="H899" s="7"/>
      <c r="I899" s="113"/>
      <c r="J899" s="112"/>
      <c r="K899" s="91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111"/>
      <c r="F900" s="7"/>
      <c r="G900" s="112"/>
      <c r="H900" s="7"/>
      <c r="I900" s="113"/>
      <c r="J900" s="112"/>
      <c r="K900" s="91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111"/>
      <c r="F901" s="7"/>
      <c r="G901" s="112"/>
      <c r="H901" s="7"/>
      <c r="I901" s="113"/>
      <c r="J901" s="112"/>
      <c r="K901" s="91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111"/>
      <c r="F902" s="7"/>
      <c r="G902" s="112"/>
      <c r="H902" s="7"/>
      <c r="I902" s="113"/>
      <c r="J902" s="112"/>
      <c r="K902" s="91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111"/>
      <c r="F903" s="7"/>
      <c r="G903" s="112"/>
      <c r="H903" s="7"/>
      <c r="I903" s="113"/>
      <c r="J903" s="112"/>
      <c r="K903" s="91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111"/>
      <c r="F904" s="7"/>
      <c r="G904" s="112"/>
      <c r="H904" s="7"/>
      <c r="I904" s="113"/>
      <c r="J904" s="112"/>
      <c r="K904" s="91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111"/>
      <c r="F905" s="7"/>
      <c r="G905" s="112"/>
      <c r="H905" s="7"/>
      <c r="I905" s="113"/>
      <c r="J905" s="112"/>
      <c r="K905" s="91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111"/>
      <c r="F906" s="7"/>
      <c r="G906" s="112"/>
      <c r="H906" s="7"/>
      <c r="I906" s="113"/>
      <c r="J906" s="112"/>
      <c r="K906" s="91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111"/>
      <c r="F907" s="7"/>
      <c r="G907" s="112"/>
      <c r="H907" s="7"/>
      <c r="I907" s="113"/>
      <c r="J907" s="112"/>
      <c r="K907" s="91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111"/>
      <c r="F908" s="7"/>
      <c r="G908" s="112"/>
      <c r="H908" s="7"/>
      <c r="I908" s="113"/>
      <c r="J908" s="112"/>
      <c r="K908" s="91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111"/>
      <c r="F909" s="7"/>
      <c r="G909" s="112"/>
      <c r="H909" s="7"/>
      <c r="I909" s="113"/>
      <c r="J909" s="112"/>
      <c r="K909" s="91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111"/>
      <c r="F910" s="7"/>
      <c r="G910" s="112"/>
      <c r="H910" s="7"/>
      <c r="I910" s="113"/>
      <c r="J910" s="112"/>
      <c r="K910" s="91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111"/>
      <c r="F911" s="7"/>
      <c r="G911" s="112"/>
      <c r="H911" s="7"/>
      <c r="I911" s="113"/>
      <c r="J911" s="112"/>
      <c r="K911" s="91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111"/>
      <c r="F912" s="7"/>
      <c r="G912" s="112"/>
      <c r="H912" s="7"/>
      <c r="I912" s="113"/>
      <c r="J912" s="112"/>
      <c r="K912" s="91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111"/>
      <c r="F913" s="7"/>
      <c r="G913" s="112"/>
      <c r="H913" s="7"/>
      <c r="I913" s="113"/>
      <c r="J913" s="112"/>
      <c r="K913" s="91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111"/>
      <c r="F914" s="7"/>
      <c r="G914" s="112"/>
      <c r="H914" s="7"/>
      <c r="I914" s="113"/>
      <c r="J914" s="112"/>
      <c r="K914" s="91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111"/>
      <c r="F915" s="7"/>
      <c r="G915" s="112"/>
      <c r="H915" s="7"/>
      <c r="I915" s="113"/>
      <c r="J915" s="112"/>
      <c r="K915" s="91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111"/>
      <c r="F916" s="7"/>
      <c r="G916" s="112"/>
      <c r="H916" s="7"/>
      <c r="I916" s="113"/>
      <c r="J916" s="112"/>
      <c r="K916" s="91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111"/>
      <c r="F917" s="7"/>
      <c r="G917" s="112"/>
      <c r="H917" s="7"/>
      <c r="I917" s="113"/>
      <c r="J917" s="112"/>
      <c r="K917" s="91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111"/>
      <c r="F918" s="7"/>
      <c r="G918" s="112"/>
      <c r="H918" s="7"/>
      <c r="I918" s="113"/>
      <c r="J918" s="112"/>
      <c r="K918" s="91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111"/>
      <c r="F919" s="7"/>
      <c r="G919" s="112"/>
      <c r="H919" s="7"/>
      <c r="I919" s="113"/>
      <c r="J919" s="112"/>
      <c r="K919" s="91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111"/>
      <c r="F920" s="7"/>
      <c r="G920" s="112"/>
      <c r="H920" s="7"/>
      <c r="I920" s="113"/>
      <c r="J920" s="112"/>
      <c r="K920" s="91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111"/>
      <c r="F921" s="7"/>
      <c r="G921" s="112"/>
      <c r="H921" s="7"/>
      <c r="I921" s="113"/>
      <c r="J921" s="112"/>
      <c r="K921" s="91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111"/>
      <c r="F922" s="7"/>
      <c r="G922" s="112"/>
      <c r="H922" s="7"/>
      <c r="I922" s="113"/>
      <c r="J922" s="112"/>
      <c r="K922" s="91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111"/>
      <c r="F923" s="7"/>
      <c r="G923" s="112"/>
      <c r="H923" s="7"/>
      <c r="I923" s="113"/>
      <c r="J923" s="112"/>
      <c r="K923" s="91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111"/>
      <c r="F924" s="7"/>
      <c r="G924" s="112"/>
      <c r="H924" s="7"/>
      <c r="I924" s="113"/>
      <c r="J924" s="112"/>
      <c r="K924" s="91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111"/>
      <c r="F925" s="7"/>
      <c r="G925" s="112"/>
      <c r="H925" s="7"/>
      <c r="I925" s="113"/>
      <c r="J925" s="112"/>
      <c r="K925" s="91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111"/>
      <c r="F926" s="7"/>
      <c r="G926" s="112"/>
      <c r="H926" s="7"/>
      <c r="I926" s="113"/>
      <c r="J926" s="112"/>
      <c r="K926" s="91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111"/>
      <c r="F927" s="7"/>
      <c r="G927" s="112"/>
      <c r="H927" s="7"/>
      <c r="I927" s="113"/>
      <c r="J927" s="112"/>
      <c r="K927" s="91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111"/>
      <c r="F928" s="7"/>
      <c r="G928" s="112"/>
      <c r="H928" s="7"/>
      <c r="I928" s="113"/>
      <c r="J928" s="112"/>
      <c r="K928" s="91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111"/>
      <c r="F929" s="7"/>
      <c r="G929" s="112"/>
      <c r="H929" s="7"/>
      <c r="I929" s="113"/>
      <c r="J929" s="112"/>
      <c r="K929" s="91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111"/>
      <c r="F930" s="7"/>
      <c r="G930" s="112"/>
      <c r="H930" s="7"/>
      <c r="I930" s="113"/>
      <c r="J930" s="112"/>
      <c r="K930" s="91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111"/>
      <c r="F931" s="7"/>
      <c r="G931" s="112"/>
      <c r="H931" s="7"/>
      <c r="I931" s="113"/>
      <c r="J931" s="112"/>
      <c r="K931" s="91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111"/>
      <c r="F932" s="7"/>
      <c r="G932" s="112"/>
      <c r="H932" s="7"/>
      <c r="I932" s="113"/>
      <c r="J932" s="112"/>
      <c r="K932" s="91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111"/>
      <c r="F933" s="7"/>
      <c r="G933" s="112"/>
      <c r="H933" s="7"/>
      <c r="I933" s="113"/>
      <c r="J933" s="112"/>
      <c r="K933" s="91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111"/>
      <c r="F934" s="7"/>
      <c r="G934" s="112"/>
      <c r="H934" s="7"/>
      <c r="I934" s="113"/>
      <c r="J934" s="112"/>
      <c r="K934" s="91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111"/>
      <c r="F935" s="7"/>
      <c r="G935" s="112"/>
      <c r="H935" s="7"/>
      <c r="I935" s="113"/>
      <c r="J935" s="112"/>
      <c r="K935" s="91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111"/>
      <c r="F936" s="7"/>
      <c r="G936" s="112"/>
      <c r="H936" s="7"/>
      <c r="I936" s="113"/>
      <c r="J936" s="112"/>
      <c r="K936" s="91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111"/>
      <c r="F937" s="7"/>
      <c r="G937" s="112"/>
      <c r="H937" s="7"/>
      <c r="I937" s="113"/>
      <c r="J937" s="112"/>
      <c r="K937" s="91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111"/>
      <c r="F938" s="7"/>
      <c r="G938" s="112"/>
      <c r="H938" s="7"/>
      <c r="I938" s="113"/>
      <c r="J938" s="112"/>
      <c r="K938" s="91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111"/>
      <c r="F939" s="7"/>
      <c r="G939" s="112"/>
      <c r="H939" s="7"/>
      <c r="I939" s="113"/>
      <c r="J939" s="112"/>
      <c r="K939" s="91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111"/>
      <c r="F940" s="7"/>
      <c r="G940" s="112"/>
      <c r="H940" s="7"/>
      <c r="I940" s="113"/>
      <c r="J940" s="112"/>
      <c r="K940" s="91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111"/>
      <c r="F941" s="7"/>
      <c r="G941" s="112"/>
      <c r="H941" s="7"/>
      <c r="I941" s="113"/>
      <c r="J941" s="112"/>
      <c r="K941" s="91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111"/>
      <c r="F942" s="7"/>
      <c r="G942" s="112"/>
      <c r="H942" s="7"/>
      <c r="I942" s="113"/>
      <c r="J942" s="112"/>
      <c r="K942" s="91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111"/>
      <c r="F943" s="7"/>
      <c r="G943" s="112"/>
      <c r="H943" s="7"/>
      <c r="I943" s="113"/>
      <c r="J943" s="112"/>
      <c r="K943" s="91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111"/>
      <c r="F944" s="7"/>
      <c r="G944" s="112"/>
      <c r="H944" s="7"/>
      <c r="I944" s="113"/>
      <c r="J944" s="112"/>
      <c r="K944" s="91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111"/>
      <c r="F945" s="7"/>
      <c r="G945" s="112"/>
      <c r="H945" s="7"/>
      <c r="I945" s="113"/>
      <c r="J945" s="112"/>
      <c r="K945" s="91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111"/>
      <c r="F946" s="7"/>
      <c r="G946" s="112"/>
      <c r="H946" s="7"/>
      <c r="I946" s="113"/>
      <c r="J946" s="112"/>
      <c r="K946" s="91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111"/>
      <c r="F947" s="7"/>
      <c r="G947" s="112"/>
      <c r="H947" s="7"/>
      <c r="I947" s="113"/>
      <c r="J947" s="112"/>
      <c r="K947" s="91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111"/>
      <c r="F948" s="7"/>
      <c r="G948" s="112"/>
      <c r="H948" s="7"/>
      <c r="I948" s="113"/>
      <c r="J948" s="112"/>
      <c r="K948" s="91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111"/>
      <c r="F949" s="7"/>
      <c r="G949" s="112"/>
      <c r="H949" s="7"/>
      <c r="I949" s="113"/>
      <c r="J949" s="112"/>
      <c r="K949" s="91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111"/>
      <c r="F950" s="7"/>
      <c r="G950" s="112"/>
      <c r="H950" s="7"/>
      <c r="I950" s="113"/>
      <c r="J950" s="112"/>
      <c r="K950" s="91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111"/>
      <c r="F951" s="7"/>
      <c r="G951" s="112"/>
      <c r="H951" s="7"/>
      <c r="I951" s="113"/>
      <c r="J951" s="112"/>
      <c r="K951" s="91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111"/>
      <c r="F952" s="7"/>
      <c r="G952" s="112"/>
      <c r="H952" s="7"/>
      <c r="I952" s="113"/>
      <c r="J952" s="112"/>
      <c r="K952" s="91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111"/>
      <c r="F953" s="7"/>
      <c r="G953" s="112"/>
      <c r="H953" s="7"/>
      <c r="I953" s="113"/>
      <c r="J953" s="112"/>
      <c r="K953" s="91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111"/>
      <c r="F954" s="7"/>
      <c r="G954" s="112"/>
      <c r="H954" s="7"/>
      <c r="I954" s="113"/>
      <c r="J954" s="112"/>
      <c r="K954" s="91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111"/>
      <c r="F955" s="7"/>
      <c r="G955" s="112"/>
      <c r="H955" s="7"/>
      <c r="I955" s="113"/>
      <c r="J955" s="112"/>
      <c r="K955" s="91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111"/>
      <c r="F956" s="7"/>
      <c r="G956" s="112"/>
      <c r="H956" s="7"/>
      <c r="I956" s="113"/>
      <c r="J956" s="112"/>
      <c r="K956" s="91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111"/>
      <c r="F957" s="7"/>
      <c r="G957" s="112"/>
      <c r="H957" s="7"/>
      <c r="I957" s="113"/>
      <c r="J957" s="112"/>
      <c r="K957" s="91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111"/>
      <c r="F958" s="7"/>
      <c r="G958" s="112"/>
      <c r="H958" s="7"/>
      <c r="I958" s="113"/>
      <c r="J958" s="112"/>
      <c r="K958" s="91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111"/>
      <c r="F959" s="7"/>
      <c r="G959" s="112"/>
      <c r="H959" s="7"/>
      <c r="I959" s="113"/>
      <c r="J959" s="112"/>
      <c r="K959" s="91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111"/>
      <c r="F960" s="7"/>
      <c r="G960" s="112"/>
      <c r="H960" s="7"/>
      <c r="I960" s="113"/>
      <c r="J960" s="112"/>
      <c r="K960" s="91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111"/>
      <c r="F961" s="7"/>
      <c r="G961" s="112"/>
      <c r="H961" s="7"/>
      <c r="I961" s="113"/>
      <c r="J961" s="112"/>
      <c r="K961" s="91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111"/>
      <c r="F962" s="7"/>
      <c r="G962" s="112"/>
      <c r="H962" s="7"/>
      <c r="I962" s="113"/>
      <c r="J962" s="112"/>
      <c r="K962" s="91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111"/>
      <c r="F963" s="7"/>
      <c r="G963" s="112"/>
      <c r="H963" s="7"/>
      <c r="I963" s="113"/>
      <c r="J963" s="112"/>
      <c r="K963" s="91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111"/>
      <c r="F964" s="7"/>
      <c r="G964" s="112"/>
      <c r="H964" s="7"/>
      <c r="I964" s="113"/>
      <c r="J964" s="112"/>
      <c r="K964" s="91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111"/>
      <c r="F965" s="7"/>
      <c r="G965" s="112"/>
      <c r="H965" s="7"/>
      <c r="I965" s="113"/>
      <c r="J965" s="112"/>
      <c r="K965" s="91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111"/>
      <c r="F966" s="7"/>
      <c r="G966" s="112"/>
      <c r="H966" s="7"/>
      <c r="I966" s="113"/>
      <c r="J966" s="112"/>
      <c r="K966" s="91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111"/>
      <c r="F967" s="7"/>
      <c r="G967" s="112"/>
      <c r="H967" s="7"/>
      <c r="I967" s="113"/>
      <c r="J967" s="112"/>
      <c r="K967" s="91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111"/>
      <c r="F968" s="7"/>
      <c r="G968" s="112"/>
      <c r="H968" s="7"/>
      <c r="I968" s="113"/>
      <c r="J968" s="112"/>
      <c r="K968" s="91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111"/>
      <c r="F969" s="7"/>
      <c r="G969" s="112"/>
      <c r="H969" s="7"/>
      <c r="I969" s="113"/>
      <c r="J969" s="112"/>
      <c r="K969" s="91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111"/>
      <c r="F970" s="7"/>
      <c r="G970" s="112"/>
      <c r="H970" s="7"/>
      <c r="I970" s="113"/>
      <c r="J970" s="112"/>
      <c r="K970" s="91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111"/>
      <c r="F971" s="7"/>
      <c r="G971" s="112"/>
      <c r="H971" s="7"/>
      <c r="I971" s="113"/>
      <c r="J971" s="112"/>
      <c r="K971" s="91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111"/>
      <c r="F972" s="7"/>
      <c r="G972" s="112"/>
      <c r="H972" s="7"/>
      <c r="I972" s="113"/>
      <c r="J972" s="112"/>
      <c r="K972" s="91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111"/>
      <c r="F973" s="7"/>
      <c r="G973" s="112"/>
      <c r="H973" s="7"/>
      <c r="I973" s="113"/>
      <c r="J973" s="112"/>
      <c r="K973" s="91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111"/>
      <c r="F974" s="7"/>
      <c r="G974" s="112"/>
      <c r="H974" s="7"/>
      <c r="I974" s="113"/>
      <c r="J974" s="112"/>
      <c r="K974" s="91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111"/>
      <c r="F975" s="7"/>
      <c r="G975" s="112"/>
      <c r="H975" s="7"/>
      <c r="I975" s="113"/>
      <c r="J975" s="112"/>
      <c r="K975" s="91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111"/>
      <c r="F976" s="7"/>
      <c r="G976" s="112"/>
      <c r="H976" s="7"/>
      <c r="I976" s="113"/>
      <c r="J976" s="112"/>
      <c r="K976" s="91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111"/>
      <c r="F977" s="7"/>
      <c r="G977" s="112"/>
      <c r="H977" s="7"/>
      <c r="I977" s="113"/>
      <c r="J977" s="112"/>
      <c r="K977" s="91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111"/>
      <c r="F978" s="7"/>
      <c r="G978" s="112"/>
      <c r="H978" s="7"/>
      <c r="I978" s="113"/>
      <c r="J978" s="112"/>
      <c r="K978" s="91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111"/>
      <c r="F979" s="7"/>
      <c r="G979" s="112"/>
      <c r="H979" s="7"/>
      <c r="I979" s="113"/>
      <c r="J979" s="112"/>
      <c r="K979" s="91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111"/>
      <c r="F980" s="7"/>
      <c r="G980" s="112"/>
      <c r="H980" s="7"/>
      <c r="I980" s="113"/>
      <c r="J980" s="112"/>
      <c r="K980" s="91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111"/>
      <c r="F981" s="7"/>
      <c r="G981" s="112"/>
      <c r="H981" s="7"/>
      <c r="I981" s="113"/>
      <c r="J981" s="112"/>
      <c r="K981" s="91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111"/>
      <c r="F982" s="7"/>
      <c r="G982" s="112"/>
      <c r="H982" s="7"/>
      <c r="I982" s="113"/>
      <c r="J982" s="112"/>
      <c r="K982" s="91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111"/>
      <c r="F983" s="7"/>
      <c r="G983" s="112"/>
      <c r="H983" s="7"/>
      <c r="I983" s="113"/>
      <c r="J983" s="112"/>
      <c r="K983" s="91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111"/>
      <c r="F984" s="7"/>
      <c r="G984" s="112"/>
      <c r="H984" s="7"/>
      <c r="I984" s="113"/>
      <c r="J984" s="112"/>
      <c r="K984" s="91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111"/>
      <c r="F985" s="7"/>
      <c r="G985" s="112"/>
      <c r="H985" s="7"/>
      <c r="I985" s="113"/>
      <c r="J985" s="112"/>
      <c r="K985" s="91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111"/>
      <c r="F986" s="7"/>
      <c r="G986" s="112"/>
      <c r="H986" s="7"/>
      <c r="I986" s="113"/>
      <c r="J986" s="112"/>
      <c r="K986" s="91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111"/>
      <c r="F987" s="7"/>
      <c r="G987" s="112"/>
      <c r="H987" s="7"/>
      <c r="I987" s="113"/>
      <c r="J987" s="112"/>
      <c r="K987" s="91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111"/>
      <c r="F988" s="7"/>
      <c r="G988" s="112"/>
      <c r="H988" s="7"/>
      <c r="I988" s="113"/>
      <c r="J988" s="112"/>
      <c r="K988" s="91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111"/>
      <c r="F989" s="7"/>
      <c r="G989" s="112"/>
      <c r="H989" s="7"/>
      <c r="I989" s="113"/>
      <c r="J989" s="112"/>
      <c r="K989" s="91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111"/>
      <c r="F990" s="7"/>
      <c r="G990" s="112"/>
      <c r="H990" s="7"/>
      <c r="I990" s="113"/>
      <c r="J990" s="112"/>
      <c r="K990" s="91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111"/>
      <c r="F991" s="7"/>
      <c r="G991" s="112"/>
      <c r="H991" s="7"/>
      <c r="I991" s="113"/>
      <c r="J991" s="112"/>
      <c r="K991" s="91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111"/>
      <c r="F992" s="7"/>
      <c r="G992" s="112"/>
      <c r="H992" s="7"/>
      <c r="I992" s="113"/>
      <c r="J992" s="112"/>
      <c r="K992" s="91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111"/>
      <c r="F993" s="7"/>
      <c r="G993" s="112"/>
      <c r="H993" s="7"/>
      <c r="I993" s="113"/>
      <c r="J993" s="112"/>
      <c r="K993" s="91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7"/>
      <c r="D994" s="7"/>
      <c r="E994" s="111"/>
      <c r="F994" s="7"/>
      <c r="G994" s="112"/>
      <c r="H994" s="7"/>
      <c r="I994" s="113"/>
      <c r="J994" s="112"/>
      <c r="K994" s="91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7"/>
      <c r="D995" s="7"/>
      <c r="E995" s="111"/>
      <c r="F995" s="7"/>
      <c r="G995" s="112"/>
      <c r="H995" s="7"/>
      <c r="I995" s="113"/>
      <c r="J995" s="112"/>
      <c r="K995" s="91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7"/>
      <c r="D996" s="7"/>
      <c r="E996" s="111"/>
      <c r="F996" s="7"/>
      <c r="G996" s="112"/>
      <c r="H996" s="7"/>
      <c r="I996" s="113"/>
      <c r="J996" s="112"/>
      <c r="K996" s="91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7"/>
      <c r="D997" s="7"/>
      <c r="E997" s="111"/>
      <c r="F997" s="7"/>
      <c r="G997" s="112"/>
      <c r="H997" s="7"/>
      <c r="I997" s="113"/>
      <c r="J997" s="112"/>
      <c r="K997" s="91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7"/>
      <c r="D998" s="7"/>
      <c r="E998" s="111"/>
      <c r="F998" s="7"/>
      <c r="G998" s="112"/>
      <c r="H998" s="7"/>
      <c r="I998" s="113"/>
      <c r="J998" s="112"/>
      <c r="K998" s="91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</sheetData>
  <mergeCells count="2">
    <mergeCell ref="E1:G1"/>
    <mergeCell ref="I1:J1"/>
  </mergeCells>
  <conditionalFormatting sqref="C3:C998">
    <cfRule type="cellIs" dxfId="3" priority="1" operator="equal">
      <formula>"HIGH"</formula>
    </cfRule>
  </conditionalFormatting>
  <conditionalFormatting sqref="C3:C998">
    <cfRule type="cellIs" dxfId="4" priority="2" operator="equal">
      <formula>"LOW"</formula>
    </cfRule>
  </conditionalFormatting>
  <conditionalFormatting sqref="C3:C998">
    <cfRule type="cellIs" dxfId="5" priority="3" operator="equal">
      <formula>"MEDIUM"</formula>
    </cfRule>
  </conditionalFormatting>
  <dataValidations>
    <dataValidation type="list" allowBlank="1" sqref="C3 C5 C7 C9 C13 C15 C17 C19">
      <formula1>"High,Medium,Low"</formula1>
    </dataValidation>
  </dataValidations>
  <drawing r:id="rId1"/>
</worksheet>
</file>