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hesisku_git\perhitungan\"/>
    </mc:Choice>
  </mc:AlternateContent>
  <bookViews>
    <workbookView xWindow="0" yWindow="0" windowWidth="20490" windowHeight="7155" activeTab="1"/>
  </bookViews>
  <sheets>
    <sheet name="Perhitungan KNN" sheetId="1" r:id="rId1"/>
    <sheet name="hasil uji coba" sheetId="4" r:id="rId2"/>
    <sheet name="Perhitungan Lokasi" sheetId="2" r:id="rId3"/>
    <sheet name="id_item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AA11" i="2" l="1"/>
  <c r="AC11" i="2" s="1"/>
  <c r="AD11" i="2" s="1"/>
  <c r="AE11" i="2" s="1"/>
  <c r="AB11" i="2"/>
  <c r="AA12" i="2"/>
  <c r="AB12" i="2"/>
  <c r="AC12" i="2"/>
  <c r="AD12" i="2" s="1"/>
  <c r="AE12" i="2" s="1"/>
  <c r="AA13" i="2"/>
  <c r="AB13" i="2"/>
  <c r="AC13" i="2"/>
  <c r="AD13" i="2" s="1"/>
  <c r="AE13" i="2" s="1"/>
  <c r="AA14" i="2"/>
  <c r="AC14" i="2" s="1"/>
  <c r="AD14" i="2" s="1"/>
  <c r="AE14" i="2" s="1"/>
  <c r="AB14" i="2"/>
  <c r="AA15" i="2"/>
  <c r="AB15" i="2"/>
  <c r="AC15" i="2"/>
  <c r="AD15" i="2"/>
  <c r="AE15" i="2" s="1"/>
  <c r="AA16" i="2"/>
  <c r="AC16" i="2" s="1"/>
  <c r="AD16" i="2" s="1"/>
  <c r="AE16" i="2" s="1"/>
  <c r="AB16" i="2"/>
  <c r="AA17" i="2"/>
  <c r="AC17" i="2" s="1"/>
  <c r="AD17" i="2" s="1"/>
  <c r="AE17" i="2" s="1"/>
  <c r="AB17" i="2"/>
  <c r="AA18" i="2"/>
  <c r="AB18" i="2"/>
  <c r="AC18" i="2"/>
  <c r="AD18" i="2"/>
  <c r="AE18" i="2"/>
  <c r="AA19" i="2"/>
  <c r="AC19" i="2" s="1"/>
  <c r="AD19" i="2" s="1"/>
  <c r="AE19" i="2" s="1"/>
  <c r="AB19" i="2"/>
  <c r="AA20" i="2"/>
  <c r="AB20" i="2"/>
  <c r="AC20" i="2"/>
  <c r="AD20" i="2" s="1"/>
  <c r="AE20" i="2" s="1"/>
  <c r="AA21" i="2"/>
  <c r="AB21" i="2"/>
  <c r="AC21" i="2"/>
  <c r="AD21" i="2"/>
  <c r="AE21" i="2" s="1"/>
  <c r="AA22" i="2"/>
  <c r="AC22" i="2" s="1"/>
  <c r="AD22" i="2" s="1"/>
  <c r="AE22" i="2" s="1"/>
  <c r="AB22" i="2"/>
  <c r="AE10" i="2"/>
  <c r="AD10" i="2"/>
  <c r="AC10" i="2"/>
  <c r="AB10" i="2"/>
  <c r="AA10" i="2"/>
  <c r="N10" i="2"/>
  <c r="K10" i="2"/>
  <c r="L147" i="1"/>
  <c r="L146" i="1"/>
  <c r="L145" i="1"/>
  <c r="L144" i="1"/>
  <c r="L143" i="1"/>
  <c r="M130" i="1"/>
  <c r="L133" i="1"/>
  <c r="L137" i="1"/>
  <c r="L138" i="1"/>
  <c r="L130" i="1"/>
  <c r="L136" i="1"/>
  <c r="L135" i="1"/>
  <c r="L134" i="1"/>
  <c r="L132" i="1"/>
  <c r="L131" i="1"/>
  <c r="AL61" i="1"/>
  <c r="AL24" i="1"/>
  <c r="AL108" i="1"/>
  <c r="AL107" i="1"/>
  <c r="AL106" i="1"/>
  <c r="AL105" i="1"/>
  <c r="AL104" i="1"/>
  <c r="AL103" i="1"/>
  <c r="AL98" i="1"/>
  <c r="AL97" i="1"/>
  <c r="AL96" i="1"/>
  <c r="AL95" i="1"/>
  <c r="AL94" i="1"/>
  <c r="AL93" i="1"/>
  <c r="AL92" i="1"/>
  <c r="AM92" i="1" s="1"/>
  <c r="AL86" i="1"/>
  <c r="AL85" i="1"/>
  <c r="AL84" i="1"/>
  <c r="AL83" i="1"/>
  <c r="AL82" i="1"/>
  <c r="AL81" i="1"/>
  <c r="AL80" i="1"/>
  <c r="AL79" i="1"/>
  <c r="AM79" i="1" s="1"/>
  <c r="AL73" i="1"/>
  <c r="AL72" i="1"/>
  <c r="AL71" i="1"/>
  <c r="AL70" i="1"/>
  <c r="AL69" i="1"/>
  <c r="AL68" i="1"/>
  <c r="AM68" i="1" s="1"/>
  <c r="AL48" i="1"/>
  <c r="AL47" i="1"/>
  <c r="AL46" i="1"/>
  <c r="AL45" i="1"/>
  <c r="AL44" i="1"/>
  <c r="AL43" i="1"/>
  <c r="AL19" i="1"/>
  <c r="AL23" i="1"/>
  <c r="AL22" i="1"/>
  <c r="AL21" i="1"/>
  <c r="AL20" i="1"/>
  <c r="AL18" i="1"/>
  <c r="AL17" i="1"/>
  <c r="AL11" i="1"/>
  <c r="AL10" i="1"/>
  <c r="AL9" i="1"/>
  <c r="AL8" i="1"/>
  <c r="AL7" i="1"/>
  <c r="AL6" i="1"/>
  <c r="AM6" i="1" s="1"/>
  <c r="AL120" i="1"/>
  <c r="AL119" i="1"/>
  <c r="AL118" i="1"/>
  <c r="AL117" i="1"/>
  <c r="AL116" i="1"/>
  <c r="AL115" i="1"/>
  <c r="AL114" i="1"/>
  <c r="AL60" i="1"/>
  <c r="AL59" i="1"/>
  <c r="AL58" i="1"/>
  <c r="AL57" i="1"/>
  <c r="AL56" i="1"/>
  <c r="AL55" i="1"/>
  <c r="AM55" i="1" s="1"/>
  <c r="AL38" i="1"/>
  <c r="AL37" i="1"/>
  <c r="AL36" i="1"/>
  <c r="AL35" i="1"/>
  <c r="AL34" i="1"/>
  <c r="AL33" i="1"/>
  <c r="AL32" i="1"/>
  <c r="AL31" i="1"/>
  <c r="Z118" i="1"/>
  <c r="Z117" i="1"/>
  <c r="Z116" i="1"/>
  <c r="Z115" i="1"/>
  <c r="Z114" i="1"/>
  <c r="Z113" i="1"/>
  <c r="Z108" i="1"/>
  <c r="Z107" i="1"/>
  <c r="Z106" i="1"/>
  <c r="Z105" i="1"/>
  <c r="Z104" i="1"/>
  <c r="Z103" i="1"/>
  <c r="Z102" i="1"/>
  <c r="Z96" i="1"/>
  <c r="Z95" i="1"/>
  <c r="Z94" i="1"/>
  <c r="Z93" i="1"/>
  <c r="Z92" i="1"/>
  <c r="Z91" i="1"/>
  <c r="Z81" i="1"/>
  <c r="Z82" i="1"/>
  <c r="Z86" i="1"/>
  <c r="Z85" i="1"/>
  <c r="Z84" i="1"/>
  <c r="Z83" i="1"/>
  <c r="Z80" i="1"/>
  <c r="Z79" i="1"/>
  <c r="AA79" i="1" s="1"/>
  <c r="Z73" i="1"/>
  <c r="Z72" i="1"/>
  <c r="Z71" i="1"/>
  <c r="Z70" i="1"/>
  <c r="Z69" i="1"/>
  <c r="Z68" i="1"/>
  <c r="Z59" i="1"/>
  <c r="Z58" i="1"/>
  <c r="Z57" i="1"/>
  <c r="Z56" i="1"/>
  <c r="Z55" i="1"/>
  <c r="Z54" i="1"/>
  <c r="Z32" i="1"/>
  <c r="Z26" i="1"/>
  <c r="M143" i="1" l="1"/>
  <c r="AM114" i="1"/>
  <c r="AM43" i="1"/>
  <c r="AA54" i="1"/>
  <c r="AA102" i="1"/>
  <c r="AA68" i="1"/>
  <c r="AM103" i="1"/>
  <c r="AM31" i="1"/>
  <c r="AM17" i="1"/>
  <c r="AA113" i="1"/>
  <c r="AA91" i="1"/>
  <c r="Z47" i="1" l="1"/>
  <c r="Z46" i="1"/>
  <c r="Z45" i="1"/>
  <c r="Z44" i="1"/>
  <c r="Z43" i="1"/>
  <c r="Z36" i="1"/>
  <c r="Z35" i="1"/>
  <c r="Z34" i="1"/>
  <c r="Z33" i="1"/>
  <c r="Z31" i="1"/>
  <c r="Z30" i="1"/>
  <c r="Z25" i="1"/>
  <c r="Z24" i="1"/>
  <c r="Z23" i="1"/>
  <c r="Z22" i="1"/>
  <c r="Z21" i="1"/>
  <c r="Z20" i="1"/>
  <c r="Z19" i="1"/>
  <c r="Z18" i="1"/>
  <c r="Z11" i="1"/>
  <c r="Z10" i="1"/>
  <c r="Z9" i="1"/>
  <c r="Z8" i="1"/>
  <c r="Z7" i="1"/>
  <c r="Z6" i="1"/>
  <c r="AA18" i="1" l="1"/>
  <c r="AA30" i="1"/>
  <c r="AA43" i="1"/>
  <c r="AA6" i="1"/>
  <c r="L23" i="2"/>
  <c r="N23" i="2" s="1"/>
  <c r="K23" i="2"/>
  <c r="M23" i="2" s="1"/>
  <c r="L22" i="2"/>
  <c r="N22" i="2" s="1"/>
  <c r="K22" i="2"/>
  <c r="M22" i="2" s="1"/>
  <c r="L21" i="2"/>
  <c r="N21" i="2" s="1"/>
  <c r="K21" i="2"/>
  <c r="M21" i="2" s="1"/>
  <c r="M20" i="2"/>
  <c r="L20" i="2"/>
  <c r="N20" i="2" s="1"/>
  <c r="K20" i="2"/>
  <c r="L19" i="2"/>
  <c r="N19" i="2" s="1"/>
  <c r="K19" i="2"/>
  <c r="M19" i="2" s="1"/>
  <c r="O19" i="2" s="1"/>
  <c r="Q19" i="2" s="1"/>
  <c r="L18" i="2"/>
  <c r="N18" i="2" s="1"/>
  <c r="K18" i="2"/>
  <c r="M18" i="2" s="1"/>
  <c r="O18" i="2" s="1"/>
  <c r="Q18" i="2" s="1"/>
  <c r="N17" i="2"/>
  <c r="L17" i="2"/>
  <c r="K17" i="2"/>
  <c r="M17" i="2" s="1"/>
  <c r="O17" i="2" s="1"/>
  <c r="Q17" i="2" s="1"/>
  <c r="M16" i="2"/>
  <c r="L16" i="2"/>
  <c r="N16" i="2" s="1"/>
  <c r="K16" i="2"/>
  <c r="L15" i="2"/>
  <c r="N15" i="2" s="1"/>
  <c r="K15" i="2"/>
  <c r="M15" i="2" s="1"/>
  <c r="O15" i="2" s="1"/>
  <c r="Q15" i="2" s="1"/>
  <c r="L14" i="2"/>
  <c r="N14" i="2" s="1"/>
  <c r="K14" i="2"/>
  <c r="M14" i="2" s="1"/>
  <c r="O14" i="2" s="1"/>
  <c r="Q14" i="2" s="1"/>
  <c r="N13" i="2"/>
  <c r="L13" i="2"/>
  <c r="K13" i="2"/>
  <c r="M13" i="2" s="1"/>
  <c r="O13" i="2" s="1"/>
  <c r="Q13" i="2" s="1"/>
  <c r="M12" i="2"/>
  <c r="O12" i="2" s="1"/>
  <c r="Q12" i="2" s="1"/>
  <c r="L12" i="2"/>
  <c r="N12" i="2" s="1"/>
  <c r="K12" i="2"/>
  <c r="L11" i="2"/>
  <c r="N11" i="2" s="1"/>
  <c r="K11" i="2"/>
  <c r="M11" i="2" s="1"/>
  <c r="L10" i="2"/>
  <c r="M10" i="2"/>
  <c r="O21" i="2" l="1"/>
  <c r="Q21" i="2" s="1"/>
  <c r="O22" i="2"/>
  <c r="Q22" i="2" s="1"/>
  <c r="O11" i="2"/>
  <c r="Q11" i="2" s="1"/>
  <c r="O23" i="2"/>
  <c r="O20" i="2"/>
  <c r="Q20" i="2" s="1"/>
  <c r="O10" i="2"/>
  <c r="Q10" i="2" s="1"/>
  <c r="O16" i="2"/>
  <c r="Q16" i="2" s="1"/>
  <c r="M119" i="1" l="1"/>
  <c r="M118" i="1"/>
  <c r="M117" i="1"/>
  <c r="M116" i="1"/>
  <c r="M115" i="1"/>
  <c r="M114" i="1"/>
  <c r="M113" i="1"/>
  <c r="M112" i="1"/>
  <c r="N112" i="1" s="1"/>
  <c r="M106" i="1"/>
  <c r="M105" i="1"/>
  <c r="M104" i="1"/>
  <c r="M103" i="1"/>
  <c r="M102" i="1"/>
  <c r="M101" i="1"/>
  <c r="M100" i="1"/>
  <c r="N100" i="1" s="1"/>
  <c r="M93" i="1"/>
  <c r="M92" i="1"/>
  <c r="M91" i="1"/>
  <c r="M90" i="1"/>
  <c r="M89" i="1"/>
  <c r="M88" i="1"/>
  <c r="M80" i="1"/>
  <c r="M79" i="1"/>
  <c r="M78" i="1"/>
  <c r="M77" i="1"/>
  <c r="M76" i="1"/>
  <c r="M70" i="1"/>
  <c r="M69" i="1"/>
  <c r="M68" i="1"/>
  <c r="M67" i="1"/>
  <c r="M66" i="1"/>
  <c r="M65" i="1"/>
  <c r="M64" i="1"/>
  <c r="M57" i="1"/>
  <c r="M56" i="1"/>
  <c r="M55" i="1"/>
  <c r="M54" i="1"/>
  <c r="M53" i="1"/>
  <c r="M52" i="1"/>
  <c r="N52" i="1" s="1"/>
  <c r="M44" i="1"/>
  <c r="M43" i="1"/>
  <c r="M42" i="1"/>
  <c r="M41" i="1"/>
  <c r="M40" i="1"/>
  <c r="M35" i="1"/>
  <c r="M34" i="1"/>
  <c r="M33" i="1"/>
  <c r="M32" i="1"/>
  <c r="M31" i="1"/>
  <c r="M30" i="1"/>
  <c r="M29" i="1"/>
  <c r="M28" i="1"/>
  <c r="M22" i="1"/>
  <c r="M21" i="1"/>
  <c r="M20" i="1"/>
  <c r="M19" i="1"/>
  <c r="M18" i="1"/>
  <c r="M17" i="1"/>
  <c r="M12" i="1"/>
  <c r="M11" i="1"/>
  <c r="M10" i="1"/>
  <c r="M9" i="1"/>
  <c r="M8" i="1"/>
  <c r="M7" i="1"/>
  <c r="M6" i="1"/>
  <c r="N88" i="1" l="1"/>
  <c r="N76" i="1"/>
  <c r="N40" i="1"/>
  <c r="N17" i="1"/>
  <c r="N6" i="1"/>
  <c r="N64" i="1"/>
</calcChain>
</file>

<file path=xl/sharedStrings.xml><?xml version="1.0" encoding="utf-8"?>
<sst xmlns="http://schemas.openxmlformats.org/spreadsheetml/2006/main" count="1378" uniqueCount="230">
  <si>
    <t>Fairfield By Marriott Surabaya</t>
  </si>
  <si>
    <t>Data Pembanding</t>
  </si>
  <si>
    <t>kasus baru</t>
  </si>
  <si>
    <t>bobot</t>
  </si>
  <si>
    <t>kasus lama</t>
  </si>
  <si>
    <t>index</t>
  </si>
  <si>
    <t>kemiripan</t>
  </si>
  <si>
    <t>total</t>
  </si>
  <si>
    <t>skor</t>
  </si>
  <si>
    <t>dukuh pakis</t>
  </si>
  <si>
    <t>DKP</t>
  </si>
  <si>
    <t>Dukuh Pakis</t>
  </si>
  <si>
    <t>breakfast</t>
  </si>
  <si>
    <t>F4</t>
  </si>
  <si>
    <t>ruang meeting</t>
  </si>
  <si>
    <t>F5</t>
  </si>
  <si>
    <t>area rokok</t>
  </si>
  <si>
    <t>F10</t>
  </si>
  <si>
    <t>kolam renang</t>
  </si>
  <si>
    <t>F9</t>
  </si>
  <si>
    <t>review 96 - 98</t>
  </si>
  <si>
    <t>R2</t>
  </si>
  <si>
    <t>300.000 - 500.000</t>
  </si>
  <si>
    <t>H3</t>
  </si>
  <si>
    <t>kelas 4</t>
  </si>
  <si>
    <t>K2</t>
  </si>
  <si>
    <t>deluxe</t>
  </si>
  <si>
    <t>T2</t>
  </si>
  <si>
    <t>500.000 - 1.000.000</t>
  </si>
  <si>
    <t>H2</t>
  </si>
  <si>
    <t>fitness</t>
  </si>
  <si>
    <t>F6</t>
  </si>
  <si>
    <t>superior</t>
  </si>
  <si>
    <t>T3</t>
  </si>
  <si>
    <t>area merokok</t>
  </si>
  <si>
    <t>Java Paragon Hotel And Residence</t>
  </si>
  <si>
    <t>TV</t>
  </si>
  <si>
    <t>F2</t>
  </si>
  <si>
    <t>Ruang meeting</t>
  </si>
  <si>
    <t>Area rokok</t>
  </si>
  <si>
    <t>Single</t>
  </si>
  <si>
    <t>T4</t>
  </si>
  <si>
    <t>review 92-94</t>
  </si>
  <si>
    <t>R3</t>
  </si>
  <si>
    <t>Tab Hotel Darmo Permai Surabaya</t>
  </si>
  <si>
    <t>internet</t>
  </si>
  <si>
    <t>F3</t>
  </si>
  <si>
    <t>restoran</t>
  </si>
  <si>
    <t>F7</t>
  </si>
  <si>
    <t>suite</t>
  </si>
  <si>
    <t>T1</t>
  </si>
  <si>
    <t>review &gt; 98</t>
  </si>
  <si>
    <t>R1</t>
  </si>
  <si>
    <t>Bintang 5</t>
  </si>
  <si>
    <t>K1</t>
  </si>
  <si>
    <t>Best Western Papilio Hotel</t>
  </si>
  <si>
    <t>Wonokromo</t>
  </si>
  <si>
    <t>WNO</t>
  </si>
  <si>
    <t>Kolam renang</t>
  </si>
  <si>
    <t>100.000 - 300.000</t>
  </si>
  <si>
    <t>H4</t>
  </si>
  <si>
    <t>Primebiz Hotel Surabaya</t>
  </si>
  <si>
    <t>parkiran</t>
  </si>
  <si>
    <t>F8</t>
  </si>
  <si>
    <t>review 92 - 94</t>
  </si>
  <si>
    <t>R4</t>
  </si>
  <si>
    <t>Narita Hotel Surabaya</t>
  </si>
  <si>
    <t>Gubeng</t>
  </si>
  <si>
    <t>GBG</t>
  </si>
  <si>
    <t>bintang 4</t>
  </si>
  <si>
    <t>Luminor Hotel Jemursari</t>
  </si>
  <si>
    <t>Tenggilis Mejoyo</t>
  </si>
  <si>
    <t>TGM</t>
  </si>
  <si>
    <t>Breakfast</t>
  </si>
  <si>
    <t>Parkiran</t>
  </si>
  <si>
    <t>&lt; 100.000</t>
  </si>
  <si>
    <t>H5</t>
  </si>
  <si>
    <t>Bintang 3</t>
  </si>
  <si>
    <t>K3</t>
  </si>
  <si>
    <t>Yello Hotel Jemursari</t>
  </si>
  <si>
    <t>Internet</t>
  </si>
  <si>
    <t>Fitness</t>
  </si>
  <si>
    <t>review &lt; 92</t>
  </si>
  <si>
    <t>R5</t>
  </si>
  <si>
    <t>Grand Dafam Signature Surabaya</t>
  </si>
  <si>
    <t>Genteng</t>
  </si>
  <si>
    <t>GTG</t>
  </si>
  <si>
    <t>Hotel Santika Pandegiling Surabaya</t>
  </si>
  <si>
    <t>Tegalsari</t>
  </si>
  <si>
    <t>TGL</t>
  </si>
  <si>
    <t>lokasi item 1</t>
  </si>
  <si>
    <t>lat</t>
  </si>
  <si>
    <t>long</t>
  </si>
  <si>
    <t>lokasi item 2</t>
  </si>
  <si>
    <t>delta lat</t>
  </si>
  <si>
    <t>delta long</t>
  </si>
  <si>
    <t>nilai a</t>
  </si>
  <si>
    <t>nilai c</t>
  </si>
  <si>
    <t>nilai d</t>
  </si>
  <si>
    <t>nilai real</t>
  </si>
  <si>
    <t>selisih</t>
  </si>
  <si>
    <t>Sukomanunggal</t>
  </si>
  <si>
    <t>-7,26427</t>
  </si>
  <si>
    <t>112,69734</t>
  </si>
  <si>
    <t>Sawahan</t>
  </si>
  <si>
    <t>-7,26302</t>
  </si>
  <si>
    <t>112,72118</t>
  </si>
  <si>
    <t>-7,27986</t>
  </si>
  <si>
    <t>112,73606</t>
  </si>
  <si>
    <t>Wiyung</t>
  </si>
  <si>
    <t>-7,31527</t>
  </si>
  <si>
    <t>112,68542</t>
  </si>
  <si>
    <t>-7,27928</t>
  </si>
  <si>
    <t>112,75392</t>
  </si>
  <si>
    <t>-7,25913</t>
  </si>
  <si>
    <t>112,74807</t>
  </si>
  <si>
    <t>Wonocolo</t>
  </si>
  <si>
    <t>-7,31983</t>
  </si>
  <si>
    <t>112,74203</t>
  </si>
  <si>
    <t>Gayungan</t>
  </si>
  <si>
    <t>-7,33054</t>
  </si>
  <si>
    <t>112,72391</t>
  </si>
  <si>
    <t>-7,32036</t>
  </si>
  <si>
    <t>112,75800</t>
  </si>
  <si>
    <t>Mulyorejo</t>
  </si>
  <si>
    <t>-7,26932</t>
  </si>
  <si>
    <t>112,79267</t>
  </si>
  <si>
    <t>Sukolilo</t>
  </si>
  <si>
    <t>-7,28819</t>
  </si>
  <si>
    <t>112,81651</t>
  </si>
  <si>
    <t>Rungkut</t>
  </si>
  <si>
    <t>-7,31898</t>
  </si>
  <si>
    <t>112,80462</t>
  </si>
  <si>
    <t>sawahan</t>
  </si>
  <si>
    <t>sukomanggulan</t>
  </si>
  <si>
    <t>id_harga</t>
  </si>
  <si>
    <t>id_review</t>
  </si>
  <si>
    <t>id_lokasi</t>
  </si>
  <si>
    <t>Lokasi</t>
  </si>
  <si>
    <t>Harga</t>
  </si>
  <si>
    <t>&gt; 1.000.000</t>
  </si>
  <si>
    <t>H1</t>
  </si>
  <si>
    <t>Review</t>
  </si>
  <si>
    <t>&gt; 98</t>
  </si>
  <si>
    <t>500.000 – 1.000.000</t>
  </si>
  <si>
    <t>96 – 98</t>
  </si>
  <si>
    <t>GYN</t>
  </si>
  <si>
    <t>94 – 96</t>
  </si>
  <si>
    <t>100.000 – 300.000</t>
  </si>
  <si>
    <t>92 – 94</t>
  </si>
  <si>
    <t>&lt; 92</t>
  </si>
  <si>
    <t>MLY</t>
  </si>
  <si>
    <t>RGT</t>
  </si>
  <si>
    <t>SWH</t>
  </si>
  <si>
    <t>id_tipe_kamar</t>
  </si>
  <si>
    <t>id_kelas</t>
  </si>
  <si>
    <t>Sedati</t>
  </si>
  <si>
    <t>SDT</t>
  </si>
  <si>
    <t>Tipe Kamar</t>
  </si>
  <si>
    <t>Suite</t>
  </si>
  <si>
    <t xml:space="preserve">Kelas </t>
  </si>
  <si>
    <t>SKL</t>
  </si>
  <si>
    <t>Deluxe</t>
  </si>
  <si>
    <t>Bintang 4</t>
  </si>
  <si>
    <t>SKM</t>
  </si>
  <si>
    <t>Superior</t>
  </si>
  <si>
    <t>Standart</t>
  </si>
  <si>
    <t>T5</t>
  </si>
  <si>
    <t>WYG</t>
  </si>
  <si>
    <t>WNC</t>
  </si>
  <si>
    <t>WNK</t>
  </si>
  <si>
    <t>kemiripan 1 - 0,2</t>
  </si>
  <si>
    <t>Singgasana Hotel Surabaya</t>
  </si>
  <si>
    <t>AC</t>
  </si>
  <si>
    <t>Kolam reanang</t>
  </si>
  <si>
    <t>500.000-1jt</t>
  </si>
  <si>
    <t>review</t>
  </si>
  <si>
    <t>review 96-98</t>
  </si>
  <si>
    <t>500.000 - 1jt</t>
  </si>
  <si>
    <t>area parkir</t>
  </si>
  <si>
    <t>single</t>
  </si>
  <si>
    <t>The Life Styles Hotel Surabaya</t>
  </si>
  <si>
    <t>GUB</t>
  </si>
  <si>
    <t>Hotel Santika Premiere GBG</t>
  </si>
  <si>
    <t>1jt &gt;</t>
  </si>
  <si>
    <t>kolam reanang</t>
  </si>
  <si>
    <t>Garden Palace Hotel Surabaya</t>
  </si>
  <si>
    <t>review &lt; 98</t>
  </si>
  <si>
    <t>Swiss-Belinn Tunjungan Surabaya</t>
  </si>
  <si>
    <t>500.000 - jt</t>
  </si>
  <si>
    <t>1jt keatas</t>
  </si>
  <si>
    <t>100.00-300</t>
  </si>
  <si>
    <t>r4</t>
  </si>
  <si>
    <t>Quest Hotel Darmo - Surabaya by ASTON</t>
  </si>
  <si>
    <t>The Alana Surabaya</t>
  </si>
  <si>
    <t>300-500</t>
  </si>
  <si>
    <t>Hotel Dafam Pacific Caesar Surabaya</t>
  </si>
  <si>
    <t>kelas 3</t>
  </si>
  <si>
    <t>Swiss-Belinn Manyar Surabaya</t>
  </si>
  <si>
    <t>Alimar Premier Hotel</t>
  </si>
  <si>
    <t>tv</t>
  </si>
  <si>
    <t>ac</t>
  </si>
  <si>
    <t>bintang 3</t>
  </si>
  <si>
    <t>review 94-96</t>
  </si>
  <si>
    <t>100-300</t>
  </si>
  <si>
    <t>Maumu Hotel and Lounge</t>
  </si>
  <si>
    <t>500-1jt</t>
  </si>
  <si>
    <t>lokasi</t>
  </si>
  <si>
    <t>tipe kamar</t>
  </si>
  <si>
    <t>harga</t>
  </si>
  <si>
    <t>pakai nilai kemiripan</t>
  </si>
  <si>
    <t>kelas</t>
  </si>
  <si>
    <t xml:space="preserve">harga </t>
  </si>
  <si>
    <t>wonokromo</t>
  </si>
  <si>
    <t>o</t>
  </si>
  <si>
    <t>KNN</t>
  </si>
  <si>
    <t>NN</t>
  </si>
  <si>
    <t>Deep learning</t>
  </si>
  <si>
    <t>RMSE</t>
  </si>
  <si>
    <t>SE</t>
  </si>
  <si>
    <t>128.311/+- 203.145</t>
  </si>
  <si>
    <t>6.432 +/- 0.000</t>
  </si>
  <si>
    <t>11.327 +/- 0.000</t>
  </si>
  <si>
    <t>41.370 +/- 69.711</t>
  </si>
  <si>
    <t>6.332 +/- 0.000</t>
  </si>
  <si>
    <t>40.099 +/- 95.697</t>
  </si>
  <si>
    <t>SVM</t>
  </si>
  <si>
    <t>6.657 +/- 0.000</t>
  </si>
  <si>
    <t>44.310 +/- 46.336</t>
  </si>
  <si>
    <t>Metode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</si>
</sst>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4" borderId="0" xfId="0" applyNumberFormat="1" applyFill="1"/>
    <xf numFmtId="2" fontId="0" fillId="2" borderId="0" xfId="0" applyNumberFormat="1" applyFill="1"/>
    <xf numFmtId="166" fontId="0" fillId="0" borderId="0" xfId="0" applyNumberFormat="1"/>
    <xf numFmtId="0" fontId="0" fillId="4" borderId="0" xfId="0" applyNumberFormat="1" applyFill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M148"/>
  <sheetViews>
    <sheetView topLeftCell="A101" workbookViewId="0">
      <selection activeCell="J111" sqref="J111"/>
    </sheetView>
  </sheetViews>
  <sheetFormatPr defaultRowHeight="15" x14ac:dyDescent="0.25"/>
  <cols>
    <col min="18" max="18" width="24.85546875" bestFit="1" customWidth="1"/>
    <col min="22" max="22" width="13.28515625" bestFit="1" customWidth="1"/>
    <col min="30" max="30" width="33.5703125" bestFit="1" customWidth="1"/>
    <col min="34" max="34" width="17.5703125" bestFit="1" customWidth="1"/>
  </cols>
  <sheetData>
    <row r="4" spans="4:39" x14ac:dyDescent="0.25">
      <c r="D4">
        <v>1</v>
      </c>
      <c r="E4" s="1" t="s">
        <v>0</v>
      </c>
      <c r="I4" t="s">
        <v>1</v>
      </c>
      <c r="Q4">
        <v>11</v>
      </c>
      <c r="R4" t="s">
        <v>172</v>
      </c>
      <c r="AC4">
        <v>21</v>
      </c>
      <c r="AD4" t="s">
        <v>194</v>
      </c>
    </row>
    <row r="5" spans="4:39" x14ac:dyDescent="0.25">
      <c r="E5" t="s">
        <v>2</v>
      </c>
      <c r="G5" t="s">
        <v>3</v>
      </c>
      <c r="I5" t="s">
        <v>4</v>
      </c>
      <c r="J5" t="s">
        <v>5</v>
      </c>
      <c r="K5" t="s">
        <v>3</v>
      </c>
      <c r="L5" t="s">
        <v>6</v>
      </c>
      <c r="M5" t="s">
        <v>7</v>
      </c>
      <c r="N5" t="s">
        <v>8</v>
      </c>
      <c r="R5" t="s">
        <v>2</v>
      </c>
      <c r="V5" t="s">
        <v>4</v>
      </c>
      <c r="W5" t="s">
        <v>5</v>
      </c>
      <c r="X5" t="s">
        <v>3</v>
      </c>
      <c r="Y5" t="s">
        <v>6</v>
      </c>
      <c r="Z5" t="s">
        <v>7</v>
      </c>
      <c r="AA5" t="s">
        <v>8</v>
      </c>
      <c r="AD5" t="s">
        <v>2</v>
      </c>
      <c r="AH5" t="s">
        <v>4</v>
      </c>
      <c r="AI5" t="s">
        <v>5</v>
      </c>
      <c r="AJ5" t="s">
        <v>3</v>
      </c>
      <c r="AK5" t="s">
        <v>6</v>
      </c>
      <c r="AL5" t="s">
        <v>7</v>
      </c>
      <c r="AM5" t="s">
        <v>8</v>
      </c>
    </row>
    <row r="6" spans="4:39" x14ac:dyDescent="0.25">
      <c r="E6" s="2" t="s">
        <v>9</v>
      </c>
      <c r="F6" s="2" t="s">
        <v>10</v>
      </c>
      <c r="G6" s="2">
        <v>1</v>
      </c>
      <c r="I6" t="s">
        <v>11</v>
      </c>
      <c r="J6" t="s">
        <v>10</v>
      </c>
      <c r="K6">
        <v>0.65</v>
      </c>
      <c r="L6">
        <v>1</v>
      </c>
      <c r="M6">
        <f t="shared" ref="M6:M12" si="0">K6*L6</f>
        <v>0.65</v>
      </c>
      <c r="N6">
        <f>SUM(M6:M12)/SUM(K6:K12)</f>
        <v>0.9234782608695653</v>
      </c>
      <c r="R6" t="s">
        <v>9</v>
      </c>
      <c r="S6" t="s">
        <v>10</v>
      </c>
      <c r="T6">
        <v>1</v>
      </c>
      <c r="V6" t="s">
        <v>11</v>
      </c>
      <c r="W6" t="s">
        <v>10</v>
      </c>
      <c r="X6">
        <v>1</v>
      </c>
      <c r="Y6">
        <v>0.7</v>
      </c>
      <c r="Z6">
        <f>X6*Y6</f>
        <v>0.7</v>
      </c>
      <c r="AA6">
        <f>SUM(Z6:Z12)/SUM(X6:X12)</f>
        <v>0.71279620853080572</v>
      </c>
      <c r="AD6" t="s">
        <v>9</v>
      </c>
      <c r="AE6" t="s">
        <v>10</v>
      </c>
      <c r="AF6">
        <v>1</v>
      </c>
      <c r="AH6" t="s">
        <v>119</v>
      </c>
      <c r="AI6" t="s">
        <v>146</v>
      </c>
      <c r="AJ6">
        <v>1</v>
      </c>
      <c r="AK6">
        <v>0.1</v>
      </c>
      <c r="AL6">
        <f>AJ6*AK6</f>
        <v>0.1</v>
      </c>
      <c r="AM6">
        <f>SUM(AL6:AL11)/SUM(AJ6:AJ11)</f>
        <v>0.57470355731225298</v>
      </c>
    </row>
    <row r="7" spans="4:39" x14ac:dyDescent="0.25">
      <c r="E7" s="3" t="s">
        <v>12</v>
      </c>
      <c r="F7" s="3" t="s">
        <v>13</v>
      </c>
      <c r="G7" s="3">
        <v>0.65</v>
      </c>
      <c r="I7" t="s">
        <v>12</v>
      </c>
      <c r="J7" t="s">
        <v>13</v>
      </c>
      <c r="K7">
        <v>0.65</v>
      </c>
      <c r="L7">
        <v>1</v>
      </c>
      <c r="M7">
        <f t="shared" si="0"/>
        <v>0.65</v>
      </c>
      <c r="R7" t="s">
        <v>12</v>
      </c>
      <c r="S7" t="s">
        <v>13</v>
      </c>
      <c r="T7">
        <v>0.65</v>
      </c>
      <c r="V7" t="s">
        <v>173</v>
      </c>
      <c r="X7">
        <v>0</v>
      </c>
      <c r="Y7">
        <v>0</v>
      </c>
      <c r="Z7">
        <f t="shared" ref="Z7:Z11" si="1">X7*Y7</f>
        <v>0</v>
      </c>
      <c r="AD7" t="s">
        <v>12</v>
      </c>
      <c r="AE7" t="s">
        <v>13</v>
      </c>
      <c r="AF7">
        <v>0.65</v>
      </c>
      <c r="AH7" t="s">
        <v>12</v>
      </c>
      <c r="AI7" t="s">
        <v>13</v>
      </c>
      <c r="AJ7">
        <v>0.65</v>
      </c>
      <c r="AK7">
        <v>1</v>
      </c>
      <c r="AL7">
        <f t="shared" ref="AL7" si="2">AJ7*AK7</f>
        <v>0.65</v>
      </c>
    </row>
    <row r="8" spans="4:39" x14ac:dyDescent="0.25">
      <c r="E8" s="3" t="s">
        <v>14</v>
      </c>
      <c r="F8" s="3" t="s">
        <v>15</v>
      </c>
      <c r="G8" s="3">
        <v>0.65</v>
      </c>
      <c r="I8" s="4" t="s">
        <v>16</v>
      </c>
      <c r="J8" t="s">
        <v>17</v>
      </c>
      <c r="K8">
        <v>0.12</v>
      </c>
      <c r="L8">
        <v>1</v>
      </c>
      <c r="M8">
        <f t="shared" si="0"/>
        <v>0.12</v>
      </c>
      <c r="R8" t="s">
        <v>14</v>
      </c>
      <c r="S8" t="s">
        <v>15</v>
      </c>
      <c r="T8">
        <v>0.65</v>
      </c>
      <c r="V8" t="s">
        <v>36</v>
      </c>
      <c r="X8">
        <v>0</v>
      </c>
      <c r="Y8">
        <v>0</v>
      </c>
      <c r="Z8">
        <f t="shared" si="1"/>
        <v>0</v>
      </c>
      <c r="AD8" t="s">
        <v>14</v>
      </c>
      <c r="AE8" t="s">
        <v>15</v>
      </c>
      <c r="AF8">
        <v>0.65</v>
      </c>
      <c r="AH8" t="s">
        <v>20</v>
      </c>
      <c r="AI8" t="s">
        <v>21</v>
      </c>
      <c r="AJ8">
        <v>0</v>
      </c>
      <c r="AK8">
        <v>0</v>
      </c>
      <c r="AL8">
        <f>AJ8*AK8</f>
        <v>0</v>
      </c>
    </row>
    <row r="9" spans="4:39" x14ac:dyDescent="0.25">
      <c r="E9" s="5" t="s">
        <v>18</v>
      </c>
      <c r="F9" s="5" t="s">
        <v>19</v>
      </c>
      <c r="G9" s="5">
        <v>0.23</v>
      </c>
      <c r="I9" t="s">
        <v>20</v>
      </c>
      <c r="J9" t="s">
        <v>21</v>
      </c>
      <c r="K9">
        <v>0</v>
      </c>
      <c r="L9">
        <v>0</v>
      </c>
      <c r="M9">
        <f t="shared" si="0"/>
        <v>0</v>
      </c>
      <c r="R9" t="s">
        <v>18</v>
      </c>
      <c r="S9" t="s">
        <v>19</v>
      </c>
      <c r="T9">
        <v>0.23</v>
      </c>
      <c r="V9" t="s">
        <v>174</v>
      </c>
      <c r="X9">
        <v>0.23</v>
      </c>
      <c r="Y9">
        <v>1</v>
      </c>
      <c r="Z9">
        <f t="shared" si="1"/>
        <v>0.23</v>
      </c>
      <c r="AD9" t="s">
        <v>18</v>
      </c>
      <c r="AE9" t="s">
        <v>19</v>
      </c>
      <c r="AF9">
        <v>0.23</v>
      </c>
      <c r="AH9" t="s">
        <v>202</v>
      </c>
      <c r="AI9">
        <v>3</v>
      </c>
      <c r="AJ9">
        <v>0</v>
      </c>
      <c r="AK9">
        <v>0</v>
      </c>
      <c r="AL9">
        <f>AJ9*AK9</f>
        <v>0</v>
      </c>
    </row>
    <row r="10" spans="4:39" x14ac:dyDescent="0.25">
      <c r="E10" s="3" t="s">
        <v>22</v>
      </c>
      <c r="F10" s="3" t="s">
        <v>23</v>
      </c>
      <c r="G10" s="3">
        <v>0.65</v>
      </c>
      <c r="I10" t="s">
        <v>24</v>
      </c>
      <c r="J10" t="s">
        <v>25</v>
      </c>
      <c r="K10">
        <v>0</v>
      </c>
      <c r="L10">
        <v>0</v>
      </c>
      <c r="M10">
        <f t="shared" si="0"/>
        <v>0</v>
      </c>
      <c r="R10" t="s">
        <v>22</v>
      </c>
      <c r="S10" t="s">
        <v>23</v>
      </c>
      <c r="T10">
        <v>0.65</v>
      </c>
      <c r="V10" t="s">
        <v>49</v>
      </c>
      <c r="X10">
        <v>0.23</v>
      </c>
      <c r="Y10">
        <v>0.8</v>
      </c>
      <c r="Z10">
        <f t="shared" si="1"/>
        <v>0.18400000000000002</v>
      </c>
      <c r="AD10" t="s">
        <v>22</v>
      </c>
      <c r="AE10" t="s">
        <v>23</v>
      </c>
      <c r="AF10">
        <v>0.65</v>
      </c>
      <c r="AH10" s="3" t="s">
        <v>28</v>
      </c>
      <c r="AI10" t="s">
        <v>29</v>
      </c>
      <c r="AJ10">
        <v>0.65</v>
      </c>
      <c r="AK10">
        <v>0.8</v>
      </c>
      <c r="AL10">
        <f>AJ10*AK10</f>
        <v>0.52</v>
      </c>
    </row>
    <row r="11" spans="4:39" x14ac:dyDescent="0.25">
      <c r="E11" s="5" t="s">
        <v>26</v>
      </c>
      <c r="F11" s="5" t="s">
        <v>27</v>
      </c>
      <c r="G11" s="5">
        <v>0.23</v>
      </c>
      <c r="I11" s="3" t="s">
        <v>28</v>
      </c>
      <c r="J11" t="s">
        <v>29</v>
      </c>
      <c r="K11">
        <v>0.65</v>
      </c>
      <c r="L11">
        <v>0.8</v>
      </c>
      <c r="M11">
        <f t="shared" si="0"/>
        <v>0.52</v>
      </c>
      <c r="R11" t="s">
        <v>26</v>
      </c>
      <c r="S11" t="s">
        <v>27</v>
      </c>
      <c r="T11">
        <v>0.23</v>
      </c>
      <c r="V11" t="s">
        <v>175</v>
      </c>
      <c r="W11">
        <v>2</v>
      </c>
      <c r="X11">
        <v>0.65</v>
      </c>
      <c r="Y11">
        <v>0.6</v>
      </c>
      <c r="Z11">
        <f t="shared" si="1"/>
        <v>0.39</v>
      </c>
      <c r="AD11" t="s">
        <v>26</v>
      </c>
      <c r="AE11" t="s">
        <v>27</v>
      </c>
      <c r="AF11">
        <v>0.23</v>
      </c>
      <c r="AH11" s="6" t="s">
        <v>32</v>
      </c>
      <c r="AI11" t="s">
        <v>33</v>
      </c>
      <c r="AJ11">
        <v>0.23</v>
      </c>
      <c r="AK11">
        <v>0.8</v>
      </c>
      <c r="AL11">
        <f>AJ11*AK11</f>
        <v>0.18400000000000002</v>
      </c>
    </row>
    <row r="12" spans="4:39" x14ac:dyDescent="0.25">
      <c r="E12" s="4" t="s">
        <v>30</v>
      </c>
      <c r="F12" s="4" t="s">
        <v>31</v>
      </c>
      <c r="G12" s="4">
        <v>0.12</v>
      </c>
      <c r="I12" s="6" t="s">
        <v>32</v>
      </c>
      <c r="J12" t="s">
        <v>33</v>
      </c>
      <c r="K12">
        <v>0.23</v>
      </c>
      <c r="L12">
        <v>0.8</v>
      </c>
      <c r="M12">
        <f t="shared" si="0"/>
        <v>0.18400000000000002</v>
      </c>
      <c r="R12" t="s">
        <v>30</v>
      </c>
      <c r="S12" t="s">
        <v>31</v>
      </c>
      <c r="T12">
        <v>0.12</v>
      </c>
      <c r="AD12" t="s">
        <v>30</v>
      </c>
      <c r="AE12" t="s">
        <v>31</v>
      </c>
      <c r="AF12">
        <v>0.12</v>
      </c>
    </row>
    <row r="13" spans="4:39" x14ac:dyDescent="0.25">
      <c r="E13" s="4" t="s">
        <v>34</v>
      </c>
      <c r="F13" s="4" t="s">
        <v>17</v>
      </c>
      <c r="G13" s="4">
        <v>0.12</v>
      </c>
      <c r="R13" t="s">
        <v>34</v>
      </c>
      <c r="S13" t="s">
        <v>17</v>
      </c>
      <c r="T13">
        <v>0.12</v>
      </c>
      <c r="AD13" t="s">
        <v>34</v>
      </c>
      <c r="AE13" t="s">
        <v>17</v>
      </c>
      <c r="AF13">
        <v>0.12</v>
      </c>
    </row>
    <row r="15" spans="4:39" x14ac:dyDescent="0.25">
      <c r="D15">
        <v>2</v>
      </c>
      <c r="E15" t="s">
        <v>35</v>
      </c>
    </row>
    <row r="16" spans="4:39" x14ac:dyDescent="0.25">
      <c r="E16" s="3" t="s">
        <v>2</v>
      </c>
      <c r="F16" s="3"/>
      <c r="G16" s="3"/>
      <c r="I16" t="s">
        <v>4</v>
      </c>
      <c r="J16" t="s">
        <v>5</v>
      </c>
      <c r="K16" t="s">
        <v>3</v>
      </c>
      <c r="L16" t="s">
        <v>6</v>
      </c>
      <c r="M16" t="s">
        <v>7</v>
      </c>
      <c r="N16" t="s">
        <v>8</v>
      </c>
      <c r="Q16">
        <v>12</v>
      </c>
      <c r="R16" t="s">
        <v>172</v>
      </c>
      <c r="AC16">
        <v>22</v>
      </c>
      <c r="AD16" t="s">
        <v>194</v>
      </c>
      <c r="AH16" t="s">
        <v>4</v>
      </c>
      <c r="AI16" t="s">
        <v>5</v>
      </c>
      <c r="AJ16" t="s">
        <v>3</v>
      </c>
      <c r="AK16" t="s">
        <v>6</v>
      </c>
      <c r="AL16" t="s">
        <v>7</v>
      </c>
      <c r="AM16" t="s">
        <v>8</v>
      </c>
    </row>
    <row r="17" spans="4:39" x14ac:dyDescent="0.25">
      <c r="E17" s="3" t="s">
        <v>9</v>
      </c>
      <c r="F17" s="3" t="s">
        <v>10</v>
      </c>
      <c r="G17" s="3">
        <v>1</v>
      </c>
      <c r="I17" t="s">
        <v>11</v>
      </c>
      <c r="J17" t="s">
        <v>10</v>
      </c>
      <c r="K17">
        <v>0.65</v>
      </c>
      <c r="L17">
        <v>1</v>
      </c>
      <c r="M17">
        <f>K17*L17</f>
        <v>0.65</v>
      </c>
      <c r="N17" s="7">
        <f>SUM(M17:M23)/SUM(K17:K23)</f>
        <v>0.91636363636363638</v>
      </c>
      <c r="R17" t="s">
        <v>2</v>
      </c>
      <c r="V17" t="s">
        <v>4</v>
      </c>
      <c r="W17" t="s">
        <v>5</v>
      </c>
      <c r="X17" t="s">
        <v>3</v>
      </c>
      <c r="Y17" t="s">
        <v>6</v>
      </c>
      <c r="Z17" t="s">
        <v>7</v>
      </c>
      <c r="AA17" t="s">
        <v>8</v>
      </c>
      <c r="AD17" t="s">
        <v>2</v>
      </c>
      <c r="AH17" t="s">
        <v>119</v>
      </c>
      <c r="AI17" t="s">
        <v>146</v>
      </c>
      <c r="AJ17">
        <v>1</v>
      </c>
      <c r="AK17">
        <v>0.1</v>
      </c>
      <c r="AL17">
        <f>AJ17*AK17</f>
        <v>0.1</v>
      </c>
      <c r="AM17">
        <f>SUM(AL17:AL23)/SUM(AJ17:AJ23)</f>
        <v>0.62608695652173907</v>
      </c>
    </row>
    <row r="18" spans="4:39" x14ac:dyDescent="0.25">
      <c r="E18" s="3" t="s">
        <v>12</v>
      </c>
      <c r="F18" s="3" t="s">
        <v>13</v>
      </c>
      <c r="G18" s="3">
        <v>0.65</v>
      </c>
      <c r="I18" t="s">
        <v>36</v>
      </c>
      <c r="J18" t="s">
        <v>37</v>
      </c>
      <c r="K18">
        <v>0</v>
      </c>
      <c r="L18">
        <v>0</v>
      </c>
      <c r="M18">
        <f t="shared" ref="M18:M22" si="3">K18*L18</f>
        <v>0</v>
      </c>
      <c r="R18" t="s">
        <v>9</v>
      </c>
      <c r="S18" t="s">
        <v>10</v>
      </c>
      <c r="T18">
        <v>1</v>
      </c>
      <c r="V18" t="s">
        <v>11</v>
      </c>
      <c r="W18" t="s">
        <v>10</v>
      </c>
      <c r="X18">
        <v>1</v>
      </c>
      <c r="Y18">
        <v>1</v>
      </c>
      <c r="Z18">
        <f>X18*Y18</f>
        <v>1</v>
      </c>
      <c r="AA18">
        <f>SUM(Z18:Z24)/SUM(X18:X24)</f>
        <v>0.93121693121693128</v>
      </c>
      <c r="AD18" t="s">
        <v>9</v>
      </c>
      <c r="AE18" t="s">
        <v>10</v>
      </c>
      <c r="AF18">
        <v>1</v>
      </c>
      <c r="AH18" t="s">
        <v>36</v>
      </c>
      <c r="AI18" t="s">
        <v>13</v>
      </c>
      <c r="AJ18">
        <v>0.65</v>
      </c>
      <c r="AK18">
        <v>1</v>
      </c>
      <c r="AL18">
        <f t="shared" ref="AL18:AL19" si="4">AJ18*AK18</f>
        <v>0.65</v>
      </c>
    </row>
    <row r="19" spans="4:39" x14ac:dyDescent="0.25">
      <c r="E19" s="3" t="s">
        <v>14</v>
      </c>
      <c r="F19" s="3" t="s">
        <v>15</v>
      </c>
      <c r="G19" s="3">
        <v>0.65</v>
      </c>
      <c r="I19" t="s">
        <v>38</v>
      </c>
      <c r="J19" t="s">
        <v>13</v>
      </c>
      <c r="K19">
        <v>0.65</v>
      </c>
      <c r="L19">
        <v>1</v>
      </c>
      <c r="M19">
        <f t="shared" si="3"/>
        <v>0.65</v>
      </c>
      <c r="R19" t="s">
        <v>12</v>
      </c>
      <c r="S19" t="s">
        <v>13</v>
      </c>
      <c r="T19">
        <v>0.65</v>
      </c>
      <c r="V19" t="s">
        <v>80</v>
      </c>
      <c r="X19">
        <v>0</v>
      </c>
      <c r="Y19">
        <v>0</v>
      </c>
      <c r="Z19">
        <f t="shared" ref="Z19:Z26" si="5">X19*Y19</f>
        <v>0</v>
      </c>
      <c r="AD19" t="s">
        <v>12</v>
      </c>
      <c r="AE19" t="s">
        <v>13</v>
      </c>
      <c r="AF19">
        <v>0.65</v>
      </c>
      <c r="AH19" t="s">
        <v>173</v>
      </c>
      <c r="AI19">
        <v>0</v>
      </c>
      <c r="AJ19">
        <v>0</v>
      </c>
      <c r="AK19">
        <v>0</v>
      </c>
      <c r="AL19">
        <f t="shared" si="4"/>
        <v>0</v>
      </c>
    </row>
    <row r="20" spans="4:39" x14ac:dyDescent="0.25">
      <c r="E20" s="3" t="s">
        <v>18</v>
      </c>
      <c r="F20" s="3" t="s">
        <v>19</v>
      </c>
      <c r="G20" s="3">
        <v>0.23</v>
      </c>
      <c r="I20" t="s">
        <v>39</v>
      </c>
      <c r="J20" t="s">
        <v>17</v>
      </c>
      <c r="K20">
        <v>0.12</v>
      </c>
      <c r="L20">
        <v>1</v>
      </c>
      <c r="M20">
        <f t="shared" si="3"/>
        <v>0.12</v>
      </c>
      <c r="R20" t="s">
        <v>14</v>
      </c>
      <c r="S20" t="s">
        <v>15</v>
      </c>
      <c r="T20">
        <v>0.65</v>
      </c>
      <c r="V20" t="s">
        <v>30</v>
      </c>
      <c r="X20">
        <v>0.12</v>
      </c>
      <c r="Y20">
        <v>1</v>
      </c>
      <c r="Z20">
        <f t="shared" si="5"/>
        <v>0.12</v>
      </c>
      <c r="AD20" t="s">
        <v>14</v>
      </c>
      <c r="AE20" t="s">
        <v>15</v>
      </c>
      <c r="AF20">
        <v>0.65</v>
      </c>
      <c r="AH20" t="s">
        <v>20</v>
      </c>
      <c r="AI20" t="s">
        <v>21</v>
      </c>
      <c r="AJ20">
        <v>0</v>
      </c>
      <c r="AK20">
        <v>0</v>
      </c>
      <c r="AL20">
        <f>AJ20*AK20</f>
        <v>0</v>
      </c>
    </row>
    <row r="21" spans="4:39" x14ac:dyDescent="0.25">
      <c r="E21" s="3" t="s">
        <v>22</v>
      </c>
      <c r="F21" s="3" t="s">
        <v>23</v>
      </c>
      <c r="G21" s="3">
        <v>0.65</v>
      </c>
      <c r="I21" t="s">
        <v>40</v>
      </c>
      <c r="J21" t="s">
        <v>41</v>
      </c>
      <c r="K21">
        <v>0.23</v>
      </c>
      <c r="L21">
        <v>0.4</v>
      </c>
      <c r="M21">
        <f t="shared" si="3"/>
        <v>9.2000000000000012E-2</v>
      </c>
      <c r="R21" t="s">
        <v>18</v>
      </c>
      <c r="S21" t="s">
        <v>19</v>
      </c>
      <c r="T21">
        <v>0.23</v>
      </c>
      <c r="V21" t="s">
        <v>47</v>
      </c>
      <c r="X21">
        <v>0</v>
      </c>
      <c r="Y21">
        <v>0</v>
      </c>
      <c r="Z21">
        <f t="shared" si="5"/>
        <v>0</v>
      </c>
      <c r="AD21" t="s">
        <v>18</v>
      </c>
      <c r="AE21" t="s">
        <v>19</v>
      </c>
      <c r="AF21">
        <v>0.23</v>
      </c>
      <c r="AH21" t="s">
        <v>202</v>
      </c>
      <c r="AI21">
        <v>3</v>
      </c>
      <c r="AJ21">
        <v>0</v>
      </c>
      <c r="AK21">
        <v>0</v>
      </c>
      <c r="AL21">
        <f>AJ21*AK21</f>
        <v>0</v>
      </c>
    </row>
    <row r="22" spans="4:39" x14ac:dyDescent="0.25">
      <c r="E22" s="3" t="s">
        <v>26</v>
      </c>
      <c r="F22" s="3" t="s">
        <v>27</v>
      </c>
      <c r="G22" s="3">
        <v>0.23</v>
      </c>
      <c r="I22" t="s">
        <v>42</v>
      </c>
      <c r="J22" t="s">
        <v>43</v>
      </c>
      <c r="K22">
        <v>0</v>
      </c>
      <c r="L22">
        <v>0</v>
      </c>
      <c r="M22">
        <f t="shared" si="3"/>
        <v>0</v>
      </c>
      <c r="R22" t="s">
        <v>22</v>
      </c>
      <c r="S22" t="s">
        <v>23</v>
      </c>
      <c r="T22">
        <v>0.65</v>
      </c>
      <c r="V22" t="s">
        <v>178</v>
      </c>
      <c r="W22" t="s">
        <v>29</v>
      </c>
      <c r="X22">
        <v>0.65</v>
      </c>
      <c r="Y22">
        <v>0.8</v>
      </c>
      <c r="Z22">
        <f t="shared" si="5"/>
        <v>0.52</v>
      </c>
      <c r="AD22" t="s">
        <v>22</v>
      </c>
      <c r="AE22" t="s">
        <v>23</v>
      </c>
      <c r="AF22">
        <v>0.65</v>
      </c>
      <c r="AH22" s="3" t="s">
        <v>195</v>
      </c>
      <c r="AI22">
        <v>3</v>
      </c>
      <c r="AJ22">
        <v>0.65</v>
      </c>
      <c r="AK22">
        <v>1</v>
      </c>
      <c r="AL22">
        <f>AJ22*AK22</f>
        <v>0.65</v>
      </c>
    </row>
    <row r="23" spans="4:39" x14ac:dyDescent="0.25">
      <c r="E23" s="3" t="s">
        <v>30</v>
      </c>
      <c r="F23" s="3" t="s">
        <v>31</v>
      </c>
      <c r="G23" s="3">
        <v>0.12</v>
      </c>
      <c r="R23" t="s">
        <v>26</v>
      </c>
      <c r="S23" t="s">
        <v>27</v>
      </c>
      <c r="T23">
        <v>0.23</v>
      </c>
      <c r="V23" t="s">
        <v>14</v>
      </c>
      <c r="X23">
        <v>0</v>
      </c>
      <c r="Y23">
        <v>0</v>
      </c>
      <c r="Z23">
        <f t="shared" si="5"/>
        <v>0</v>
      </c>
      <c r="AD23" t="s">
        <v>26</v>
      </c>
      <c r="AE23" t="s">
        <v>27</v>
      </c>
      <c r="AF23">
        <v>0.23</v>
      </c>
      <c r="AH23" s="6" t="s">
        <v>32</v>
      </c>
      <c r="AI23" t="s">
        <v>33</v>
      </c>
      <c r="AJ23">
        <v>0.23</v>
      </c>
      <c r="AK23">
        <v>0.8</v>
      </c>
      <c r="AL23">
        <f>AJ23*AK23</f>
        <v>0.18400000000000002</v>
      </c>
    </row>
    <row r="24" spans="4:39" x14ac:dyDescent="0.25">
      <c r="E24" s="3" t="s">
        <v>34</v>
      </c>
      <c r="F24" s="3" t="s">
        <v>17</v>
      </c>
      <c r="G24" s="3">
        <v>0.12</v>
      </c>
      <c r="R24" t="s">
        <v>30</v>
      </c>
      <c r="S24" t="s">
        <v>31</v>
      </c>
      <c r="T24">
        <v>0.12</v>
      </c>
      <c r="V24" t="s">
        <v>34</v>
      </c>
      <c r="X24">
        <v>0.12</v>
      </c>
      <c r="Y24">
        <v>1</v>
      </c>
      <c r="Z24">
        <f t="shared" si="5"/>
        <v>0.12</v>
      </c>
      <c r="AD24" t="s">
        <v>30</v>
      </c>
      <c r="AE24" t="s">
        <v>31</v>
      </c>
      <c r="AF24">
        <v>0.12</v>
      </c>
      <c r="AH24" t="s">
        <v>62</v>
      </c>
      <c r="AI24">
        <v>0</v>
      </c>
      <c r="AJ24">
        <v>0</v>
      </c>
      <c r="AK24">
        <v>0</v>
      </c>
      <c r="AL24">
        <f>AJ24*AK24</f>
        <v>0</v>
      </c>
    </row>
    <row r="25" spans="4:39" x14ac:dyDescent="0.25">
      <c r="R25" t="s">
        <v>34</v>
      </c>
      <c r="S25" t="s">
        <v>17</v>
      </c>
      <c r="T25">
        <v>0.12</v>
      </c>
      <c r="V25" t="s">
        <v>177</v>
      </c>
      <c r="X25">
        <v>0</v>
      </c>
      <c r="Y25">
        <v>0</v>
      </c>
      <c r="Z25">
        <f t="shared" si="5"/>
        <v>0</v>
      </c>
      <c r="AD25" t="s">
        <v>34</v>
      </c>
      <c r="AE25" t="s">
        <v>17</v>
      </c>
      <c r="AF25">
        <v>0.12</v>
      </c>
    </row>
    <row r="26" spans="4:39" x14ac:dyDescent="0.25">
      <c r="D26">
        <v>3</v>
      </c>
      <c r="E26" t="s">
        <v>44</v>
      </c>
      <c r="V26" t="s">
        <v>24</v>
      </c>
      <c r="X26">
        <v>0</v>
      </c>
      <c r="Y26">
        <v>0</v>
      </c>
      <c r="Z26">
        <f t="shared" si="5"/>
        <v>0</v>
      </c>
    </row>
    <row r="27" spans="4:39" x14ac:dyDescent="0.25">
      <c r="E27" t="s">
        <v>2</v>
      </c>
      <c r="I27" t="s">
        <v>4</v>
      </c>
      <c r="J27" t="s">
        <v>5</v>
      </c>
      <c r="K27" t="s">
        <v>3</v>
      </c>
      <c r="L27" t="s">
        <v>6</v>
      </c>
      <c r="M27" t="s">
        <v>7</v>
      </c>
      <c r="N27" t="s">
        <v>8</v>
      </c>
    </row>
    <row r="28" spans="4:39" x14ac:dyDescent="0.25">
      <c r="E28" t="s">
        <v>9</v>
      </c>
      <c r="F28" t="s">
        <v>10</v>
      </c>
      <c r="G28">
        <v>1</v>
      </c>
      <c r="I28" t="s">
        <v>11</v>
      </c>
      <c r="J28" t="s">
        <v>10</v>
      </c>
      <c r="K28">
        <v>0.65</v>
      </c>
      <c r="L28">
        <v>1</v>
      </c>
      <c r="M28">
        <f>K28*L28</f>
        <v>0.65</v>
      </c>
      <c r="N28">
        <f>SUM(M28:M34)/SUM(K28:K34)</f>
        <v>0.97386363636363638</v>
      </c>
      <c r="Q28">
        <v>13</v>
      </c>
      <c r="R28" t="s">
        <v>35</v>
      </c>
    </row>
    <row r="29" spans="4:39" x14ac:dyDescent="0.25">
      <c r="E29" t="s">
        <v>12</v>
      </c>
      <c r="F29" t="s">
        <v>13</v>
      </c>
      <c r="G29">
        <v>0.65</v>
      </c>
      <c r="I29" t="s">
        <v>45</v>
      </c>
      <c r="J29" t="s">
        <v>46</v>
      </c>
      <c r="K29">
        <v>0</v>
      </c>
      <c r="L29">
        <v>0</v>
      </c>
      <c r="M29">
        <f t="shared" ref="M29:M35" si="6">K29*L29</f>
        <v>0</v>
      </c>
      <c r="R29" t="s">
        <v>2</v>
      </c>
      <c r="V29" t="s">
        <v>4</v>
      </c>
      <c r="W29" t="s">
        <v>5</v>
      </c>
      <c r="X29" t="s">
        <v>3</v>
      </c>
      <c r="Y29" t="s">
        <v>6</v>
      </c>
      <c r="Z29" t="s">
        <v>7</v>
      </c>
      <c r="AA29" t="s">
        <v>8</v>
      </c>
      <c r="AC29">
        <v>23</v>
      </c>
      <c r="AD29" t="s">
        <v>196</v>
      </c>
    </row>
    <row r="30" spans="4:39" x14ac:dyDescent="0.25">
      <c r="E30" t="s">
        <v>14</v>
      </c>
      <c r="F30" t="s">
        <v>15</v>
      </c>
      <c r="G30">
        <v>0.65</v>
      </c>
      <c r="I30" t="s">
        <v>12</v>
      </c>
      <c r="J30" t="s">
        <v>13</v>
      </c>
      <c r="K30">
        <v>0.65</v>
      </c>
      <c r="L30">
        <v>1</v>
      </c>
      <c r="M30">
        <f t="shared" si="6"/>
        <v>0.65</v>
      </c>
      <c r="R30" t="s">
        <v>9</v>
      </c>
      <c r="S30" t="s">
        <v>10</v>
      </c>
      <c r="T30">
        <v>1</v>
      </c>
      <c r="V30" t="s">
        <v>11</v>
      </c>
      <c r="W30" t="s">
        <v>10</v>
      </c>
      <c r="X30">
        <v>1</v>
      </c>
      <c r="Y30">
        <v>1</v>
      </c>
      <c r="Z30">
        <f>X30*Y30</f>
        <v>1</v>
      </c>
      <c r="AA30">
        <f>SUM(Z30:Z36)/SUM(X30:X36)</f>
        <v>0.91225296442687742</v>
      </c>
      <c r="AD30" t="s">
        <v>2</v>
      </c>
      <c r="AH30" t="s">
        <v>4</v>
      </c>
      <c r="AI30" t="s">
        <v>5</v>
      </c>
      <c r="AJ30" t="s">
        <v>3</v>
      </c>
      <c r="AK30" t="s">
        <v>6</v>
      </c>
      <c r="AL30" t="s">
        <v>7</v>
      </c>
      <c r="AM30" t="s">
        <v>8</v>
      </c>
    </row>
    <row r="31" spans="4:39" x14ac:dyDescent="0.25">
      <c r="E31" t="s">
        <v>18</v>
      </c>
      <c r="F31" t="s">
        <v>19</v>
      </c>
      <c r="G31">
        <v>0.23</v>
      </c>
      <c r="I31" t="s">
        <v>47</v>
      </c>
      <c r="J31" t="s">
        <v>48</v>
      </c>
      <c r="K31">
        <v>0</v>
      </c>
      <c r="L31">
        <v>0</v>
      </c>
      <c r="M31">
        <f t="shared" si="6"/>
        <v>0</v>
      </c>
      <c r="R31" t="s">
        <v>12</v>
      </c>
      <c r="S31" t="s">
        <v>13</v>
      </c>
      <c r="T31">
        <v>0.65</v>
      </c>
      <c r="V31" t="s">
        <v>36</v>
      </c>
      <c r="X31">
        <v>0</v>
      </c>
      <c r="Y31">
        <v>0</v>
      </c>
      <c r="Z31">
        <f t="shared" ref="Z31:Z32" si="7">X31*Y31</f>
        <v>0</v>
      </c>
      <c r="AD31" t="s">
        <v>9</v>
      </c>
      <c r="AE31" t="s">
        <v>10</v>
      </c>
      <c r="AF31">
        <v>1</v>
      </c>
      <c r="AH31" t="s">
        <v>124</v>
      </c>
      <c r="AI31" t="s">
        <v>151</v>
      </c>
      <c r="AJ31">
        <v>1</v>
      </c>
      <c r="AK31">
        <v>0</v>
      </c>
      <c r="AL31">
        <f>AJ31*AK31</f>
        <v>0</v>
      </c>
      <c r="AM31">
        <f>SUM(AL31:AL38)/SUM(AJ31:AJ38)</f>
        <v>0.62101449275362319</v>
      </c>
    </row>
    <row r="32" spans="4:39" x14ac:dyDescent="0.25">
      <c r="E32" t="s">
        <v>22</v>
      </c>
      <c r="F32" t="s">
        <v>23</v>
      </c>
      <c r="G32">
        <v>0.65</v>
      </c>
      <c r="I32" t="s">
        <v>18</v>
      </c>
      <c r="J32" t="s">
        <v>19</v>
      </c>
      <c r="K32">
        <v>0.23</v>
      </c>
      <c r="L32">
        <v>1</v>
      </c>
      <c r="M32">
        <f t="shared" si="6"/>
        <v>0.23</v>
      </c>
      <c r="R32" t="s">
        <v>14</v>
      </c>
      <c r="S32" t="s">
        <v>15</v>
      </c>
      <c r="T32">
        <v>0.65</v>
      </c>
      <c r="V32" t="s">
        <v>12</v>
      </c>
      <c r="X32">
        <v>0.65</v>
      </c>
      <c r="Y32">
        <v>1</v>
      </c>
      <c r="Z32">
        <f t="shared" si="7"/>
        <v>0.65</v>
      </c>
      <c r="AD32" t="s">
        <v>12</v>
      </c>
      <c r="AE32" t="s">
        <v>13</v>
      </c>
      <c r="AF32">
        <v>0.65</v>
      </c>
      <c r="AH32" t="s">
        <v>173</v>
      </c>
      <c r="AI32">
        <v>1</v>
      </c>
      <c r="AJ32">
        <v>0</v>
      </c>
      <c r="AK32">
        <v>0</v>
      </c>
      <c r="AL32">
        <f t="shared" ref="AL32:AL34" si="8">AJ32*AK32</f>
        <v>0</v>
      </c>
    </row>
    <row r="33" spans="4:39" x14ac:dyDescent="0.25">
      <c r="E33" t="s">
        <v>26</v>
      </c>
      <c r="F33" t="s">
        <v>27</v>
      </c>
      <c r="G33">
        <v>0.23</v>
      </c>
      <c r="I33" t="s">
        <v>49</v>
      </c>
      <c r="J33" t="s">
        <v>50</v>
      </c>
      <c r="K33">
        <v>0.23</v>
      </c>
      <c r="L33">
        <v>0.8</v>
      </c>
      <c r="M33">
        <f t="shared" si="6"/>
        <v>0.18400000000000002</v>
      </c>
      <c r="R33" t="s">
        <v>18</v>
      </c>
      <c r="S33" t="s">
        <v>19</v>
      </c>
      <c r="T33">
        <v>0.23</v>
      </c>
      <c r="V33" t="s">
        <v>179</v>
      </c>
      <c r="X33">
        <v>0</v>
      </c>
      <c r="Y33">
        <v>1</v>
      </c>
      <c r="Z33">
        <f>X33*Y33</f>
        <v>0</v>
      </c>
      <c r="AD33" t="s">
        <v>14</v>
      </c>
      <c r="AE33" t="s">
        <v>15</v>
      </c>
      <c r="AF33">
        <v>0.65</v>
      </c>
      <c r="AH33" t="s">
        <v>45</v>
      </c>
      <c r="AI33">
        <v>1</v>
      </c>
      <c r="AJ33">
        <v>0</v>
      </c>
      <c r="AK33">
        <v>0</v>
      </c>
      <c r="AL33">
        <f t="shared" si="8"/>
        <v>0</v>
      </c>
    </row>
    <row r="34" spans="4:39" x14ac:dyDescent="0.25">
      <c r="E34" t="s">
        <v>30</v>
      </c>
      <c r="F34" t="s">
        <v>31</v>
      </c>
      <c r="G34">
        <v>0.12</v>
      </c>
      <c r="I34" t="s">
        <v>51</v>
      </c>
      <c r="J34" t="s">
        <v>52</v>
      </c>
      <c r="K34">
        <v>0</v>
      </c>
      <c r="L34">
        <v>0</v>
      </c>
      <c r="M34">
        <f t="shared" si="6"/>
        <v>0</v>
      </c>
      <c r="R34" t="s">
        <v>22</v>
      </c>
      <c r="S34" t="s">
        <v>23</v>
      </c>
      <c r="T34">
        <v>0.65</v>
      </c>
      <c r="V34" t="s">
        <v>14</v>
      </c>
      <c r="X34">
        <v>0</v>
      </c>
      <c r="Y34">
        <v>0</v>
      </c>
      <c r="Z34">
        <f>X34*Y34</f>
        <v>0</v>
      </c>
      <c r="AD34" t="s">
        <v>18</v>
      </c>
      <c r="AE34" t="s">
        <v>19</v>
      </c>
      <c r="AF34">
        <v>0.23</v>
      </c>
      <c r="AH34" t="s">
        <v>185</v>
      </c>
      <c r="AI34">
        <v>5</v>
      </c>
      <c r="AJ34">
        <v>0.23</v>
      </c>
      <c r="AK34">
        <v>1</v>
      </c>
      <c r="AL34">
        <f t="shared" si="8"/>
        <v>0.23</v>
      </c>
    </row>
    <row r="35" spans="4:39" x14ac:dyDescent="0.25">
      <c r="E35" t="s">
        <v>34</v>
      </c>
      <c r="F35" t="s">
        <v>17</v>
      </c>
      <c r="G35">
        <v>0.12</v>
      </c>
      <c r="I35" t="s">
        <v>53</v>
      </c>
      <c r="J35" t="s">
        <v>54</v>
      </c>
      <c r="K35">
        <v>0</v>
      </c>
      <c r="L35">
        <v>0</v>
      </c>
      <c r="M35">
        <f t="shared" si="6"/>
        <v>0</v>
      </c>
      <c r="R35" t="s">
        <v>26</v>
      </c>
      <c r="S35" t="s">
        <v>27</v>
      </c>
      <c r="T35">
        <v>0.23</v>
      </c>
      <c r="V35" t="s">
        <v>191</v>
      </c>
      <c r="W35">
        <v>4</v>
      </c>
      <c r="X35">
        <v>0.65</v>
      </c>
      <c r="Y35">
        <v>0.8</v>
      </c>
      <c r="Z35">
        <f>X35*Y35</f>
        <v>0.52</v>
      </c>
      <c r="AD35" t="s">
        <v>22</v>
      </c>
      <c r="AE35" t="s">
        <v>23</v>
      </c>
      <c r="AF35">
        <v>0.65</v>
      </c>
      <c r="AH35" t="s">
        <v>14</v>
      </c>
      <c r="AI35">
        <v>5</v>
      </c>
      <c r="AJ35">
        <v>0.65</v>
      </c>
      <c r="AK35">
        <v>1</v>
      </c>
      <c r="AL35">
        <f>AJ35*AK35</f>
        <v>0.65</v>
      </c>
    </row>
    <row r="36" spans="4:39" x14ac:dyDescent="0.25">
      <c r="R36" t="s">
        <v>30</v>
      </c>
      <c r="S36" t="s">
        <v>31</v>
      </c>
      <c r="T36">
        <v>0.12</v>
      </c>
      <c r="V36" t="s">
        <v>180</v>
      </c>
      <c r="X36">
        <v>0.23</v>
      </c>
      <c r="Y36">
        <v>0.6</v>
      </c>
      <c r="Z36">
        <f>X36*Y36</f>
        <v>0.13800000000000001</v>
      </c>
      <c r="AD36" t="s">
        <v>26</v>
      </c>
      <c r="AE36" t="s">
        <v>27</v>
      </c>
      <c r="AF36">
        <v>0.23</v>
      </c>
      <c r="AH36" t="s">
        <v>195</v>
      </c>
      <c r="AI36">
        <v>1</v>
      </c>
      <c r="AJ36">
        <v>0.65</v>
      </c>
      <c r="AK36">
        <v>1</v>
      </c>
      <c r="AL36">
        <f>AJ36*AK36</f>
        <v>0.65</v>
      </c>
    </row>
    <row r="37" spans="4:39" x14ac:dyDescent="0.25">
      <c r="R37" t="s">
        <v>34</v>
      </c>
      <c r="S37" t="s">
        <v>17</v>
      </c>
      <c r="T37">
        <v>0.12</v>
      </c>
      <c r="AD37" t="s">
        <v>30</v>
      </c>
      <c r="AE37" t="s">
        <v>31</v>
      </c>
      <c r="AF37">
        <v>0.12</v>
      </c>
      <c r="AH37" t="s">
        <v>32</v>
      </c>
      <c r="AI37">
        <v>3</v>
      </c>
      <c r="AJ37">
        <v>0.23</v>
      </c>
      <c r="AK37">
        <v>0.8</v>
      </c>
      <c r="AL37">
        <f>AJ37*AK37</f>
        <v>0.18400000000000002</v>
      </c>
    </row>
    <row r="38" spans="4:39" x14ac:dyDescent="0.25">
      <c r="D38">
        <v>4</v>
      </c>
      <c r="E38" t="s">
        <v>55</v>
      </c>
      <c r="AD38" t="s">
        <v>34</v>
      </c>
      <c r="AE38" t="s">
        <v>17</v>
      </c>
      <c r="AF38">
        <v>0.12</v>
      </c>
      <c r="AH38" t="s">
        <v>197</v>
      </c>
      <c r="AI38">
        <v>3</v>
      </c>
      <c r="AJ38">
        <v>0</v>
      </c>
      <c r="AK38">
        <v>0</v>
      </c>
      <c r="AL38">
        <f>AJ38*AK38</f>
        <v>0</v>
      </c>
    </row>
    <row r="39" spans="4:39" x14ac:dyDescent="0.25">
      <c r="E39" t="s">
        <v>2</v>
      </c>
      <c r="I39" t="s">
        <v>4</v>
      </c>
      <c r="J39" t="s">
        <v>5</v>
      </c>
      <c r="K39" t="s">
        <v>3</v>
      </c>
      <c r="L39" t="s">
        <v>6</v>
      </c>
      <c r="M39" t="s">
        <v>7</v>
      </c>
      <c r="N39" t="s">
        <v>8</v>
      </c>
    </row>
    <row r="40" spans="4:39" x14ac:dyDescent="0.25">
      <c r="E40" t="s">
        <v>9</v>
      </c>
      <c r="F40" t="s">
        <v>10</v>
      </c>
      <c r="G40">
        <v>1</v>
      </c>
      <c r="I40" t="s">
        <v>56</v>
      </c>
      <c r="J40" t="s">
        <v>57</v>
      </c>
      <c r="K40">
        <v>0.65</v>
      </c>
      <c r="L40">
        <v>0.9</v>
      </c>
      <c r="M40">
        <f>K40*L40</f>
        <v>0.58500000000000008</v>
      </c>
      <c r="N40">
        <f>SUM(M40:M46)/SUM(K40:K46)</f>
        <v>0.86306818181818179</v>
      </c>
    </row>
    <row r="41" spans="4:39" x14ac:dyDescent="0.25">
      <c r="E41" t="s">
        <v>12</v>
      </c>
      <c r="F41" t="s">
        <v>13</v>
      </c>
      <c r="G41">
        <v>0.65</v>
      </c>
      <c r="I41" t="s">
        <v>36</v>
      </c>
      <c r="J41" t="s">
        <v>37</v>
      </c>
      <c r="K41">
        <v>0</v>
      </c>
      <c r="L41">
        <v>0</v>
      </c>
      <c r="M41">
        <f>K41*L41</f>
        <v>0</v>
      </c>
      <c r="Q41">
        <v>14</v>
      </c>
      <c r="R41" t="s">
        <v>181</v>
      </c>
    </row>
    <row r="42" spans="4:39" x14ac:dyDescent="0.25">
      <c r="E42" t="s">
        <v>14</v>
      </c>
      <c r="F42" t="s">
        <v>15</v>
      </c>
      <c r="G42">
        <v>0.65</v>
      </c>
      <c r="I42" t="s">
        <v>58</v>
      </c>
      <c r="J42" t="s">
        <v>19</v>
      </c>
      <c r="K42">
        <v>0.23</v>
      </c>
      <c r="L42">
        <v>1</v>
      </c>
      <c r="M42">
        <f>K42*L42</f>
        <v>0.23</v>
      </c>
      <c r="R42" t="s">
        <v>2</v>
      </c>
      <c r="V42" t="s">
        <v>4</v>
      </c>
      <c r="W42" t="s">
        <v>5</v>
      </c>
      <c r="X42" t="s">
        <v>3</v>
      </c>
      <c r="Y42" t="s">
        <v>6</v>
      </c>
      <c r="Z42" t="s">
        <v>7</v>
      </c>
      <c r="AA42" t="s">
        <v>8</v>
      </c>
      <c r="AC42">
        <v>24</v>
      </c>
      <c r="AD42" t="s">
        <v>198</v>
      </c>
      <c r="AH42" t="s">
        <v>4</v>
      </c>
      <c r="AI42" t="s">
        <v>5</v>
      </c>
      <c r="AJ42" t="s">
        <v>3</v>
      </c>
      <c r="AK42" t="s">
        <v>6</v>
      </c>
      <c r="AL42" t="s">
        <v>7</v>
      </c>
      <c r="AM42" t="s">
        <v>8</v>
      </c>
    </row>
    <row r="43" spans="4:39" x14ac:dyDescent="0.25">
      <c r="E43" t="s">
        <v>18</v>
      </c>
      <c r="F43" t="s">
        <v>19</v>
      </c>
      <c r="G43">
        <v>0.23</v>
      </c>
      <c r="I43" t="s">
        <v>59</v>
      </c>
      <c r="J43" t="s">
        <v>60</v>
      </c>
      <c r="K43">
        <v>0.65</v>
      </c>
      <c r="L43">
        <v>0.8</v>
      </c>
      <c r="M43">
        <f>K43*L43</f>
        <v>0.52</v>
      </c>
      <c r="R43" t="s">
        <v>9</v>
      </c>
      <c r="S43" t="s">
        <v>10</v>
      </c>
      <c r="T43">
        <v>1</v>
      </c>
      <c r="V43" t="s">
        <v>67</v>
      </c>
      <c r="W43" t="s">
        <v>182</v>
      </c>
      <c r="X43">
        <v>1</v>
      </c>
      <c r="Y43">
        <v>0.5</v>
      </c>
      <c r="Z43">
        <f>X43*Y43</f>
        <v>0.5</v>
      </c>
      <c r="AA43">
        <f>SUM(Z43:Z49)/SUM(X43:X49)</f>
        <v>0.74123222748815165</v>
      </c>
      <c r="AD43" t="s">
        <v>2</v>
      </c>
      <c r="AH43" t="s">
        <v>124</v>
      </c>
      <c r="AI43" t="s">
        <v>151</v>
      </c>
      <c r="AJ43">
        <v>1</v>
      </c>
      <c r="AK43">
        <v>0</v>
      </c>
      <c r="AL43">
        <f>AJ43*AK43</f>
        <v>0</v>
      </c>
      <c r="AM43">
        <f>SUM(AL43:AL49)/SUM(AJ43:AJ49)</f>
        <v>0.43502824858757061</v>
      </c>
    </row>
    <row r="44" spans="4:39" x14ac:dyDescent="0.25">
      <c r="E44" t="s">
        <v>22</v>
      </c>
      <c r="F44" t="s">
        <v>23</v>
      </c>
      <c r="G44">
        <v>0.65</v>
      </c>
      <c r="I44" t="s">
        <v>32</v>
      </c>
      <c r="J44" t="s">
        <v>33</v>
      </c>
      <c r="K44">
        <v>0.23</v>
      </c>
      <c r="L44">
        <v>0.8</v>
      </c>
      <c r="M44">
        <f>K44*L44</f>
        <v>0.18400000000000002</v>
      </c>
      <c r="R44" t="s">
        <v>12</v>
      </c>
      <c r="S44" t="s">
        <v>13</v>
      </c>
      <c r="T44">
        <v>0.65</v>
      </c>
      <c r="V44" t="s">
        <v>36</v>
      </c>
      <c r="W44" t="s">
        <v>37</v>
      </c>
      <c r="X44">
        <v>0</v>
      </c>
      <c r="Y44">
        <v>1</v>
      </c>
      <c r="Z44">
        <f t="shared" ref="Z44:Z47" si="9">X44*Y44</f>
        <v>0</v>
      </c>
      <c r="AD44" t="s">
        <v>9</v>
      </c>
      <c r="AE44" t="s">
        <v>10</v>
      </c>
      <c r="AF44">
        <v>1</v>
      </c>
      <c r="AH44" t="s">
        <v>73</v>
      </c>
      <c r="AI44">
        <v>1</v>
      </c>
      <c r="AJ44">
        <v>0</v>
      </c>
      <c r="AK44">
        <v>0</v>
      </c>
      <c r="AL44">
        <f t="shared" ref="AL44:AL46" si="10">AJ44*AK44</f>
        <v>0</v>
      </c>
    </row>
    <row r="45" spans="4:39" x14ac:dyDescent="0.25">
      <c r="E45" t="s">
        <v>26</v>
      </c>
      <c r="F45" t="s">
        <v>27</v>
      </c>
      <c r="G45">
        <v>0.23</v>
      </c>
      <c r="R45" t="s">
        <v>14</v>
      </c>
      <c r="S45" t="s">
        <v>15</v>
      </c>
      <c r="T45">
        <v>0.65</v>
      </c>
      <c r="V45" t="s">
        <v>58</v>
      </c>
      <c r="W45" t="s">
        <v>19</v>
      </c>
      <c r="X45">
        <v>0.23</v>
      </c>
      <c r="Y45">
        <v>1</v>
      </c>
      <c r="Z45">
        <f t="shared" si="9"/>
        <v>0.23</v>
      </c>
      <c r="AD45" t="s">
        <v>12</v>
      </c>
      <c r="AE45" t="s">
        <v>13</v>
      </c>
      <c r="AF45">
        <v>0.65</v>
      </c>
      <c r="AH45" t="s">
        <v>36</v>
      </c>
      <c r="AI45">
        <v>1</v>
      </c>
      <c r="AJ45">
        <v>0</v>
      </c>
      <c r="AK45">
        <v>0</v>
      </c>
      <c r="AL45">
        <f t="shared" si="10"/>
        <v>0</v>
      </c>
    </row>
    <row r="46" spans="4:39" x14ac:dyDescent="0.25">
      <c r="E46" t="s">
        <v>30</v>
      </c>
      <c r="F46" t="s">
        <v>31</v>
      </c>
      <c r="G46">
        <v>0.12</v>
      </c>
      <c r="R46" t="s">
        <v>18</v>
      </c>
      <c r="S46" t="s">
        <v>19</v>
      </c>
      <c r="T46">
        <v>0.23</v>
      </c>
      <c r="V46" t="s">
        <v>59</v>
      </c>
      <c r="W46" t="s">
        <v>60</v>
      </c>
      <c r="X46">
        <v>0.65</v>
      </c>
      <c r="Y46">
        <v>1</v>
      </c>
      <c r="Z46">
        <f t="shared" si="9"/>
        <v>0.65</v>
      </c>
      <c r="AD46" t="s">
        <v>14</v>
      </c>
      <c r="AE46" t="s">
        <v>15</v>
      </c>
      <c r="AF46">
        <v>0.65</v>
      </c>
      <c r="AH46" t="s">
        <v>34</v>
      </c>
      <c r="AI46">
        <v>5</v>
      </c>
      <c r="AJ46">
        <v>0.12</v>
      </c>
      <c r="AK46">
        <v>1</v>
      </c>
      <c r="AL46">
        <f t="shared" si="10"/>
        <v>0.12</v>
      </c>
    </row>
    <row r="47" spans="4:39" x14ac:dyDescent="0.25">
      <c r="E47" t="s">
        <v>34</v>
      </c>
      <c r="F47" t="s">
        <v>17</v>
      </c>
      <c r="G47">
        <v>0.12</v>
      </c>
      <c r="R47" t="s">
        <v>22</v>
      </c>
      <c r="S47" t="s">
        <v>23</v>
      </c>
      <c r="T47">
        <v>0.65</v>
      </c>
      <c r="V47" t="s">
        <v>32</v>
      </c>
      <c r="W47" t="s">
        <v>33</v>
      </c>
      <c r="X47">
        <v>0.23</v>
      </c>
      <c r="Y47">
        <v>0.8</v>
      </c>
      <c r="Z47">
        <f t="shared" si="9"/>
        <v>0.18400000000000002</v>
      </c>
      <c r="AD47" t="s">
        <v>18</v>
      </c>
      <c r="AE47" t="s">
        <v>19</v>
      </c>
      <c r="AF47">
        <v>0.23</v>
      </c>
      <c r="AH47" t="s">
        <v>14</v>
      </c>
      <c r="AI47">
        <v>5</v>
      </c>
      <c r="AJ47">
        <v>0.65</v>
      </c>
      <c r="AK47">
        <v>1</v>
      </c>
      <c r="AL47">
        <f>AJ47*AK47</f>
        <v>0.65</v>
      </c>
    </row>
    <row r="48" spans="4:39" x14ac:dyDescent="0.25">
      <c r="R48" t="s">
        <v>26</v>
      </c>
      <c r="S48" t="s">
        <v>27</v>
      </c>
      <c r="T48">
        <v>0.23</v>
      </c>
      <c r="AD48" t="s">
        <v>22</v>
      </c>
      <c r="AE48" t="s">
        <v>23</v>
      </c>
      <c r="AF48">
        <v>0.65</v>
      </c>
      <c r="AH48" t="s">
        <v>197</v>
      </c>
      <c r="AI48">
        <v>3</v>
      </c>
      <c r="AJ48">
        <v>0</v>
      </c>
      <c r="AK48">
        <v>0</v>
      </c>
      <c r="AL48">
        <f>AJ48*AK48</f>
        <v>0</v>
      </c>
    </row>
    <row r="49" spans="4:39" x14ac:dyDescent="0.25">
      <c r="R49" t="s">
        <v>30</v>
      </c>
      <c r="S49" t="s">
        <v>31</v>
      </c>
      <c r="T49">
        <v>0.12</v>
      </c>
      <c r="AD49" t="s">
        <v>26</v>
      </c>
      <c r="AE49" t="s">
        <v>27</v>
      </c>
      <c r="AF49">
        <v>0.23</v>
      </c>
    </row>
    <row r="50" spans="4:39" x14ac:dyDescent="0.25">
      <c r="D50">
        <v>5</v>
      </c>
      <c r="E50" t="s">
        <v>61</v>
      </c>
      <c r="R50" t="s">
        <v>34</v>
      </c>
      <c r="S50" t="s">
        <v>17</v>
      </c>
      <c r="T50">
        <v>0.12</v>
      </c>
      <c r="AD50" t="s">
        <v>30</v>
      </c>
      <c r="AE50" t="s">
        <v>31</v>
      </c>
      <c r="AF50">
        <v>0.12</v>
      </c>
    </row>
    <row r="51" spans="4:39" x14ac:dyDescent="0.25">
      <c r="E51" t="s">
        <v>2</v>
      </c>
      <c r="I51" t="s">
        <v>4</v>
      </c>
      <c r="J51" t="s">
        <v>5</v>
      </c>
      <c r="K51" t="s">
        <v>3</v>
      </c>
      <c r="L51" t="s">
        <v>6</v>
      </c>
      <c r="M51" t="s">
        <v>7</v>
      </c>
      <c r="N51" t="s">
        <v>8</v>
      </c>
      <c r="AD51" t="s">
        <v>34</v>
      </c>
      <c r="AE51" t="s">
        <v>17</v>
      </c>
      <c r="AF51">
        <v>0.12</v>
      </c>
    </row>
    <row r="52" spans="4:39" x14ac:dyDescent="0.25">
      <c r="E52" t="s">
        <v>9</v>
      </c>
      <c r="F52" t="s">
        <v>10</v>
      </c>
      <c r="G52">
        <v>1</v>
      </c>
      <c r="I52" t="s">
        <v>56</v>
      </c>
      <c r="J52" t="s">
        <v>57</v>
      </c>
      <c r="K52">
        <v>0.65</v>
      </c>
      <c r="L52">
        <v>0.9</v>
      </c>
      <c r="M52">
        <f>K52*L52</f>
        <v>0.58500000000000008</v>
      </c>
      <c r="N52">
        <f>SUM(M52:M58)/SUM(K52:K58)</f>
        <v>0.95422535211267612</v>
      </c>
    </row>
    <row r="53" spans="4:39" x14ac:dyDescent="0.25">
      <c r="E53" t="s">
        <v>12</v>
      </c>
      <c r="F53" t="s">
        <v>13</v>
      </c>
      <c r="G53">
        <v>0.65</v>
      </c>
      <c r="I53" t="s">
        <v>62</v>
      </c>
      <c r="J53" t="s">
        <v>63</v>
      </c>
      <c r="K53">
        <v>0</v>
      </c>
      <c r="L53">
        <v>0</v>
      </c>
      <c r="M53">
        <f t="shared" ref="M53:M57" si="11">K53*L53</f>
        <v>0</v>
      </c>
      <c r="Q53">
        <v>15</v>
      </c>
      <c r="R53" t="s">
        <v>183</v>
      </c>
      <c r="V53" t="s">
        <v>4</v>
      </c>
      <c r="W53" t="s">
        <v>5</v>
      </c>
      <c r="X53" t="s">
        <v>3</v>
      </c>
      <c r="Y53" t="s">
        <v>6</v>
      </c>
      <c r="Z53" t="s">
        <v>7</v>
      </c>
      <c r="AA53" t="s">
        <v>8</v>
      </c>
      <c r="AC53">
        <v>25</v>
      </c>
      <c r="AD53" t="s">
        <v>199</v>
      </c>
    </row>
    <row r="54" spans="4:39" x14ac:dyDescent="0.25">
      <c r="E54" t="s">
        <v>14</v>
      </c>
      <c r="F54" t="s">
        <v>15</v>
      </c>
      <c r="G54">
        <v>0.65</v>
      </c>
      <c r="I54" t="s">
        <v>47</v>
      </c>
      <c r="J54" t="s">
        <v>48</v>
      </c>
      <c r="K54">
        <v>0</v>
      </c>
      <c r="L54">
        <v>0</v>
      </c>
      <c r="M54">
        <f t="shared" si="11"/>
        <v>0</v>
      </c>
      <c r="R54" t="s">
        <v>2</v>
      </c>
      <c r="V54" t="s">
        <v>67</v>
      </c>
      <c r="W54" t="s">
        <v>182</v>
      </c>
      <c r="X54">
        <v>1</v>
      </c>
      <c r="Y54">
        <v>0.5</v>
      </c>
      <c r="Z54">
        <f>X54*Y54</f>
        <v>0.5</v>
      </c>
      <c r="AA54">
        <f>SUM(Z54:Z60)/SUM(X54:X60)</f>
        <v>0.70142180094786732</v>
      </c>
      <c r="AD54" t="s">
        <v>2</v>
      </c>
      <c r="AH54" t="s">
        <v>4</v>
      </c>
      <c r="AI54" t="s">
        <v>5</v>
      </c>
      <c r="AJ54" t="s">
        <v>3</v>
      </c>
      <c r="AK54" t="s">
        <v>6</v>
      </c>
      <c r="AL54" t="s">
        <v>7</v>
      </c>
      <c r="AM54" t="s">
        <v>8</v>
      </c>
    </row>
    <row r="55" spans="4:39" x14ac:dyDescent="0.25">
      <c r="E55" t="s">
        <v>18</v>
      </c>
      <c r="F55" t="s">
        <v>19</v>
      </c>
      <c r="G55">
        <v>0.23</v>
      </c>
      <c r="I55" t="s">
        <v>16</v>
      </c>
      <c r="J55" t="s">
        <v>17</v>
      </c>
      <c r="K55">
        <v>0.12</v>
      </c>
      <c r="L55">
        <v>1</v>
      </c>
      <c r="M55">
        <f t="shared" si="11"/>
        <v>0.12</v>
      </c>
      <c r="R55" t="s">
        <v>9</v>
      </c>
      <c r="S55" t="s">
        <v>10</v>
      </c>
      <c r="T55">
        <v>1</v>
      </c>
      <c r="V55" t="s">
        <v>36</v>
      </c>
      <c r="W55" t="s">
        <v>37</v>
      </c>
      <c r="X55">
        <v>0</v>
      </c>
      <c r="Y55">
        <v>0</v>
      </c>
      <c r="Z55">
        <f t="shared" ref="Z55:Z59" si="12">X55*Y55</f>
        <v>0</v>
      </c>
      <c r="AD55" t="s">
        <v>9</v>
      </c>
      <c r="AE55" t="s">
        <v>10</v>
      </c>
      <c r="AF55">
        <v>1</v>
      </c>
      <c r="AH55" t="s">
        <v>151</v>
      </c>
      <c r="AI55" t="s">
        <v>151</v>
      </c>
      <c r="AJ55">
        <v>1</v>
      </c>
      <c r="AK55">
        <v>0</v>
      </c>
      <c r="AL55">
        <f>AJ55*AK55</f>
        <v>0</v>
      </c>
      <c r="AM55">
        <f>SUM(AL55:AL61)/SUM(AJ55:AJ61)</f>
        <v>0.52830188679245282</v>
      </c>
    </row>
    <row r="56" spans="4:39" x14ac:dyDescent="0.25">
      <c r="E56" t="s">
        <v>22</v>
      </c>
      <c r="F56" t="s">
        <v>23</v>
      </c>
      <c r="G56">
        <v>0.65</v>
      </c>
      <c r="I56" t="s">
        <v>22</v>
      </c>
      <c r="J56" t="s">
        <v>23</v>
      </c>
      <c r="K56">
        <v>0.65</v>
      </c>
      <c r="L56">
        <v>1</v>
      </c>
      <c r="M56">
        <f t="shared" si="11"/>
        <v>0.65</v>
      </c>
      <c r="R56" t="s">
        <v>12</v>
      </c>
      <c r="S56" t="s">
        <v>13</v>
      </c>
      <c r="T56">
        <v>0.65</v>
      </c>
      <c r="V56" t="s">
        <v>58</v>
      </c>
      <c r="W56" t="s">
        <v>19</v>
      </c>
      <c r="X56">
        <v>0.23</v>
      </c>
      <c r="Y56">
        <v>1</v>
      </c>
      <c r="Z56">
        <f t="shared" si="12"/>
        <v>0.23</v>
      </c>
      <c r="AD56" t="s">
        <v>12</v>
      </c>
      <c r="AE56" t="s">
        <v>13</v>
      </c>
      <c r="AF56">
        <v>0.65</v>
      </c>
      <c r="AH56" t="s">
        <v>30</v>
      </c>
      <c r="AI56">
        <v>1</v>
      </c>
      <c r="AJ56">
        <v>0.12</v>
      </c>
      <c r="AK56">
        <v>1</v>
      </c>
      <c r="AL56">
        <f t="shared" ref="AL56:AL58" si="13">AJ56*AK56</f>
        <v>0.12</v>
      </c>
    </row>
    <row r="57" spans="4:39" x14ac:dyDescent="0.25">
      <c r="E57" t="s">
        <v>26</v>
      </c>
      <c r="F57" t="s">
        <v>27</v>
      </c>
      <c r="G57">
        <v>0.23</v>
      </c>
      <c r="I57" t="s">
        <v>64</v>
      </c>
      <c r="J57" t="s">
        <v>65</v>
      </c>
      <c r="K57">
        <v>0</v>
      </c>
      <c r="L57">
        <v>0</v>
      </c>
      <c r="M57">
        <f t="shared" si="11"/>
        <v>0</v>
      </c>
      <c r="R57" t="s">
        <v>14</v>
      </c>
      <c r="S57" t="s">
        <v>15</v>
      </c>
      <c r="T57">
        <v>0.65</v>
      </c>
      <c r="V57" t="s">
        <v>59</v>
      </c>
      <c r="W57" t="s">
        <v>60</v>
      </c>
      <c r="X57">
        <v>0.65</v>
      </c>
      <c r="Y57">
        <v>0.8</v>
      </c>
      <c r="Z57">
        <f t="shared" si="12"/>
        <v>0.52</v>
      </c>
      <c r="AD57" t="s">
        <v>14</v>
      </c>
      <c r="AE57" t="s">
        <v>15</v>
      </c>
      <c r="AF57">
        <v>0.65</v>
      </c>
      <c r="AH57" t="s">
        <v>47</v>
      </c>
      <c r="AI57">
        <v>1</v>
      </c>
      <c r="AJ57">
        <v>0</v>
      </c>
      <c r="AK57">
        <v>0</v>
      </c>
      <c r="AL57">
        <f t="shared" si="13"/>
        <v>0</v>
      </c>
    </row>
    <row r="58" spans="4:39" x14ac:dyDescent="0.25">
      <c r="E58" t="s">
        <v>30</v>
      </c>
      <c r="F58" t="s">
        <v>31</v>
      </c>
      <c r="G58">
        <v>0.12</v>
      </c>
      <c r="R58" t="s">
        <v>18</v>
      </c>
      <c r="S58" t="s">
        <v>19</v>
      </c>
      <c r="T58">
        <v>0.23</v>
      </c>
      <c r="V58" t="s">
        <v>26</v>
      </c>
      <c r="W58">
        <v>4</v>
      </c>
      <c r="X58">
        <v>0.23</v>
      </c>
      <c r="Y58">
        <v>1</v>
      </c>
      <c r="Z58">
        <f t="shared" si="12"/>
        <v>0.23</v>
      </c>
      <c r="AD58" t="s">
        <v>18</v>
      </c>
      <c r="AE58" t="s">
        <v>19</v>
      </c>
      <c r="AF58">
        <v>0.23</v>
      </c>
      <c r="AH58" t="s">
        <v>16</v>
      </c>
      <c r="AI58">
        <v>1</v>
      </c>
      <c r="AJ58">
        <v>0.12</v>
      </c>
      <c r="AK58">
        <v>1</v>
      </c>
      <c r="AL58">
        <f t="shared" si="13"/>
        <v>0.12</v>
      </c>
    </row>
    <row r="59" spans="4:39" x14ac:dyDescent="0.25">
      <c r="E59" t="s">
        <v>34</v>
      </c>
      <c r="F59" t="s">
        <v>17</v>
      </c>
      <c r="G59">
        <v>0.12</v>
      </c>
      <c r="R59" t="s">
        <v>22</v>
      </c>
      <c r="S59" t="s">
        <v>23</v>
      </c>
      <c r="T59">
        <v>0.65</v>
      </c>
      <c r="V59" t="s">
        <v>24</v>
      </c>
      <c r="W59">
        <v>4</v>
      </c>
      <c r="X59">
        <v>0</v>
      </c>
      <c r="Y59">
        <v>0</v>
      </c>
      <c r="Z59">
        <f t="shared" si="12"/>
        <v>0</v>
      </c>
      <c r="AD59" t="s">
        <v>22</v>
      </c>
      <c r="AE59" t="s">
        <v>23</v>
      </c>
      <c r="AF59">
        <v>0.65</v>
      </c>
      <c r="AH59" t="s">
        <v>22</v>
      </c>
      <c r="AI59">
        <v>1</v>
      </c>
      <c r="AJ59">
        <v>0.65</v>
      </c>
      <c r="AK59">
        <v>1</v>
      </c>
      <c r="AL59">
        <f>AJ59*AK59</f>
        <v>0.65</v>
      </c>
    </row>
    <row r="60" spans="4:39" x14ac:dyDescent="0.25">
      <c r="R60" t="s">
        <v>26</v>
      </c>
      <c r="S60" t="s">
        <v>27</v>
      </c>
      <c r="T60">
        <v>0.23</v>
      </c>
      <c r="AD60" t="s">
        <v>26</v>
      </c>
      <c r="AE60" t="s">
        <v>27</v>
      </c>
      <c r="AF60">
        <v>0.23</v>
      </c>
      <c r="AH60" t="s">
        <v>24</v>
      </c>
      <c r="AI60">
        <v>4</v>
      </c>
      <c r="AJ60">
        <v>0</v>
      </c>
      <c r="AK60">
        <v>0</v>
      </c>
      <c r="AL60">
        <f>AJ60*AK60</f>
        <v>0</v>
      </c>
    </row>
    <row r="61" spans="4:39" x14ac:dyDescent="0.25">
      <c r="R61" t="s">
        <v>30</v>
      </c>
      <c r="S61" t="s">
        <v>31</v>
      </c>
      <c r="T61">
        <v>0.12</v>
      </c>
      <c r="AD61" t="s">
        <v>30</v>
      </c>
      <c r="AE61" t="s">
        <v>31</v>
      </c>
      <c r="AF61">
        <v>0.12</v>
      </c>
      <c r="AH61" t="s">
        <v>185</v>
      </c>
      <c r="AJ61">
        <v>0.23</v>
      </c>
      <c r="AK61">
        <v>1</v>
      </c>
      <c r="AL61">
        <f>AJ61*AK61</f>
        <v>0.23</v>
      </c>
    </row>
    <row r="62" spans="4:39" x14ac:dyDescent="0.25">
      <c r="D62">
        <v>6</v>
      </c>
      <c r="E62" t="s">
        <v>66</v>
      </c>
      <c r="R62" t="s">
        <v>34</v>
      </c>
      <c r="S62" t="s">
        <v>17</v>
      </c>
      <c r="T62">
        <v>0.12</v>
      </c>
      <c r="AD62" t="s">
        <v>34</v>
      </c>
      <c r="AE62" t="s">
        <v>17</v>
      </c>
      <c r="AF62">
        <v>0.12</v>
      </c>
    </row>
    <row r="63" spans="4:39" x14ac:dyDescent="0.25">
      <c r="E63" t="s">
        <v>2</v>
      </c>
      <c r="I63" t="s">
        <v>4</v>
      </c>
      <c r="J63" t="s">
        <v>5</v>
      </c>
      <c r="K63" t="s">
        <v>3</v>
      </c>
      <c r="L63" t="s">
        <v>6</v>
      </c>
      <c r="M63" t="s">
        <v>7</v>
      </c>
      <c r="N63" t="s">
        <v>8</v>
      </c>
    </row>
    <row r="64" spans="4:39" x14ac:dyDescent="0.25">
      <c r="E64" t="s">
        <v>9</v>
      </c>
      <c r="F64" t="s">
        <v>10</v>
      </c>
      <c r="G64">
        <v>1</v>
      </c>
      <c r="I64" t="s">
        <v>67</v>
      </c>
      <c r="J64" t="s">
        <v>68</v>
      </c>
      <c r="K64">
        <v>0.65</v>
      </c>
      <c r="L64">
        <v>0.5</v>
      </c>
      <c r="M64">
        <f>K64*L64</f>
        <v>0.32500000000000001</v>
      </c>
      <c r="N64">
        <f>SUM(M64:M70)/SUM(K64:K70)</f>
        <v>0.74293785310734461</v>
      </c>
    </row>
    <row r="65" spans="4:39" x14ac:dyDescent="0.25">
      <c r="E65" t="s">
        <v>12</v>
      </c>
      <c r="F65" t="s">
        <v>13</v>
      </c>
      <c r="G65">
        <v>0.65</v>
      </c>
      <c r="I65" t="s">
        <v>30</v>
      </c>
      <c r="J65" t="s">
        <v>31</v>
      </c>
      <c r="K65">
        <v>0.12</v>
      </c>
      <c r="L65">
        <v>1</v>
      </c>
      <c r="M65">
        <f t="shared" ref="M65:M70" si="14">K65*L65</f>
        <v>0.12</v>
      </c>
    </row>
    <row r="66" spans="4:39" x14ac:dyDescent="0.25">
      <c r="E66" t="s">
        <v>14</v>
      </c>
      <c r="F66" t="s">
        <v>15</v>
      </c>
      <c r="G66">
        <v>0.65</v>
      </c>
      <c r="I66" t="s">
        <v>47</v>
      </c>
      <c r="J66" t="s">
        <v>48</v>
      </c>
      <c r="K66">
        <v>0</v>
      </c>
      <c r="L66">
        <v>0</v>
      </c>
      <c r="M66">
        <f t="shared" si="14"/>
        <v>0</v>
      </c>
      <c r="Q66">
        <v>16</v>
      </c>
      <c r="R66" t="s">
        <v>183</v>
      </c>
    </row>
    <row r="67" spans="4:39" x14ac:dyDescent="0.25">
      <c r="E67" t="s">
        <v>18</v>
      </c>
      <c r="F67" t="s">
        <v>19</v>
      </c>
      <c r="G67">
        <v>0.23</v>
      </c>
      <c r="I67" t="s">
        <v>16</v>
      </c>
      <c r="J67" t="s">
        <v>17</v>
      </c>
      <c r="K67">
        <v>0.12</v>
      </c>
      <c r="L67">
        <v>1</v>
      </c>
      <c r="M67">
        <f t="shared" si="14"/>
        <v>0.12</v>
      </c>
      <c r="R67" t="s">
        <v>2</v>
      </c>
      <c r="V67" t="s">
        <v>4</v>
      </c>
      <c r="W67" t="s">
        <v>5</v>
      </c>
      <c r="X67" t="s">
        <v>3</v>
      </c>
      <c r="Y67" t="s">
        <v>6</v>
      </c>
      <c r="Z67" t="s">
        <v>7</v>
      </c>
      <c r="AA67" t="s">
        <v>8</v>
      </c>
      <c r="AC67">
        <v>26</v>
      </c>
      <c r="AD67" t="s">
        <v>61</v>
      </c>
      <c r="AH67" t="s">
        <v>4</v>
      </c>
      <c r="AI67" t="s">
        <v>5</v>
      </c>
      <c r="AJ67" t="s">
        <v>3</v>
      </c>
      <c r="AK67" t="s">
        <v>6</v>
      </c>
      <c r="AL67" t="s">
        <v>7</v>
      </c>
      <c r="AM67" t="s">
        <v>8</v>
      </c>
    </row>
    <row r="68" spans="4:39" x14ac:dyDescent="0.25">
      <c r="E68" t="s">
        <v>22</v>
      </c>
      <c r="F68" t="s">
        <v>23</v>
      </c>
      <c r="G68">
        <v>0.65</v>
      </c>
      <c r="I68" t="s">
        <v>26</v>
      </c>
      <c r="J68" t="s">
        <v>27</v>
      </c>
      <c r="K68">
        <v>0.23</v>
      </c>
      <c r="L68">
        <v>1</v>
      </c>
      <c r="M68">
        <f t="shared" si="14"/>
        <v>0.23</v>
      </c>
      <c r="R68" t="s">
        <v>9</v>
      </c>
      <c r="S68" t="s">
        <v>10</v>
      </c>
      <c r="T68">
        <v>1</v>
      </c>
      <c r="V68" t="s">
        <v>67</v>
      </c>
      <c r="W68" t="s">
        <v>182</v>
      </c>
      <c r="X68">
        <v>1</v>
      </c>
      <c r="Y68">
        <v>0.5</v>
      </c>
      <c r="Z68">
        <f>X68*Y68</f>
        <v>0.5</v>
      </c>
      <c r="AA68">
        <f>SUM(Z68:Z74)/SUM(X68:X74)</f>
        <v>0.75098814229249011</v>
      </c>
      <c r="AD68" t="s">
        <v>2</v>
      </c>
      <c r="AH68" t="s">
        <v>56</v>
      </c>
      <c r="AI68" t="s">
        <v>57</v>
      </c>
      <c r="AJ68">
        <v>1</v>
      </c>
      <c r="AK68">
        <v>0.9</v>
      </c>
      <c r="AL68">
        <f>AJ68*AK68</f>
        <v>0.9</v>
      </c>
      <c r="AM68">
        <f>SUM(AL68:AL74)/SUM(AJ68:AJ74)</f>
        <v>0.93939393939393945</v>
      </c>
    </row>
    <row r="69" spans="4:39" x14ac:dyDescent="0.25">
      <c r="E69" t="s">
        <v>26</v>
      </c>
      <c r="F69" t="s">
        <v>27</v>
      </c>
      <c r="G69">
        <v>0.23</v>
      </c>
      <c r="I69" t="s">
        <v>69</v>
      </c>
      <c r="J69" t="s">
        <v>25</v>
      </c>
      <c r="K69">
        <v>0</v>
      </c>
      <c r="L69">
        <v>0</v>
      </c>
      <c r="M69">
        <f t="shared" si="14"/>
        <v>0</v>
      </c>
      <c r="R69" t="s">
        <v>12</v>
      </c>
      <c r="S69" t="s">
        <v>13</v>
      </c>
      <c r="T69">
        <v>0.65</v>
      </c>
      <c r="V69" t="s">
        <v>173</v>
      </c>
      <c r="W69">
        <v>1</v>
      </c>
      <c r="X69">
        <v>0</v>
      </c>
      <c r="Y69">
        <v>0</v>
      </c>
      <c r="Z69">
        <f t="shared" ref="Z69:Z73" si="15">X69*Y69</f>
        <v>0</v>
      </c>
      <c r="AD69" t="s">
        <v>9</v>
      </c>
      <c r="AE69" t="s">
        <v>10</v>
      </c>
      <c r="AF69">
        <v>1</v>
      </c>
      <c r="AH69" t="s">
        <v>200</v>
      </c>
      <c r="AI69" t="s">
        <v>63</v>
      </c>
      <c r="AJ69">
        <v>0</v>
      </c>
      <c r="AK69">
        <v>0</v>
      </c>
      <c r="AL69">
        <f t="shared" ref="AL69:AL73" si="16">AJ69*AK69</f>
        <v>0</v>
      </c>
    </row>
    <row r="70" spans="4:39" x14ac:dyDescent="0.25">
      <c r="E70" t="s">
        <v>30</v>
      </c>
      <c r="F70" t="s">
        <v>31</v>
      </c>
      <c r="G70">
        <v>0.12</v>
      </c>
      <c r="I70" t="s">
        <v>59</v>
      </c>
      <c r="J70" t="s">
        <v>60</v>
      </c>
      <c r="K70">
        <v>0.65</v>
      </c>
      <c r="L70">
        <v>0.8</v>
      </c>
      <c r="M70">
        <f t="shared" si="14"/>
        <v>0.52</v>
      </c>
      <c r="R70" t="s">
        <v>14</v>
      </c>
      <c r="S70" t="s">
        <v>15</v>
      </c>
      <c r="T70">
        <v>0.65</v>
      </c>
      <c r="V70" t="s">
        <v>14</v>
      </c>
      <c r="W70">
        <v>5</v>
      </c>
      <c r="X70">
        <v>0.65</v>
      </c>
      <c r="Y70">
        <v>1</v>
      </c>
      <c r="Z70">
        <f t="shared" si="15"/>
        <v>0.65</v>
      </c>
      <c r="AD70" t="s">
        <v>12</v>
      </c>
      <c r="AE70" t="s">
        <v>13</v>
      </c>
      <c r="AF70">
        <v>0.65</v>
      </c>
      <c r="AH70" t="s">
        <v>47</v>
      </c>
      <c r="AI70" t="s">
        <v>48</v>
      </c>
      <c r="AJ70">
        <v>0</v>
      </c>
      <c r="AK70">
        <v>0</v>
      </c>
      <c r="AL70">
        <f t="shared" si="16"/>
        <v>0</v>
      </c>
    </row>
    <row r="71" spans="4:39" x14ac:dyDescent="0.25">
      <c r="E71" t="s">
        <v>34</v>
      </c>
      <c r="F71" t="s">
        <v>17</v>
      </c>
      <c r="G71">
        <v>0.12</v>
      </c>
      <c r="R71" t="s">
        <v>18</v>
      </c>
      <c r="S71" t="s">
        <v>19</v>
      </c>
      <c r="T71">
        <v>0.23</v>
      </c>
      <c r="V71" t="s">
        <v>59</v>
      </c>
      <c r="W71" t="s">
        <v>60</v>
      </c>
      <c r="X71">
        <v>0.65</v>
      </c>
      <c r="Y71">
        <v>0.8</v>
      </c>
      <c r="Z71">
        <f t="shared" si="15"/>
        <v>0.52</v>
      </c>
      <c r="AD71" t="s">
        <v>14</v>
      </c>
      <c r="AE71" t="s">
        <v>15</v>
      </c>
      <c r="AF71">
        <v>0.65</v>
      </c>
      <c r="AH71" t="s">
        <v>201</v>
      </c>
      <c r="AI71" t="s">
        <v>17</v>
      </c>
      <c r="AJ71">
        <v>0</v>
      </c>
      <c r="AK71">
        <v>0</v>
      </c>
      <c r="AL71">
        <f t="shared" si="16"/>
        <v>0</v>
      </c>
    </row>
    <row r="72" spans="4:39" x14ac:dyDescent="0.25">
      <c r="R72" t="s">
        <v>22</v>
      </c>
      <c r="S72" t="s">
        <v>23</v>
      </c>
      <c r="T72">
        <v>0.65</v>
      </c>
      <c r="V72" t="s">
        <v>26</v>
      </c>
      <c r="W72">
        <v>4</v>
      </c>
      <c r="X72">
        <v>0.23</v>
      </c>
      <c r="Y72">
        <v>1</v>
      </c>
      <c r="Z72">
        <f t="shared" si="15"/>
        <v>0.23</v>
      </c>
      <c r="AD72" t="s">
        <v>18</v>
      </c>
      <c r="AE72" t="s">
        <v>19</v>
      </c>
      <c r="AF72">
        <v>0.23</v>
      </c>
      <c r="AH72" t="s">
        <v>22</v>
      </c>
      <c r="AI72" t="s">
        <v>23</v>
      </c>
      <c r="AJ72">
        <v>0.65</v>
      </c>
      <c r="AK72">
        <v>1</v>
      </c>
      <c r="AL72">
        <f t="shared" si="16"/>
        <v>0.65</v>
      </c>
    </row>
    <row r="73" spans="4:39" x14ac:dyDescent="0.25">
      <c r="R73" t="s">
        <v>26</v>
      </c>
      <c r="S73" t="s">
        <v>27</v>
      </c>
      <c r="T73">
        <v>0.23</v>
      </c>
      <c r="V73" t="s">
        <v>24</v>
      </c>
      <c r="W73">
        <v>4</v>
      </c>
      <c r="X73">
        <v>0</v>
      </c>
      <c r="Y73">
        <v>0</v>
      </c>
      <c r="Z73">
        <f t="shared" si="15"/>
        <v>0</v>
      </c>
      <c r="AD73" t="s">
        <v>22</v>
      </c>
      <c r="AE73" t="s">
        <v>23</v>
      </c>
      <c r="AF73">
        <v>0.65</v>
      </c>
      <c r="AH73" t="s">
        <v>64</v>
      </c>
      <c r="AI73" t="s">
        <v>65</v>
      </c>
      <c r="AJ73">
        <v>0</v>
      </c>
      <c r="AK73">
        <v>0</v>
      </c>
      <c r="AL73">
        <f t="shared" si="16"/>
        <v>0</v>
      </c>
    </row>
    <row r="74" spans="4:39" x14ac:dyDescent="0.25">
      <c r="D74">
        <v>7</v>
      </c>
      <c r="E74" t="s">
        <v>70</v>
      </c>
      <c r="R74" t="s">
        <v>30</v>
      </c>
      <c r="S74" t="s">
        <v>31</v>
      </c>
      <c r="T74">
        <v>0.12</v>
      </c>
      <c r="AD74" t="s">
        <v>26</v>
      </c>
      <c r="AE74" t="s">
        <v>27</v>
      </c>
      <c r="AF74">
        <v>0.23</v>
      </c>
    </row>
    <row r="75" spans="4:39" x14ac:dyDescent="0.25">
      <c r="E75" t="s">
        <v>2</v>
      </c>
      <c r="I75" t="s">
        <v>4</v>
      </c>
      <c r="J75" t="s">
        <v>5</v>
      </c>
      <c r="K75" t="s">
        <v>3</v>
      </c>
      <c r="L75" t="s">
        <v>6</v>
      </c>
      <c r="M75" t="s">
        <v>7</v>
      </c>
      <c r="N75" t="s">
        <v>8</v>
      </c>
      <c r="R75" t="s">
        <v>34</v>
      </c>
      <c r="S75" t="s">
        <v>17</v>
      </c>
      <c r="T75">
        <v>0.12</v>
      </c>
      <c r="AD75" t="s">
        <v>30</v>
      </c>
      <c r="AE75" t="s">
        <v>31</v>
      </c>
      <c r="AF75">
        <v>0.12</v>
      </c>
    </row>
    <row r="76" spans="4:39" x14ac:dyDescent="0.25">
      <c r="E76" t="s">
        <v>9</v>
      </c>
      <c r="F76" t="s">
        <v>10</v>
      </c>
      <c r="G76">
        <v>1</v>
      </c>
      <c r="I76" t="s">
        <v>71</v>
      </c>
      <c r="J76" t="s">
        <v>72</v>
      </c>
      <c r="K76">
        <v>0.65</v>
      </c>
      <c r="L76">
        <v>0.5</v>
      </c>
      <c r="M76">
        <f>K76*L76</f>
        <v>0.32500000000000001</v>
      </c>
      <c r="N76" s="7">
        <f>SUM(M76:M82)/SUM(K76:K82)</f>
        <v>0.74727272727272742</v>
      </c>
      <c r="AD76" t="s">
        <v>34</v>
      </c>
      <c r="AE76" t="s">
        <v>17</v>
      </c>
      <c r="AF76">
        <v>0.12</v>
      </c>
    </row>
    <row r="77" spans="4:39" x14ac:dyDescent="0.25">
      <c r="E77" t="s">
        <v>12</v>
      </c>
      <c r="F77" t="s">
        <v>13</v>
      </c>
      <c r="G77">
        <v>0.65</v>
      </c>
      <c r="I77" t="s">
        <v>73</v>
      </c>
      <c r="J77" t="s">
        <v>13</v>
      </c>
      <c r="K77">
        <v>0.65</v>
      </c>
      <c r="L77">
        <v>1</v>
      </c>
      <c r="M77">
        <f t="shared" ref="M77:M80" si="17">K77*L77</f>
        <v>0.65</v>
      </c>
      <c r="Q77">
        <v>17</v>
      </c>
      <c r="R77" t="s">
        <v>66</v>
      </c>
    </row>
    <row r="78" spans="4:39" x14ac:dyDescent="0.25">
      <c r="E78" t="s">
        <v>14</v>
      </c>
      <c r="F78" t="s">
        <v>15</v>
      </c>
      <c r="G78">
        <v>0.65</v>
      </c>
      <c r="I78" t="s">
        <v>74</v>
      </c>
      <c r="J78" t="s">
        <v>63</v>
      </c>
      <c r="K78">
        <v>0</v>
      </c>
      <c r="L78">
        <v>0</v>
      </c>
      <c r="M78">
        <f t="shared" si="17"/>
        <v>0</v>
      </c>
      <c r="R78" t="s">
        <v>2</v>
      </c>
      <c r="V78" t="s">
        <v>4</v>
      </c>
      <c r="W78" t="s">
        <v>5</v>
      </c>
      <c r="X78" t="s">
        <v>3</v>
      </c>
      <c r="Y78" t="s">
        <v>6</v>
      </c>
      <c r="Z78" t="s">
        <v>7</v>
      </c>
      <c r="AA78" t="s">
        <v>8</v>
      </c>
      <c r="AC78">
        <v>27</v>
      </c>
      <c r="AD78" t="s">
        <v>61</v>
      </c>
      <c r="AH78" t="s">
        <v>4</v>
      </c>
      <c r="AI78" t="s">
        <v>5</v>
      </c>
      <c r="AJ78" t="s">
        <v>3</v>
      </c>
      <c r="AK78" t="s">
        <v>6</v>
      </c>
      <c r="AL78" t="s">
        <v>7</v>
      </c>
      <c r="AM78" t="s">
        <v>8</v>
      </c>
    </row>
    <row r="79" spans="4:39" x14ac:dyDescent="0.25">
      <c r="E79" t="s">
        <v>18</v>
      </c>
      <c r="F79" t="s">
        <v>19</v>
      </c>
      <c r="G79">
        <v>0.23</v>
      </c>
      <c r="I79" t="s">
        <v>39</v>
      </c>
      <c r="J79" t="s">
        <v>17</v>
      </c>
      <c r="K79">
        <v>0.12</v>
      </c>
      <c r="L79">
        <v>1</v>
      </c>
      <c r="M79">
        <f t="shared" si="17"/>
        <v>0.12</v>
      </c>
      <c r="R79" t="s">
        <v>9</v>
      </c>
      <c r="S79" t="s">
        <v>10</v>
      </c>
      <c r="T79">
        <v>1</v>
      </c>
      <c r="V79" t="s">
        <v>67</v>
      </c>
      <c r="W79" t="s">
        <v>182</v>
      </c>
      <c r="X79">
        <v>1</v>
      </c>
      <c r="Y79">
        <v>0.5</v>
      </c>
      <c r="Z79">
        <f>X79*Y79</f>
        <v>0.5</v>
      </c>
      <c r="AA79">
        <f>SUM(Z79:Z86)/SUM(X79:X86)</f>
        <v>0.71320754716981138</v>
      </c>
      <c r="AD79" t="s">
        <v>2</v>
      </c>
      <c r="AH79" t="s">
        <v>56</v>
      </c>
      <c r="AI79" t="s">
        <v>57</v>
      </c>
      <c r="AJ79">
        <v>1</v>
      </c>
      <c r="AK79">
        <v>0.9</v>
      </c>
      <c r="AL79">
        <f>AJ79*AK79</f>
        <v>0.9</v>
      </c>
      <c r="AM79">
        <f>SUM(AL79:AL86)/SUM(AJ79:AJ86)</f>
        <v>0.88359788359788349</v>
      </c>
    </row>
    <row r="80" spans="4:39" x14ac:dyDescent="0.25">
      <c r="E80" t="s">
        <v>22</v>
      </c>
      <c r="F80" t="s">
        <v>23</v>
      </c>
      <c r="G80">
        <v>0.65</v>
      </c>
      <c r="I80" t="s">
        <v>75</v>
      </c>
      <c r="J80" t="s">
        <v>76</v>
      </c>
      <c r="K80">
        <v>0.23</v>
      </c>
      <c r="L80">
        <v>0.6</v>
      </c>
      <c r="M80">
        <f t="shared" si="17"/>
        <v>0.13800000000000001</v>
      </c>
      <c r="R80" t="s">
        <v>12</v>
      </c>
      <c r="S80" t="s">
        <v>13</v>
      </c>
      <c r="T80">
        <v>0.65</v>
      </c>
      <c r="V80" t="s">
        <v>173</v>
      </c>
      <c r="W80">
        <v>1</v>
      </c>
      <c r="X80">
        <v>0</v>
      </c>
      <c r="Y80">
        <v>0</v>
      </c>
      <c r="Z80">
        <f t="shared" ref="Z80:Z82" si="18">X80*Y80</f>
        <v>0</v>
      </c>
      <c r="AD80" t="s">
        <v>9</v>
      </c>
      <c r="AE80" t="s">
        <v>10</v>
      </c>
      <c r="AF80">
        <v>1</v>
      </c>
      <c r="AH80" t="s">
        <v>200</v>
      </c>
      <c r="AI80" t="s">
        <v>63</v>
      </c>
      <c r="AJ80">
        <v>0</v>
      </c>
      <c r="AK80">
        <v>0</v>
      </c>
      <c r="AL80">
        <f t="shared" ref="AL80:AL86" si="19">AJ80*AK80</f>
        <v>0</v>
      </c>
    </row>
    <row r="81" spans="4:39" x14ac:dyDescent="0.25">
      <c r="E81" t="s">
        <v>26</v>
      </c>
      <c r="F81" t="s">
        <v>27</v>
      </c>
      <c r="G81">
        <v>0.23</v>
      </c>
      <c r="I81" t="s">
        <v>77</v>
      </c>
      <c r="J81" t="s">
        <v>78</v>
      </c>
      <c r="K81">
        <v>0</v>
      </c>
      <c r="L81">
        <v>0</v>
      </c>
      <c r="M81">
        <v>0</v>
      </c>
      <c r="R81" t="s">
        <v>14</v>
      </c>
      <c r="S81" t="s">
        <v>15</v>
      </c>
      <c r="T81">
        <v>0.65</v>
      </c>
      <c r="V81" t="s">
        <v>45</v>
      </c>
      <c r="X81">
        <v>0</v>
      </c>
      <c r="Y81">
        <v>0</v>
      </c>
      <c r="Z81">
        <f t="shared" si="18"/>
        <v>0</v>
      </c>
      <c r="AD81" t="s">
        <v>12</v>
      </c>
      <c r="AE81" t="s">
        <v>13</v>
      </c>
      <c r="AF81">
        <v>0.65</v>
      </c>
      <c r="AH81" t="s">
        <v>47</v>
      </c>
      <c r="AI81" t="s">
        <v>48</v>
      </c>
      <c r="AJ81">
        <v>0</v>
      </c>
      <c r="AK81">
        <v>0</v>
      </c>
      <c r="AL81">
        <f t="shared" si="19"/>
        <v>0</v>
      </c>
    </row>
    <row r="82" spans="4:39" x14ac:dyDescent="0.25">
      <c r="E82" t="s">
        <v>30</v>
      </c>
      <c r="F82" t="s">
        <v>31</v>
      </c>
      <c r="G82">
        <v>0.12</v>
      </c>
      <c r="R82" t="s">
        <v>18</v>
      </c>
      <c r="S82" t="s">
        <v>19</v>
      </c>
      <c r="T82">
        <v>0.23</v>
      </c>
      <c r="V82" t="s">
        <v>16</v>
      </c>
      <c r="X82">
        <v>0.12</v>
      </c>
      <c r="Y82">
        <v>1</v>
      </c>
      <c r="Z82">
        <f t="shared" si="18"/>
        <v>0.12</v>
      </c>
      <c r="AD82" t="s">
        <v>14</v>
      </c>
      <c r="AE82" t="s">
        <v>15</v>
      </c>
      <c r="AF82">
        <v>0.65</v>
      </c>
      <c r="AH82" t="s">
        <v>30</v>
      </c>
      <c r="AI82" t="s">
        <v>17</v>
      </c>
      <c r="AJ82">
        <v>0.12</v>
      </c>
      <c r="AK82">
        <v>0</v>
      </c>
      <c r="AL82">
        <f t="shared" si="19"/>
        <v>0</v>
      </c>
    </row>
    <row r="83" spans="4:39" x14ac:dyDescent="0.25">
      <c r="E83" t="s">
        <v>34</v>
      </c>
      <c r="F83" t="s">
        <v>17</v>
      </c>
      <c r="G83">
        <v>0.12</v>
      </c>
      <c r="R83" t="s">
        <v>22</v>
      </c>
      <c r="S83" t="s">
        <v>23</v>
      </c>
      <c r="T83">
        <v>0.65</v>
      </c>
      <c r="V83" t="s">
        <v>14</v>
      </c>
      <c r="W83">
        <v>5</v>
      </c>
      <c r="X83">
        <v>0.65</v>
      </c>
      <c r="Y83">
        <v>1</v>
      </c>
      <c r="Z83">
        <f>X83*Y83</f>
        <v>0.65</v>
      </c>
      <c r="AD83" t="s">
        <v>18</v>
      </c>
      <c r="AE83" t="s">
        <v>19</v>
      </c>
      <c r="AF83">
        <v>0.23</v>
      </c>
      <c r="AH83" t="s">
        <v>22</v>
      </c>
      <c r="AI83" t="s">
        <v>23</v>
      </c>
      <c r="AJ83">
        <v>0.65</v>
      </c>
      <c r="AK83">
        <v>1</v>
      </c>
      <c r="AL83">
        <f t="shared" si="19"/>
        <v>0.65</v>
      </c>
    </row>
    <row r="84" spans="4:39" x14ac:dyDescent="0.25">
      <c r="R84" t="s">
        <v>26</v>
      </c>
      <c r="S84" t="s">
        <v>27</v>
      </c>
      <c r="T84">
        <v>0.23</v>
      </c>
      <c r="V84" t="s">
        <v>184</v>
      </c>
      <c r="W84">
        <v>1</v>
      </c>
      <c r="X84">
        <v>0.65</v>
      </c>
      <c r="Y84">
        <v>0.6</v>
      </c>
      <c r="Z84">
        <f>X84*Y84</f>
        <v>0.39</v>
      </c>
      <c r="AD84" t="s">
        <v>22</v>
      </c>
      <c r="AE84" t="s">
        <v>23</v>
      </c>
      <c r="AF84">
        <v>0.65</v>
      </c>
      <c r="AH84" t="s">
        <v>203</v>
      </c>
      <c r="AI84">
        <v>3</v>
      </c>
      <c r="AJ84">
        <v>0</v>
      </c>
      <c r="AK84">
        <v>0</v>
      </c>
      <c r="AL84">
        <f t="shared" si="19"/>
        <v>0</v>
      </c>
    </row>
    <row r="85" spans="4:39" x14ac:dyDescent="0.25">
      <c r="R85" t="s">
        <v>30</v>
      </c>
      <c r="S85" t="s">
        <v>31</v>
      </c>
      <c r="T85">
        <v>0.12</v>
      </c>
      <c r="V85" t="s">
        <v>26</v>
      </c>
      <c r="W85">
        <v>4</v>
      </c>
      <c r="X85">
        <v>0.23</v>
      </c>
      <c r="Y85">
        <v>1</v>
      </c>
      <c r="Z85">
        <f>X85*Y85</f>
        <v>0.23</v>
      </c>
      <c r="AD85" t="s">
        <v>26</v>
      </c>
      <c r="AE85" t="s">
        <v>27</v>
      </c>
      <c r="AF85">
        <v>0.23</v>
      </c>
      <c r="AH85" t="s">
        <v>202</v>
      </c>
      <c r="AI85">
        <v>3</v>
      </c>
      <c r="AJ85">
        <v>0</v>
      </c>
      <c r="AK85">
        <v>0</v>
      </c>
      <c r="AL85">
        <f t="shared" si="19"/>
        <v>0</v>
      </c>
    </row>
    <row r="86" spans="4:39" x14ac:dyDescent="0.25">
      <c r="D86">
        <v>8</v>
      </c>
      <c r="E86" t="s">
        <v>79</v>
      </c>
      <c r="R86" t="s">
        <v>34</v>
      </c>
      <c r="S86" t="s">
        <v>17</v>
      </c>
      <c r="T86">
        <v>0.12</v>
      </c>
      <c r="V86" t="s">
        <v>24</v>
      </c>
      <c r="W86">
        <v>4</v>
      </c>
      <c r="X86">
        <v>0</v>
      </c>
      <c r="Y86">
        <v>0</v>
      </c>
      <c r="Z86">
        <f>X86*Y86</f>
        <v>0</v>
      </c>
      <c r="AD86" t="s">
        <v>30</v>
      </c>
      <c r="AE86" t="s">
        <v>31</v>
      </c>
      <c r="AF86">
        <v>0.12</v>
      </c>
      <c r="AH86" t="s">
        <v>34</v>
      </c>
      <c r="AI86">
        <v>10</v>
      </c>
      <c r="AJ86">
        <v>0.12</v>
      </c>
      <c r="AK86">
        <v>1</v>
      </c>
      <c r="AL86">
        <f t="shared" si="19"/>
        <v>0.12</v>
      </c>
    </row>
    <row r="87" spans="4:39" x14ac:dyDescent="0.25">
      <c r="E87" t="s">
        <v>2</v>
      </c>
      <c r="I87" t="s">
        <v>4</v>
      </c>
      <c r="J87" t="s">
        <v>5</v>
      </c>
      <c r="K87" t="s">
        <v>3</v>
      </c>
      <c r="L87" t="s">
        <v>6</v>
      </c>
      <c r="M87" t="s">
        <v>7</v>
      </c>
      <c r="N87" t="s">
        <v>8</v>
      </c>
      <c r="AD87" t="s">
        <v>34</v>
      </c>
      <c r="AE87" t="s">
        <v>17</v>
      </c>
      <c r="AF87">
        <v>0.12</v>
      </c>
    </row>
    <row r="88" spans="4:39" x14ac:dyDescent="0.25">
      <c r="E88" t="s">
        <v>9</v>
      </c>
      <c r="F88" t="s">
        <v>10</v>
      </c>
      <c r="G88">
        <v>1</v>
      </c>
      <c r="I88" t="s">
        <v>71</v>
      </c>
      <c r="J88" t="s">
        <v>72</v>
      </c>
      <c r="K88">
        <v>0.65</v>
      </c>
      <c r="L88">
        <v>0.5</v>
      </c>
      <c r="M88">
        <f>K88*L88</f>
        <v>0.32500000000000001</v>
      </c>
      <c r="N88">
        <f>SUM(M88:M94)/SUM(K88:K94)</f>
        <v>0.6983739837398375</v>
      </c>
    </row>
    <row r="89" spans="4:39" x14ac:dyDescent="0.25">
      <c r="E89" t="s">
        <v>12</v>
      </c>
      <c r="F89" t="s">
        <v>13</v>
      </c>
      <c r="G89">
        <v>0.65</v>
      </c>
      <c r="I89" t="s">
        <v>80</v>
      </c>
      <c r="J89" t="s">
        <v>46</v>
      </c>
      <c r="K89">
        <v>0</v>
      </c>
      <c r="L89">
        <v>0</v>
      </c>
      <c r="M89">
        <f t="shared" ref="M89:M93" si="20">K89*L89</f>
        <v>0</v>
      </c>
      <c r="Q89">
        <v>18</v>
      </c>
      <c r="R89" t="s">
        <v>186</v>
      </c>
    </row>
    <row r="90" spans="4:39" x14ac:dyDescent="0.25">
      <c r="E90" t="s">
        <v>14</v>
      </c>
      <c r="F90" t="s">
        <v>15</v>
      </c>
      <c r="G90">
        <v>0.65</v>
      </c>
      <c r="I90" t="s">
        <v>81</v>
      </c>
      <c r="J90" t="s">
        <v>31</v>
      </c>
      <c r="K90">
        <v>0.12</v>
      </c>
      <c r="L90">
        <v>1</v>
      </c>
      <c r="M90">
        <f t="shared" si="20"/>
        <v>0.12</v>
      </c>
      <c r="R90" t="s">
        <v>2</v>
      </c>
      <c r="V90" t="s">
        <v>4</v>
      </c>
      <c r="W90" t="s">
        <v>5</v>
      </c>
      <c r="X90" t="s">
        <v>3</v>
      </c>
      <c r="Y90" t="s">
        <v>6</v>
      </c>
      <c r="Z90" t="s">
        <v>7</v>
      </c>
      <c r="AA90" t="s">
        <v>8</v>
      </c>
      <c r="AC90">
        <v>28</v>
      </c>
      <c r="AD90" t="s">
        <v>35</v>
      </c>
    </row>
    <row r="91" spans="4:39" x14ac:dyDescent="0.25">
      <c r="E91" t="s">
        <v>18</v>
      </c>
      <c r="F91" t="s">
        <v>19</v>
      </c>
      <c r="G91">
        <v>0.23</v>
      </c>
      <c r="I91" t="s">
        <v>18</v>
      </c>
      <c r="J91" t="s">
        <v>19</v>
      </c>
      <c r="K91">
        <v>0.23</v>
      </c>
      <c r="L91">
        <v>1</v>
      </c>
      <c r="M91">
        <f t="shared" si="20"/>
        <v>0.23</v>
      </c>
      <c r="R91" t="s">
        <v>9</v>
      </c>
      <c r="S91" t="s">
        <v>10</v>
      </c>
      <c r="T91">
        <v>1</v>
      </c>
      <c r="V91" t="s">
        <v>85</v>
      </c>
      <c r="W91" t="s">
        <v>86</v>
      </c>
      <c r="X91">
        <v>1</v>
      </c>
      <c r="Y91">
        <v>0.3</v>
      </c>
      <c r="Z91">
        <f>X91*Y91</f>
        <v>0.3</v>
      </c>
      <c r="AA91">
        <f>SUM(Z91:Z96)/SUM(X91:X96)</f>
        <v>0.71849056603773576</v>
      </c>
      <c r="AD91" t="s">
        <v>2</v>
      </c>
      <c r="AH91" t="s">
        <v>4</v>
      </c>
      <c r="AI91" t="s">
        <v>5</v>
      </c>
      <c r="AJ91" t="s">
        <v>3</v>
      </c>
      <c r="AK91" t="s">
        <v>6</v>
      </c>
      <c r="AL91" t="s">
        <v>7</v>
      </c>
      <c r="AM91" t="s">
        <v>8</v>
      </c>
    </row>
    <row r="92" spans="4:39" x14ac:dyDescent="0.25">
      <c r="E92" t="s">
        <v>22</v>
      </c>
      <c r="F92" t="s">
        <v>23</v>
      </c>
      <c r="G92">
        <v>0.65</v>
      </c>
      <c r="I92" t="s">
        <v>32</v>
      </c>
      <c r="J92" t="s">
        <v>33</v>
      </c>
      <c r="K92">
        <v>0.23</v>
      </c>
      <c r="L92">
        <v>0.8</v>
      </c>
      <c r="M92">
        <f t="shared" si="20"/>
        <v>0.18400000000000002</v>
      </c>
      <c r="R92" t="s">
        <v>12</v>
      </c>
      <c r="S92" t="s">
        <v>13</v>
      </c>
      <c r="T92">
        <v>0.65</v>
      </c>
      <c r="V92" t="s">
        <v>12</v>
      </c>
      <c r="W92" t="s">
        <v>13</v>
      </c>
      <c r="X92">
        <v>0.65</v>
      </c>
      <c r="Y92">
        <v>1</v>
      </c>
      <c r="Z92">
        <f t="shared" ref="Z92:Z93" si="21">X92*Y92</f>
        <v>0.65</v>
      </c>
      <c r="AD92" t="s">
        <v>9</v>
      </c>
      <c r="AE92" t="s">
        <v>10</v>
      </c>
      <c r="AF92">
        <v>1</v>
      </c>
      <c r="AH92" t="s">
        <v>11</v>
      </c>
      <c r="AI92" t="s">
        <v>10</v>
      </c>
      <c r="AJ92">
        <v>1</v>
      </c>
      <c r="AK92">
        <v>1</v>
      </c>
      <c r="AL92">
        <f>AJ92*AK92</f>
        <v>1</v>
      </c>
      <c r="AM92">
        <f>SUM(AL92:AL98)/SUM(AJ92:AJ98)</f>
        <v>0.91200000000000003</v>
      </c>
    </row>
    <row r="93" spans="4:39" x14ac:dyDescent="0.25">
      <c r="E93" t="s">
        <v>26</v>
      </c>
      <c r="F93" t="s">
        <v>27</v>
      </c>
      <c r="G93">
        <v>0.23</v>
      </c>
      <c r="I93" t="s">
        <v>82</v>
      </c>
      <c r="J93" t="s">
        <v>83</v>
      </c>
      <c r="K93">
        <v>0</v>
      </c>
      <c r="L93">
        <v>0</v>
      </c>
      <c r="M93">
        <f t="shared" si="20"/>
        <v>0</v>
      </c>
      <c r="R93" t="s">
        <v>14</v>
      </c>
      <c r="S93" t="s">
        <v>15</v>
      </c>
      <c r="T93">
        <v>0.65</v>
      </c>
      <c r="V93" t="s">
        <v>30</v>
      </c>
      <c r="W93" t="s">
        <v>31</v>
      </c>
      <c r="X93">
        <v>0.12</v>
      </c>
      <c r="Y93">
        <v>1</v>
      </c>
      <c r="Z93">
        <f t="shared" si="21"/>
        <v>0.12</v>
      </c>
      <c r="AD93" t="s">
        <v>12</v>
      </c>
      <c r="AE93" t="s">
        <v>13</v>
      </c>
      <c r="AF93">
        <v>0.65</v>
      </c>
      <c r="AH93" t="s">
        <v>36</v>
      </c>
      <c r="AJ93">
        <v>0</v>
      </c>
      <c r="AK93">
        <v>0</v>
      </c>
      <c r="AL93">
        <f t="shared" ref="AL93:AL94" si="22">AJ93*AK93</f>
        <v>0</v>
      </c>
    </row>
    <row r="94" spans="4:39" x14ac:dyDescent="0.25">
      <c r="E94" t="s">
        <v>30</v>
      </c>
      <c r="F94" t="s">
        <v>31</v>
      </c>
      <c r="G94">
        <v>0.12</v>
      </c>
      <c r="R94" t="s">
        <v>18</v>
      </c>
      <c r="S94" t="s">
        <v>19</v>
      </c>
      <c r="T94">
        <v>0.23</v>
      </c>
      <c r="V94" t="s">
        <v>22</v>
      </c>
      <c r="W94" t="s">
        <v>23</v>
      </c>
      <c r="X94">
        <v>0.65</v>
      </c>
      <c r="Y94">
        <v>1</v>
      </c>
      <c r="Z94">
        <f>X94*Y94</f>
        <v>0.65</v>
      </c>
      <c r="AD94" t="s">
        <v>14</v>
      </c>
      <c r="AE94" t="s">
        <v>15</v>
      </c>
      <c r="AF94">
        <v>0.65</v>
      </c>
      <c r="AH94" t="s">
        <v>45</v>
      </c>
      <c r="AJ94">
        <v>0</v>
      </c>
      <c r="AK94">
        <v>0</v>
      </c>
      <c r="AL94">
        <f t="shared" si="22"/>
        <v>0</v>
      </c>
    </row>
    <row r="95" spans="4:39" x14ac:dyDescent="0.25">
      <c r="E95" t="s">
        <v>34</v>
      </c>
      <c r="F95" t="s">
        <v>17</v>
      </c>
      <c r="G95">
        <v>0.12</v>
      </c>
      <c r="R95" t="s">
        <v>22</v>
      </c>
      <c r="S95" t="s">
        <v>23</v>
      </c>
      <c r="T95">
        <v>0.65</v>
      </c>
      <c r="V95" t="s">
        <v>32</v>
      </c>
      <c r="W95" t="s">
        <v>33</v>
      </c>
      <c r="X95">
        <v>0.23</v>
      </c>
      <c r="Y95">
        <v>0.8</v>
      </c>
      <c r="Z95">
        <f>X95*Y95</f>
        <v>0.18400000000000002</v>
      </c>
      <c r="AD95" t="s">
        <v>18</v>
      </c>
      <c r="AE95" t="s">
        <v>19</v>
      </c>
      <c r="AF95">
        <v>0.23</v>
      </c>
      <c r="AH95" t="s">
        <v>34</v>
      </c>
      <c r="AJ95">
        <v>0.12</v>
      </c>
      <c r="AK95">
        <v>1</v>
      </c>
      <c r="AL95">
        <f>AJ95*AK95</f>
        <v>0.12</v>
      </c>
    </row>
    <row r="96" spans="4:39" x14ac:dyDescent="0.25">
      <c r="R96" t="s">
        <v>26</v>
      </c>
      <c r="S96" t="s">
        <v>27</v>
      </c>
      <c r="T96">
        <v>0.23</v>
      </c>
      <c r="V96" t="s">
        <v>187</v>
      </c>
      <c r="W96" t="s">
        <v>83</v>
      </c>
      <c r="X96">
        <v>0</v>
      </c>
      <c r="Y96">
        <v>0</v>
      </c>
      <c r="Z96">
        <f>X96*Y96</f>
        <v>0</v>
      </c>
      <c r="AD96" t="s">
        <v>22</v>
      </c>
      <c r="AE96" t="s">
        <v>23</v>
      </c>
      <c r="AF96">
        <v>0.65</v>
      </c>
      <c r="AH96" t="s">
        <v>14</v>
      </c>
      <c r="AJ96">
        <v>0</v>
      </c>
      <c r="AK96">
        <v>0</v>
      </c>
      <c r="AL96">
        <f>AJ96*AK96</f>
        <v>0</v>
      </c>
    </row>
    <row r="97" spans="4:39" x14ac:dyDescent="0.25">
      <c r="R97" t="s">
        <v>30</v>
      </c>
      <c r="S97" t="s">
        <v>31</v>
      </c>
      <c r="T97">
        <v>0.12</v>
      </c>
      <c r="AD97" t="s">
        <v>26</v>
      </c>
      <c r="AE97" t="s">
        <v>27</v>
      </c>
      <c r="AF97">
        <v>0.23</v>
      </c>
      <c r="AH97" t="s">
        <v>204</v>
      </c>
      <c r="AI97">
        <v>4</v>
      </c>
      <c r="AJ97">
        <v>0.65</v>
      </c>
      <c r="AK97">
        <v>0.8</v>
      </c>
      <c r="AL97">
        <f>AJ97*AK97</f>
        <v>0.52</v>
      </c>
    </row>
    <row r="98" spans="4:39" x14ac:dyDescent="0.25">
      <c r="D98">
        <v>9</v>
      </c>
      <c r="E98" t="s">
        <v>84</v>
      </c>
      <c r="R98" t="s">
        <v>34</v>
      </c>
      <c r="S98" t="s">
        <v>17</v>
      </c>
      <c r="T98">
        <v>0.12</v>
      </c>
      <c r="AD98" t="s">
        <v>30</v>
      </c>
      <c r="AE98" t="s">
        <v>31</v>
      </c>
      <c r="AF98">
        <v>0.12</v>
      </c>
      <c r="AH98" t="s">
        <v>32</v>
      </c>
      <c r="AJ98">
        <v>0.23</v>
      </c>
      <c r="AK98">
        <v>0.8</v>
      </c>
      <c r="AL98">
        <f>AJ98*AK98</f>
        <v>0.18400000000000002</v>
      </c>
    </row>
    <row r="99" spans="4:39" x14ac:dyDescent="0.25">
      <c r="E99" t="s">
        <v>2</v>
      </c>
      <c r="I99" t="s">
        <v>4</v>
      </c>
      <c r="J99" t="s">
        <v>5</v>
      </c>
      <c r="K99" t="s">
        <v>3</v>
      </c>
      <c r="L99" t="s">
        <v>6</v>
      </c>
      <c r="M99" t="s">
        <v>7</v>
      </c>
      <c r="N99" t="s">
        <v>8</v>
      </c>
      <c r="AD99" t="s">
        <v>34</v>
      </c>
      <c r="AE99" t="s">
        <v>17</v>
      </c>
      <c r="AF99">
        <v>0.12</v>
      </c>
    </row>
    <row r="100" spans="4:39" x14ac:dyDescent="0.25">
      <c r="E100" t="s">
        <v>9</v>
      </c>
      <c r="F100" t="s">
        <v>10</v>
      </c>
      <c r="G100">
        <v>1</v>
      </c>
      <c r="I100" t="s">
        <v>85</v>
      </c>
      <c r="J100" t="s">
        <v>86</v>
      </c>
      <c r="K100">
        <v>0.65</v>
      </c>
      <c r="L100">
        <v>0.3</v>
      </c>
      <c r="M100">
        <f>K100*L100</f>
        <v>0.19500000000000001</v>
      </c>
      <c r="N100">
        <f>SUM(M100:M106)/SUM(K100:K106)</f>
        <v>0.80197628458498049</v>
      </c>
      <c r="Q100">
        <v>19</v>
      </c>
      <c r="R100" t="s">
        <v>188</v>
      </c>
    </row>
    <row r="101" spans="4:39" x14ac:dyDescent="0.25">
      <c r="E101" t="s">
        <v>12</v>
      </c>
      <c r="F101" t="s">
        <v>13</v>
      </c>
      <c r="G101">
        <v>0.65</v>
      </c>
      <c r="I101" t="s">
        <v>12</v>
      </c>
      <c r="J101" t="s">
        <v>13</v>
      </c>
      <c r="K101">
        <v>0.65</v>
      </c>
      <c r="L101">
        <v>1</v>
      </c>
      <c r="M101">
        <f t="shared" ref="M101:M106" si="23">K101*L101</f>
        <v>0.65</v>
      </c>
      <c r="R101" t="s">
        <v>2</v>
      </c>
      <c r="V101" t="s">
        <v>4</v>
      </c>
      <c r="W101" t="s">
        <v>5</v>
      </c>
      <c r="X101" t="s">
        <v>3</v>
      </c>
      <c r="Y101" t="s">
        <v>6</v>
      </c>
      <c r="Z101" t="s">
        <v>7</v>
      </c>
      <c r="AA101" t="s">
        <v>8</v>
      </c>
      <c r="AC101">
        <v>29</v>
      </c>
      <c r="AD101" t="s">
        <v>205</v>
      </c>
    </row>
    <row r="102" spans="4:39" x14ac:dyDescent="0.25">
      <c r="E102" t="s">
        <v>14</v>
      </c>
      <c r="F102" t="s">
        <v>15</v>
      </c>
      <c r="G102">
        <v>0.65</v>
      </c>
      <c r="I102" t="s">
        <v>30</v>
      </c>
      <c r="J102" t="s">
        <v>31</v>
      </c>
      <c r="K102">
        <v>0.12</v>
      </c>
      <c r="L102">
        <v>1</v>
      </c>
      <c r="M102">
        <f t="shared" si="23"/>
        <v>0.12</v>
      </c>
      <c r="R102" t="s">
        <v>9</v>
      </c>
      <c r="S102" t="s">
        <v>10</v>
      </c>
      <c r="T102">
        <v>1</v>
      </c>
      <c r="V102" t="s">
        <v>85</v>
      </c>
      <c r="W102" t="s">
        <v>86</v>
      </c>
      <c r="X102">
        <v>1</v>
      </c>
      <c r="Y102">
        <v>0.3</v>
      </c>
      <c r="Z102">
        <f>X102*Y102</f>
        <v>0.3</v>
      </c>
      <c r="AA102">
        <f>SUM(Z102:Z108)/SUM(X102:X108)</f>
        <v>0.72452830188679263</v>
      </c>
      <c r="AD102" t="s">
        <v>2</v>
      </c>
      <c r="AH102" t="s">
        <v>4</v>
      </c>
      <c r="AI102" t="s">
        <v>5</v>
      </c>
      <c r="AJ102" t="s">
        <v>3</v>
      </c>
      <c r="AK102" t="s">
        <v>6</v>
      </c>
      <c r="AL102" t="s">
        <v>7</v>
      </c>
      <c r="AM102" t="s">
        <v>8</v>
      </c>
    </row>
    <row r="103" spans="4:39" x14ac:dyDescent="0.25">
      <c r="E103" t="s">
        <v>18</v>
      </c>
      <c r="F103" t="s">
        <v>19</v>
      </c>
      <c r="G103">
        <v>0.23</v>
      </c>
      <c r="I103" t="s">
        <v>18</v>
      </c>
      <c r="J103" t="s">
        <v>19</v>
      </c>
      <c r="K103">
        <v>0.23</v>
      </c>
      <c r="L103">
        <v>1</v>
      </c>
      <c r="M103">
        <f t="shared" si="23"/>
        <v>0.23</v>
      </c>
      <c r="R103" t="s">
        <v>12</v>
      </c>
      <c r="S103" t="s">
        <v>13</v>
      </c>
      <c r="T103">
        <v>0.65</v>
      </c>
      <c r="V103" t="s">
        <v>12</v>
      </c>
      <c r="W103" t="s">
        <v>13</v>
      </c>
      <c r="X103">
        <v>0.65</v>
      </c>
      <c r="Y103">
        <v>1</v>
      </c>
      <c r="Z103">
        <f t="shared" ref="Z103:Z104" si="24">X103*Y103</f>
        <v>0.65</v>
      </c>
      <c r="AD103" t="s">
        <v>9</v>
      </c>
      <c r="AE103" t="s">
        <v>10</v>
      </c>
      <c r="AF103">
        <v>1</v>
      </c>
      <c r="AH103" t="s">
        <v>85</v>
      </c>
      <c r="AI103" t="s">
        <v>86</v>
      </c>
      <c r="AJ103">
        <v>1</v>
      </c>
      <c r="AK103">
        <v>0.7</v>
      </c>
      <c r="AL103">
        <f>AJ103*AK103</f>
        <v>0.7</v>
      </c>
      <c r="AM103">
        <f>SUM(AL103:AL108)/SUM(AJ103:AJ108)</f>
        <v>0.78500000000000003</v>
      </c>
    </row>
    <row r="104" spans="4:39" x14ac:dyDescent="0.25">
      <c r="E104" t="s">
        <v>22</v>
      </c>
      <c r="F104" t="s">
        <v>23</v>
      </c>
      <c r="G104">
        <v>0.65</v>
      </c>
      <c r="I104" t="s">
        <v>22</v>
      </c>
      <c r="J104" t="s">
        <v>23</v>
      </c>
      <c r="K104">
        <v>0.65</v>
      </c>
      <c r="L104">
        <v>1</v>
      </c>
      <c r="M104">
        <f t="shared" si="23"/>
        <v>0.65</v>
      </c>
      <c r="R104" t="s">
        <v>14</v>
      </c>
      <c r="S104" t="s">
        <v>15</v>
      </c>
      <c r="T104">
        <v>0.65</v>
      </c>
      <c r="V104" t="s">
        <v>36</v>
      </c>
      <c r="W104">
        <v>6</v>
      </c>
      <c r="X104">
        <v>0</v>
      </c>
      <c r="Y104">
        <v>0</v>
      </c>
      <c r="Z104">
        <f t="shared" si="24"/>
        <v>0</v>
      </c>
      <c r="AD104" t="s">
        <v>12</v>
      </c>
      <c r="AE104" t="s">
        <v>13</v>
      </c>
      <c r="AF104">
        <v>0.65</v>
      </c>
      <c r="AH104" t="s">
        <v>200</v>
      </c>
      <c r="AI104" t="s">
        <v>13</v>
      </c>
      <c r="AJ104">
        <v>0</v>
      </c>
      <c r="AK104">
        <v>0</v>
      </c>
      <c r="AL104">
        <f t="shared" ref="AL104:AL105" si="25">AJ104*AK104</f>
        <v>0</v>
      </c>
    </row>
    <row r="105" spans="4:39" x14ac:dyDescent="0.25">
      <c r="E105" t="s">
        <v>26</v>
      </c>
      <c r="F105" t="s">
        <v>27</v>
      </c>
      <c r="G105">
        <v>0.23</v>
      </c>
      <c r="I105" t="s">
        <v>32</v>
      </c>
      <c r="J105" t="s">
        <v>33</v>
      </c>
      <c r="K105">
        <v>0.23</v>
      </c>
      <c r="L105">
        <v>0.8</v>
      </c>
      <c r="M105">
        <f t="shared" si="23"/>
        <v>0.18400000000000002</v>
      </c>
      <c r="R105" t="s">
        <v>18</v>
      </c>
      <c r="S105" t="s">
        <v>19</v>
      </c>
      <c r="T105">
        <v>0.23</v>
      </c>
      <c r="V105" t="s">
        <v>14</v>
      </c>
      <c r="W105" t="s">
        <v>23</v>
      </c>
      <c r="X105">
        <v>0.65</v>
      </c>
      <c r="Y105">
        <v>1</v>
      </c>
      <c r="Z105">
        <f>X105*Y105</f>
        <v>0.65</v>
      </c>
      <c r="AD105" t="s">
        <v>14</v>
      </c>
      <c r="AE105" t="s">
        <v>15</v>
      </c>
      <c r="AF105">
        <v>0.65</v>
      </c>
      <c r="AH105" t="s">
        <v>45</v>
      </c>
      <c r="AI105">
        <v>6</v>
      </c>
      <c r="AJ105">
        <v>0</v>
      </c>
      <c r="AK105">
        <v>0</v>
      </c>
      <c r="AL105">
        <f t="shared" si="25"/>
        <v>0</v>
      </c>
    </row>
    <row r="106" spans="4:39" x14ac:dyDescent="0.25">
      <c r="E106" t="s">
        <v>30</v>
      </c>
      <c r="F106" t="s">
        <v>31</v>
      </c>
      <c r="G106">
        <v>0.12</v>
      </c>
      <c r="I106" t="s">
        <v>82</v>
      </c>
      <c r="J106" t="s">
        <v>83</v>
      </c>
      <c r="K106">
        <v>0</v>
      </c>
      <c r="L106">
        <v>0</v>
      </c>
      <c r="M106">
        <f t="shared" si="23"/>
        <v>0</v>
      </c>
      <c r="R106" t="s">
        <v>22</v>
      </c>
      <c r="S106" t="s">
        <v>23</v>
      </c>
      <c r="T106">
        <v>0.65</v>
      </c>
      <c r="V106" t="s">
        <v>32</v>
      </c>
      <c r="W106" t="s">
        <v>33</v>
      </c>
      <c r="X106">
        <v>0.23</v>
      </c>
      <c r="Y106">
        <v>0.8</v>
      </c>
      <c r="Z106">
        <f>X106*Y106</f>
        <v>0.18400000000000002</v>
      </c>
      <c r="AD106" t="s">
        <v>18</v>
      </c>
      <c r="AE106" t="s">
        <v>19</v>
      </c>
      <c r="AF106">
        <v>0.23</v>
      </c>
      <c r="AH106" t="s">
        <v>16</v>
      </c>
      <c r="AI106">
        <v>10</v>
      </c>
      <c r="AJ106">
        <v>0.12</v>
      </c>
      <c r="AK106">
        <v>1</v>
      </c>
      <c r="AL106">
        <f>AJ106*AK106</f>
        <v>0.12</v>
      </c>
    </row>
    <row r="107" spans="4:39" x14ac:dyDescent="0.25">
      <c r="E107" t="s">
        <v>34</v>
      </c>
      <c r="F107" t="s">
        <v>17</v>
      </c>
      <c r="G107">
        <v>0.12</v>
      </c>
      <c r="R107" t="s">
        <v>26</v>
      </c>
      <c r="S107" t="s">
        <v>27</v>
      </c>
      <c r="T107">
        <v>0.23</v>
      </c>
      <c r="V107" t="s">
        <v>177</v>
      </c>
      <c r="W107" t="s">
        <v>192</v>
      </c>
      <c r="X107">
        <v>0</v>
      </c>
      <c r="Y107">
        <v>0</v>
      </c>
      <c r="Z107">
        <f>X107*Y107</f>
        <v>0</v>
      </c>
      <c r="AD107" t="s">
        <v>22</v>
      </c>
      <c r="AE107" t="s">
        <v>23</v>
      </c>
      <c r="AF107">
        <v>0.65</v>
      </c>
      <c r="AH107" t="s">
        <v>26</v>
      </c>
      <c r="AI107" t="s">
        <v>33</v>
      </c>
      <c r="AJ107">
        <v>0.23</v>
      </c>
      <c r="AK107">
        <v>1</v>
      </c>
      <c r="AL107">
        <f>AJ107*AK107</f>
        <v>0.23</v>
      </c>
    </row>
    <row r="108" spans="4:39" x14ac:dyDescent="0.25">
      <c r="R108" t="s">
        <v>30</v>
      </c>
      <c r="S108" t="s">
        <v>31</v>
      </c>
      <c r="T108">
        <v>0.12</v>
      </c>
      <c r="V108" t="s">
        <v>189</v>
      </c>
      <c r="W108">
        <v>2</v>
      </c>
      <c r="X108">
        <v>0.65</v>
      </c>
      <c r="Y108">
        <v>0.8</v>
      </c>
      <c r="Z108">
        <f>X108*Y108</f>
        <v>0.52</v>
      </c>
      <c r="AD108" t="s">
        <v>26</v>
      </c>
      <c r="AE108" t="s">
        <v>27</v>
      </c>
      <c r="AF108">
        <v>0.23</v>
      </c>
      <c r="AH108" t="s">
        <v>204</v>
      </c>
      <c r="AI108">
        <v>2</v>
      </c>
      <c r="AJ108">
        <v>0.65</v>
      </c>
      <c r="AK108">
        <v>0.8</v>
      </c>
      <c r="AL108">
        <f>AJ108*AK108</f>
        <v>0.52</v>
      </c>
    </row>
    <row r="109" spans="4:39" x14ac:dyDescent="0.25">
      <c r="R109" t="s">
        <v>34</v>
      </c>
      <c r="S109" t="s">
        <v>17</v>
      </c>
      <c r="T109">
        <v>0.12</v>
      </c>
      <c r="AD109" t="s">
        <v>30</v>
      </c>
      <c r="AE109" t="s">
        <v>31</v>
      </c>
      <c r="AF109">
        <v>0.12</v>
      </c>
    </row>
    <row r="110" spans="4:39" x14ac:dyDescent="0.25">
      <c r="D110">
        <v>10</v>
      </c>
      <c r="E110" t="s">
        <v>87</v>
      </c>
      <c r="AD110" t="s">
        <v>34</v>
      </c>
      <c r="AE110" t="s">
        <v>17</v>
      </c>
      <c r="AF110">
        <v>0.12</v>
      </c>
    </row>
    <row r="111" spans="4:39" x14ac:dyDescent="0.25">
      <c r="E111" t="s">
        <v>2</v>
      </c>
      <c r="I111" t="s">
        <v>4</v>
      </c>
      <c r="J111" t="s">
        <v>5</v>
      </c>
      <c r="K111" t="s">
        <v>3</v>
      </c>
      <c r="L111" t="s">
        <v>6</v>
      </c>
      <c r="M111" t="s">
        <v>7</v>
      </c>
      <c r="N111" t="s">
        <v>8</v>
      </c>
      <c r="Q111">
        <v>20</v>
      </c>
      <c r="R111" t="s">
        <v>193</v>
      </c>
    </row>
    <row r="112" spans="4:39" x14ac:dyDescent="0.25">
      <c r="E112" t="s">
        <v>9</v>
      </c>
      <c r="F112" t="s">
        <v>10</v>
      </c>
      <c r="G112">
        <v>1</v>
      </c>
      <c r="I112" t="s">
        <v>88</v>
      </c>
      <c r="J112" t="s">
        <v>89</v>
      </c>
      <c r="K112">
        <v>0.65</v>
      </c>
      <c r="L112">
        <v>0.7</v>
      </c>
      <c r="M112">
        <f>K112*L112</f>
        <v>0.45499999999999996</v>
      </c>
      <c r="N112">
        <f>SUM(M112:M118)/SUM(K112:K118)</f>
        <v>0.83266331658291448</v>
      </c>
      <c r="R112" t="s">
        <v>2</v>
      </c>
      <c r="V112" t="s">
        <v>4</v>
      </c>
      <c r="W112" t="s">
        <v>5</v>
      </c>
      <c r="X112" t="s">
        <v>3</v>
      </c>
      <c r="Y112" t="s">
        <v>6</v>
      </c>
      <c r="Z112" t="s">
        <v>7</v>
      </c>
      <c r="AA112" t="s">
        <v>8</v>
      </c>
      <c r="AC112">
        <v>30</v>
      </c>
      <c r="AD112" t="s">
        <v>87</v>
      </c>
    </row>
    <row r="113" spans="4:39" x14ac:dyDescent="0.25">
      <c r="E113" t="s">
        <v>12</v>
      </c>
      <c r="F113" t="s">
        <v>13</v>
      </c>
      <c r="G113">
        <v>0.65</v>
      </c>
      <c r="I113" t="s">
        <v>73</v>
      </c>
      <c r="J113" t="s">
        <v>13</v>
      </c>
      <c r="K113">
        <v>0.65</v>
      </c>
      <c r="L113">
        <v>1</v>
      </c>
      <c r="M113">
        <f t="shared" ref="M113:M119" si="26">K113*L113</f>
        <v>0.65</v>
      </c>
      <c r="R113" t="s">
        <v>9</v>
      </c>
      <c r="S113" t="s">
        <v>10</v>
      </c>
      <c r="T113">
        <v>1</v>
      </c>
      <c r="V113" t="s">
        <v>85</v>
      </c>
      <c r="W113" t="s">
        <v>89</v>
      </c>
      <c r="X113">
        <v>1</v>
      </c>
      <c r="Y113">
        <v>0.7</v>
      </c>
      <c r="Z113">
        <f>X113*Y113</f>
        <v>0.7</v>
      </c>
      <c r="AA113">
        <f>SUM(Z113:Z118)/SUM(X113:X118)</f>
        <v>0.7804347826086957</v>
      </c>
      <c r="AD113" t="s">
        <v>2</v>
      </c>
      <c r="AH113" t="s">
        <v>4</v>
      </c>
      <c r="AI113" t="s">
        <v>5</v>
      </c>
      <c r="AJ113" t="s">
        <v>3</v>
      </c>
      <c r="AK113" t="s">
        <v>6</v>
      </c>
      <c r="AL113" t="s">
        <v>7</v>
      </c>
      <c r="AM113" t="s">
        <v>8</v>
      </c>
    </row>
    <row r="114" spans="4:39" x14ac:dyDescent="0.25">
      <c r="E114" t="s">
        <v>14</v>
      </c>
      <c r="F114" t="s">
        <v>15</v>
      </c>
      <c r="G114">
        <v>0.65</v>
      </c>
      <c r="I114" t="s">
        <v>74</v>
      </c>
      <c r="J114" t="s">
        <v>63</v>
      </c>
      <c r="K114">
        <v>0</v>
      </c>
      <c r="L114">
        <v>0</v>
      </c>
      <c r="M114">
        <f t="shared" si="26"/>
        <v>0</v>
      </c>
      <c r="R114" t="s">
        <v>12</v>
      </c>
      <c r="S114" t="s">
        <v>13</v>
      </c>
      <c r="T114">
        <v>0.65</v>
      </c>
      <c r="V114" t="s">
        <v>18</v>
      </c>
      <c r="W114" t="s">
        <v>13</v>
      </c>
      <c r="X114">
        <v>0.23</v>
      </c>
      <c r="Y114">
        <v>1</v>
      </c>
      <c r="Z114">
        <f t="shared" ref="Z114:Z115" si="27">X114*Y114</f>
        <v>0.23</v>
      </c>
      <c r="AD114" t="s">
        <v>9</v>
      </c>
      <c r="AE114" t="s">
        <v>10</v>
      </c>
      <c r="AF114">
        <v>1</v>
      </c>
      <c r="AH114" t="s">
        <v>88</v>
      </c>
      <c r="AI114" t="s">
        <v>89</v>
      </c>
      <c r="AJ114">
        <v>1</v>
      </c>
      <c r="AK114">
        <v>0.7</v>
      </c>
      <c r="AL114">
        <f>AJ114*AK114</f>
        <v>0.7</v>
      </c>
      <c r="AM114">
        <f>SUM(AL114:AL121)/SUM(AJ114:AJ121)</f>
        <v>0.78654708520179373</v>
      </c>
    </row>
    <row r="115" spans="4:39" x14ac:dyDescent="0.25">
      <c r="E115" t="s">
        <v>18</v>
      </c>
      <c r="F115" t="s">
        <v>19</v>
      </c>
      <c r="G115">
        <v>0.23</v>
      </c>
      <c r="I115" t="s">
        <v>58</v>
      </c>
      <c r="J115" t="s">
        <v>19</v>
      </c>
      <c r="K115">
        <v>0.23</v>
      </c>
      <c r="L115">
        <v>1</v>
      </c>
      <c r="M115">
        <f t="shared" si="26"/>
        <v>0.23</v>
      </c>
      <c r="R115" t="s">
        <v>14</v>
      </c>
      <c r="S115" t="s">
        <v>15</v>
      </c>
      <c r="T115">
        <v>0.65</v>
      </c>
      <c r="V115" t="s">
        <v>36</v>
      </c>
      <c r="W115">
        <v>6</v>
      </c>
      <c r="X115">
        <v>0</v>
      </c>
      <c r="Y115">
        <v>0</v>
      </c>
      <c r="Z115">
        <f t="shared" si="27"/>
        <v>0</v>
      </c>
      <c r="AD115" t="s">
        <v>12</v>
      </c>
      <c r="AE115" t="s">
        <v>13</v>
      </c>
      <c r="AF115">
        <v>0.65</v>
      </c>
      <c r="AH115" t="s">
        <v>173</v>
      </c>
      <c r="AI115">
        <v>0</v>
      </c>
      <c r="AJ115">
        <v>0</v>
      </c>
      <c r="AK115">
        <v>0</v>
      </c>
      <c r="AL115">
        <f t="shared" ref="AL115:AL117" si="28">AJ115*AK115</f>
        <v>0</v>
      </c>
    </row>
    <row r="116" spans="4:39" x14ac:dyDescent="0.25">
      <c r="E116" t="s">
        <v>22</v>
      </c>
      <c r="F116" t="s">
        <v>23</v>
      </c>
      <c r="G116">
        <v>0.65</v>
      </c>
      <c r="I116" t="s">
        <v>75</v>
      </c>
      <c r="J116" t="s">
        <v>76</v>
      </c>
      <c r="K116">
        <v>0.23</v>
      </c>
      <c r="L116">
        <v>0.6</v>
      </c>
      <c r="M116">
        <f t="shared" si="26"/>
        <v>0.13800000000000001</v>
      </c>
      <c r="R116" t="s">
        <v>18</v>
      </c>
      <c r="S116" t="s">
        <v>19</v>
      </c>
      <c r="T116">
        <v>0.23</v>
      </c>
      <c r="V116" t="s">
        <v>14</v>
      </c>
      <c r="W116" t="s">
        <v>23</v>
      </c>
      <c r="X116">
        <v>0.65</v>
      </c>
      <c r="Y116">
        <v>1</v>
      </c>
      <c r="Z116">
        <f>X116*Y116</f>
        <v>0.65</v>
      </c>
      <c r="AD116" t="s">
        <v>14</v>
      </c>
      <c r="AE116" t="s">
        <v>15</v>
      </c>
      <c r="AF116">
        <v>0.65</v>
      </c>
      <c r="AH116" t="s">
        <v>45</v>
      </c>
      <c r="AJ116">
        <v>0</v>
      </c>
      <c r="AK116">
        <v>0</v>
      </c>
      <c r="AL116">
        <f t="shared" si="28"/>
        <v>0</v>
      </c>
    </row>
    <row r="117" spans="4:39" x14ac:dyDescent="0.25">
      <c r="E117" t="s">
        <v>26</v>
      </c>
      <c r="F117" t="s">
        <v>27</v>
      </c>
      <c r="G117">
        <v>0.23</v>
      </c>
      <c r="I117" t="s">
        <v>77</v>
      </c>
      <c r="J117" t="s">
        <v>78</v>
      </c>
      <c r="K117">
        <v>0</v>
      </c>
      <c r="L117">
        <v>0</v>
      </c>
      <c r="M117">
        <f t="shared" si="26"/>
        <v>0</v>
      </c>
      <c r="R117" t="s">
        <v>22</v>
      </c>
      <c r="S117" t="s">
        <v>23</v>
      </c>
      <c r="T117">
        <v>0.65</v>
      </c>
      <c r="V117" t="s">
        <v>32</v>
      </c>
      <c r="W117" t="s">
        <v>33</v>
      </c>
      <c r="X117">
        <v>0.23</v>
      </c>
      <c r="Y117">
        <v>0.8</v>
      </c>
      <c r="Z117">
        <f>X117*Y117</f>
        <v>0.18400000000000002</v>
      </c>
      <c r="AD117" t="s">
        <v>18</v>
      </c>
      <c r="AE117" t="s">
        <v>19</v>
      </c>
      <c r="AF117">
        <v>0.23</v>
      </c>
      <c r="AH117" t="s">
        <v>30</v>
      </c>
      <c r="AJ117">
        <v>0.12</v>
      </c>
      <c r="AK117">
        <v>1</v>
      </c>
      <c r="AL117">
        <f t="shared" si="28"/>
        <v>0.12</v>
      </c>
    </row>
    <row r="118" spans="4:39" x14ac:dyDescent="0.25">
      <c r="E118" t="s">
        <v>30</v>
      </c>
      <c r="F118" t="s">
        <v>31</v>
      </c>
      <c r="G118">
        <v>0.12</v>
      </c>
      <c r="I118" t="s">
        <v>49</v>
      </c>
      <c r="J118" t="s">
        <v>50</v>
      </c>
      <c r="K118">
        <v>0.23</v>
      </c>
      <c r="L118">
        <v>0.8</v>
      </c>
      <c r="M118">
        <f t="shared" si="26"/>
        <v>0.18400000000000002</v>
      </c>
      <c r="R118" t="s">
        <v>26</v>
      </c>
      <c r="S118" t="s">
        <v>27</v>
      </c>
      <c r="T118">
        <v>0.23</v>
      </c>
      <c r="V118" t="s">
        <v>190</v>
      </c>
      <c r="W118">
        <v>4</v>
      </c>
      <c r="X118">
        <v>0.65</v>
      </c>
      <c r="Y118">
        <v>0.6</v>
      </c>
      <c r="Z118">
        <f>X118*Y118</f>
        <v>0.39</v>
      </c>
      <c r="AD118" t="s">
        <v>22</v>
      </c>
      <c r="AE118" t="s">
        <v>23</v>
      </c>
      <c r="AF118">
        <v>0.65</v>
      </c>
      <c r="AH118" t="s">
        <v>18</v>
      </c>
      <c r="AI118">
        <v>5</v>
      </c>
      <c r="AJ118">
        <v>0.23</v>
      </c>
      <c r="AK118">
        <v>1</v>
      </c>
      <c r="AL118">
        <f>AJ118*AK118</f>
        <v>0.23</v>
      </c>
    </row>
    <row r="119" spans="4:39" x14ac:dyDescent="0.25">
      <c r="E119" t="s">
        <v>34</v>
      </c>
      <c r="F119" t="s">
        <v>17</v>
      </c>
      <c r="G119">
        <v>0.12</v>
      </c>
      <c r="I119" t="s">
        <v>51</v>
      </c>
      <c r="J119" t="s">
        <v>52</v>
      </c>
      <c r="K119">
        <v>0</v>
      </c>
      <c r="L119">
        <v>0</v>
      </c>
      <c r="M119">
        <f t="shared" si="26"/>
        <v>0</v>
      </c>
      <c r="R119" t="s">
        <v>30</v>
      </c>
      <c r="S119" t="s">
        <v>31</v>
      </c>
      <c r="T119">
        <v>0.12</v>
      </c>
      <c r="AD119" t="s">
        <v>26</v>
      </c>
      <c r="AE119" t="s">
        <v>27</v>
      </c>
      <c r="AF119">
        <v>0.23</v>
      </c>
      <c r="AH119" t="s">
        <v>206</v>
      </c>
      <c r="AI119">
        <v>1</v>
      </c>
      <c r="AJ119">
        <v>0.65</v>
      </c>
      <c r="AK119">
        <v>0.8</v>
      </c>
      <c r="AL119">
        <f>AJ119*AK119</f>
        <v>0.52</v>
      </c>
    </row>
    <row r="120" spans="4:39" x14ac:dyDescent="0.25">
      <c r="R120" t="s">
        <v>34</v>
      </c>
      <c r="S120" t="s">
        <v>17</v>
      </c>
      <c r="T120">
        <v>0.12</v>
      </c>
      <c r="AD120" t="s">
        <v>30</v>
      </c>
      <c r="AE120" t="s">
        <v>31</v>
      </c>
      <c r="AF120">
        <v>0.12</v>
      </c>
      <c r="AH120" t="s">
        <v>32</v>
      </c>
      <c r="AI120">
        <v>3</v>
      </c>
      <c r="AJ120">
        <v>0.23</v>
      </c>
      <c r="AK120">
        <v>0.8</v>
      </c>
      <c r="AL120">
        <f>AJ120*AK120</f>
        <v>0.18400000000000002</v>
      </c>
    </row>
    <row r="121" spans="4:39" x14ac:dyDescent="0.25">
      <c r="AD121" t="s">
        <v>34</v>
      </c>
      <c r="AE121" t="s">
        <v>17</v>
      </c>
      <c r="AF121">
        <v>0.12</v>
      </c>
    </row>
    <row r="128" spans="4:39" x14ac:dyDescent="0.25">
      <c r="D128" t="s">
        <v>210</v>
      </c>
    </row>
    <row r="129" spans="4:13" x14ac:dyDescent="0.25">
      <c r="D129" t="s">
        <v>2</v>
      </c>
      <c r="H129" t="s">
        <v>4</v>
      </c>
      <c r="I129" t="s">
        <v>5</v>
      </c>
      <c r="J129" t="s">
        <v>3</v>
      </c>
      <c r="K129" t="s">
        <v>6</v>
      </c>
      <c r="L129" t="s">
        <v>7</v>
      </c>
      <c r="M129" t="s">
        <v>8</v>
      </c>
    </row>
    <row r="130" spans="4:13" x14ac:dyDescent="0.25">
      <c r="D130" t="s">
        <v>207</v>
      </c>
      <c r="E130">
        <v>1</v>
      </c>
      <c r="F130">
        <v>1</v>
      </c>
      <c r="H130" t="s">
        <v>207</v>
      </c>
      <c r="I130">
        <v>1</v>
      </c>
      <c r="J130">
        <v>0.65</v>
      </c>
      <c r="K130">
        <v>1</v>
      </c>
      <c r="L130">
        <f t="shared" ref="L130:L132" si="29">J130*K130</f>
        <v>0.65</v>
      </c>
      <c r="M130">
        <f>SUM(L130:L138)/SUM(J130:J138)</f>
        <v>1</v>
      </c>
    </row>
    <row r="131" spans="4:13" x14ac:dyDescent="0.25">
      <c r="D131" t="s">
        <v>173</v>
      </c>
      <c r="E131">
        <v>1</v>
      </c>
      <c r="F131">
        <v>0.65</v>
      </c>
      <c r="H131" t="s">
        <v>45</v>
      </c>
      <c r="I131">
        <v>0</v>
      </c>
      <c r="J131">
        <v>0</v>
      </c>
      <c r="K131">
        <v>0</v>
      </c>
      <c r="L131">
        <f t="shared" si="29"/>
        <v>0</v>
      </c>
    </row>
    <row r="132" spans="4:13" x14ac:dyDescent="0.25">
      <c r="D132" t="s">
        <v>36</v>
      </c>
      <c r="E132">
        <v>2</v>
      </c>
      <c r="F132">
        <v>0.65</v>
      </c>
      <c r="H132" t="s">
        <v>12</v>
      </c>
      <c r="I132">
        <v>0</v>
      </c>
      <c r="J132">
        <v>0</v>
      </c>
      <c r="K132">
        <v>0</v>
      </c>
      <c r="L132">
        <f t="shared" si="29"/>
        <v>0</v>
      </c>
    </row>
    <row r="133" spans="4:13" x14ac:dyDescent="0.25">
      <c r="D133" t="s">
        <v>208</v>
      </c>
      <c r="E133">
        <v>1</v>
      </c>
      <c r="F133">
        <v>0.12</v>
      </c>
      <c r="H133" t="s">
        <v>47</v>
      </c>
      <c r="I133">
        <v>0</v>
      </c>
      <c r="J133">
        <v>0</v>
      </c>
      <c r="K133">
        <v>0</v>
      </c>
      <c r="L133">
        <f>J133*K133</f>
        <v>0</v>
      </c>
    </row>
    <row r="134" spans="4:13" x14ac:dyDescent="0.25">
      <c r="D134" t="s">
        <v>209</v>
      </c>
      <c r="E134">
        <v>2</v>
      </c>
      <c r="F134">
        <v>0.23</v>
      </c>
      <c r="H134" t="s">
        <v>18</v>
      </c>
      <c r="I134">
        <v>0</v>
      </c>
      <c r="J134">
        <v>0</v>
      </c>
      <c r="K134">
        <v>0</v>
      </c>
      <c r="L134">
        <f>J134*K134</f>
        <v>0</v>
      </c>
    </row>
    <row r="135" spans="4:13" x14ac:dyDescent="0.25">
      <c r="H135" t="s">
        <v>208</v>
      </c>
      <c r="I135">
        <v>1</v>
      </c>
      <c r="J135">
        <v>0.12</v>
      </c>
      <c r="K135">
        <v>1</v>
      </c>
      <c r="L135">
        <f>J135*K135</f>
        <v>0.12</v>
      </c>
    </row>
    <row r="136" spans="4:13" x14ac:dyDescent="0.25">
      <c r="H136" t="s">
        <v>176</v>
      </c>
      <c r="I136">
        <v>0</v>
      </c>
      <c r="J136">
        <v>0</v>
      </c>
      <c r="K136">
        <v>0</v>
      </c>
      <c r="L136">
        <f>J136*K136</f>
        <v>0</v>
      </c>
    </row>
    <row r="137" spans="4:13" x14ac:dyDescent="0.25">
      <c r="H137" t="s">
        <v>211</v>
      </c>
      <c r="I137">
        <v>0</v>
      </c>
      <c r="J137">
        <v>0</v>
      </c>
      <c r="K137">
        <v>0</v>
      </c>
      <c r="L137">
        <f t="shared" ref="L137:L138" si="30">J137*K137</f>
        <v>0</v>
      </c>
    </row>
    <row r="138" spans="4:13" x14ac:dyDescent="0.25">
      <c r="H138" t="s">
        <v>212</v>
      </c>
      <c r="I138">
        <v>0</v>
      </c>
      <c r="J138">
        <v>0</v>
      </c>
      <c r="K138">
        <v>0</v>
      </c>
      <c r="L138">
        <f t="shared" si="30"/>
        <v>0</v>
      </c>
    </row>
    <row r="141" spans="4:13" x14ac:dyDescent="0.25">
      <c r="D141" t="s">
        <v>210</v>
      </c>
      <c r="H141" t="s">
        <v>4</v>
      </c>
    </row>
    <row r="142" spans="4:13" x14ac:dyDescent="0.25">
      <c r="D142" t="s">
        <v>2</v>
      </c>
      <c r="J142" t="s">
        <v>3</v>
      </c>
      <c r="K142" t="s">
        <v>6</v>
      </c>
      <c r="L142" t="s">
        <v>7</v>
      </c>
      <c r="M142" t="s">
        <v>8</v>
      </c>
    </row>
    <row r="143" spans="4:13" x14ac:dyDescent="0.25">
      <c r="D143" t="s">
        <v>207</v>
      </c>
      <c r="E143">
        <v>1</v>
      </c>
      <c r="F143">
        <v>1</v>
      </c>
      <c r="H143" t="s">
        <v>200</v>
      </c>
      <c r="I143">
        <v>1</v>
      </c>
      <c r="J143">
        <v>0</v>
      </c>
      <c r="K143">
        <v>0</v>
      </c>
      <c r="L143">
        <f t="shared" ref="L143:L145" si="31">J143*K143</f>
        <v>0</v>
      </c>
      <c r="M143">
        <f>SUM(L143:L151)/SUM(J143:J151)</f>
        <v>0.64600000000000002</v>
      </c>
    </row>
    <row r="144" spans="4:13" x14ac:dyDescent="0.25">
      <c r="D144" t="s">
        <v>173</v>
      </c>
      <c r="E144">
        <v>1</v>
      </c>
      <c r="F144">
        <v>0.65</v>
      </c>
      <c r="H144" t="s">
        <v>18</v>
      </c>
      <c r="I144">
        <v>1</v>
      </c>
      <c r="J144">
        <v>0</v>
      </c>
      <c r="K144">
        <v>0</v>
      </c>
      <c r="L144">
        <f t="shared" si="31"/>
        <v>0</v>
      </c>
    </row>
    <row r="145" spans="4:12" x14ac:dyDescent="0.25">
      <c r="D145" t="s">
        <v>36</v>
      </c>
      <c r="E145">
        <v>2</v>
      </c>
      <c r="F145">
        <v>0.65</v>
      </c>
      <c r="H145" t="s">
        <v>209</v>
      </c>
      <c r="I145">
        <v>1</v>
      </c>
      <c r="J145">
        <v>0.23</v>
      </c>
      <c r="K145">
        <v>0.8</v>
      </c>
      <c r="L145">
        <f t="shared" si="31"/>
        <v>0.18400000000000002</v>
      </c>
    </row>
    <row r="146" spans="4:12" x14ac:dyDescent="0.25">
      <c r="D146" t="s">
        <v>208</v>
      </c>
      <c r="E146">
        <v>1</v>
      </c>
      <c r="F146">
        <v>0.12</v>
      </c>
      <c r="H146" t="s">
        <v>208</v>
      </c>
      <c r="I146">
        <v>3</v>
      </c>
      <c r="J146">
        <v>0.12</v>
      </c>
      <c r="K146">
        <v>0.6</v>
      </c>
      <c r="L146">
        <f>J146*K146</f>
        <v>7.1999999999999995E-2</v>
      </c>
    </row>
    <row r="147" spans="4:12" x14ac:dyDescent="0.25">
      <c r="D147" t="s">
        <v>209</v>
      </c>
      <c r="E147">
        <v>2</v>
      </c>
      <c r="F147">
        <v>0.23</v>
      </c>
      <c r="H147" t="s">
        <v>207</v>
      </c>
      <c r="I147">
        <v>15</v>
      </c>
      <c r="J147">
        <v>0.65</v>
      </c>
      <c r="K147">
        <v>0.6</v>
      </c>
      <c r="L147">
        <f>J147*K147</f>
        <v>0.39</v>
      </c>
    </row>
    <row r="148" spans="4:12" x14ac:dyDescent="0.25">
      <c r="E148" t="s">
        <v>9</v>
      </c>
      <c r="I148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tabSelected="1" workbookViewId="0">
      <selection activeCell="N3" sqref="N3"/>
    </sheetView>
  </sheetViews>
  <sheetFormatPr defaultRowHeight="15" x14ac:dyDescent="0.25"/>
  <cols>
    <col min="4" max="4" width="13.5703125" bestFit="1" customWidth="1"/>
    <col min="5" max="5" width="14.7109375" bestFit="1" customWidth="1"/>
    <col min="6" max="6" width="17.42578125" bestFit="1" customWidth="1"/>
  </cols>
  <sheetData>
    <row r="3" spans="4:6" x14ac:dyDescent="0.25">
      <c r="D3" t="s">
        <v>229</v>
      </c>
      <c r="E3" t="s">
        <v>218</v>
      </c>
      <c r="F3" t="s">
        <v>219</v>
      </c>
    </row>
    <row r="4" spans="4:6" x14ac:dyDescent="0.25">
      <c r="D4" t="s">
        <v>215</v>
      </c>
      <c r="E4" t="s">
        <v>224</v>
      </c>
      <c r="F4" t="s">
        <v>225</v>
      </c>
    </row>
    <row r="5" spans="4:6" x14ac:dyDescent="0.25">
      <c r="D5" t="s">
        <v>216</v>
      </c>
      <c r="E5" s="16" t="s">
        <v>222</v>
      </c>
      <c r="F5" t="s">
        <v>220</v>
      </c>
    </row>
    <row r="6" spans="4:6" x14ac:dyDescent="0.25">
      <c r="D6" t="s">
        <v>217</v>
      </c>
      <c r="E6" t="s">
        <v>221</v>
      </c>
      <c r="F6" t="s">
        <v>223</v>
      </c>
    </row>
    <row r="7" spans="4:6" x14ac:dyDescent="0.25">
      <c r="D7" t="s">
        <v>226</v>
      </c>
      <c r="E7" t="s">
        <v>227</v>
      </c>
      <c r="F7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40"/>
  <sheetViews>
    <sheetView topLeftCell="N7" workbookViewId="0">
      <selection activeCell="T17" sqref="T17"/>
    </sheetView>
  </sheetViews>
  <sheetFormatPr defaultRowHeight="15" x14ac:dyDescent="0.25"/>
  <cols>
    <col min="13" max="14" width="12" bestFit="1" customWidth="1"/>
    <col min="23" max="23" width="9.5703125" bestFit="1" customWidth="1"/>
    <col min="29" max="29" width="12" bestFit="1" customWidth="1"/>
  </cols>
  <sheetData>
    <row r="8" spans="1:31" x14ac:dyDescent="0.25">
      <c r="E8" t="s">
        <v>11</v>
      </c>
      <c r="H8" t="s">
        <v>9</v>
      </c>
      <c r="O8">
        <v>1</v>
      </c>
      <c r="R8">
        <v>1</v>
      </c>
      <c r="U8" t="s">
        <v>11</v>
      </c>
      <c r="X8" t="s">
        <v>9</v>
      </c>
      <c r="AE8">
        <v>1</v>
      </c>
    </row>
    <row r="9" spans="1:31" x14ac:dyDescent="0.25">
      <c r="A9">
        <v>1</v>
      </c>
      <c r="B9" t="s">
        <v>11</v>
      </c>
      <c r="C9" t="s">
        <v>10</v>
      </c>
      <c r="E9" t="s">
        <v>90</v>
      </c>
      <c r="F9" t="s">
        <v>91</v>
      </c>
      <c r="G9" t="s">
        <v>92</v>
      </c>
      <c r="H9" t="s">
        <v>93</v>
      </c>
      <c r="I9" t="s">
        <v>91</v>
      </c>
      <c r="J9" t="s">
        <v>92</v>
      </c>
      <c r="K9" t="s">
        <v>94</v>
      </c>
      <c r="L9" t="s">
        <v>95</v>
      </c>
      <c r="M9" t="s">
        <v>96</v>
      </c>
      <c r="N9" t="s">
        <v>97</v>
      </c>
      <c r="O9" t="s">
        <v>98</v>
      </c>
      <c r="P9" s="1" t="s">
        <v>99</v>
      </c>
      <c r="Q9" s="1" t="s">
        <v>100</v>
      </c>
      <c r="U9" t="s">
        <v>90</v>
      </c>
      <c r="V9" t="s">
        <v>91</v>
      </c>
      <c r="W9" t="s">
        <v>92</v>
      </c>
      <c r="X9" t="s">
        <v>93</v>
      </c>
      <c r="Y9" t="s">
        <v>91</v>
      </c>
      <c r="Z9" t="s">
        <v>92</v>
      </c>
      <c r="AA9" t="s">
        <v>94</v>
      </c>
      <c r="AB9" t="s">
        <v>95</v>
      </c>
      <c r="AC9" t="s">
        <v>96</v>
      </c>
      <c r="AD9" t="s">
        <v>97</v>
      </c>
      <c r="AE9" t="s">
        <v>98</v>
      </c>
    </row>
    <row r="10" spans="1:31" x14ac:dyDescent="0.25">
      <c r="A10">
        <v>2</v>
      </c>
      <c r="B10" t="s">
        <v>119</v>
      </c>
      <c r="C10" t="s">
        <v>146</v>
      </c>
      <c r="E10" t="s">
        <v>11</v>
      </c>
      <c r="F10" s="8">
        <v>-7.2812700000000001</v>
      </c>
      <c r="G10" s="8">
        <v>112.68465999999999</v>
      </c>
      <c r="H10" t="s">
        <v>101</v>
      </c>
      <c r="I10" s="9" t="s">
        <v>102</v>
      </c>
      <c r="J10" s="9" t="s">
        <v>103</v>
      </c>
      <c r="K10">
        <f>(3.14/180)*(I10-(F10))</f>
        <v>2.9655555555556167E-4</v>
      </c>
      <c r="L10" s="10">
        <f t="shared" ref="K10:L23" si="0">(3.14/180)*(J10-(G10))</f>
        <v>2.2119555555561024E-4</v>
      </c>
      <c r="M10">
        <f t="shared" ref="M10:M23" si="1">SIN(K10/2)^2</f>
        <v>2.1986299221584506E-8</v>
      </c>
      <c r="N10">
        <f>(COS(F10))*(COS(I10))*(SIN(L10/2)^2)</f>
        <v>3.6863108648687573E-9</v>
      </c>
      <c r="O10" s="11">
        <f t="shared" ref="O10:O23" si="2">6371*2*ASIN(SQRT(M10+N10))</f>
        <v>2.041609204387</v>
      </c>
      <c r="P10" s="1">
        <v>2.67</v>
      </c>
      <c r="Q10" s="12">
        <f t="shared" ref="Q10:Q22" si="3">P10-O10</f>
        <v>0.62839079561299993</v>
      </c>
      <c r="R10">
        <v>0.9</v>
      </c>
      <c r="U10" t="s">
        <v>11</v>
      </c>
      <c r="V10" s="8">
        <v>-7.2812700000000001</v>
      </c>
      <c r="W10" s="8">
        <v>112.68465999999999</v>
      </c>
      <c r="X10" t="s">
        <v>101</v>
      </c>
      <c r="Y10" s="9" t="s">
        <v>102</v>
      </c>
      <c r="Z10" s="9" t="s">
        <v>103</v>
      </c>
      <c r="AA10">
        <f>(3.14/180)*(Y10-(V10))</f>
        <v>2.9655555555556167E-4</v>
      </c>
      <c r="AB10" s="10">
        <f t="shared" ref="AB10" si="4">(3.14/180)*(Z10-(W10))</f>
        <v>2.2119555555561024E-4</v>
      </c>
      <c r="AC10">
        <f>SIN(AA10/2)^2+COS(V10)*COS(Y10)*SIN(AB10/2)^2</f>
        <v>2.5672610086453264E-8</v>
      </c>
      <c r="AD10">
        <f>2*ASIN(SQRT(AC10))</f>
        <v>3.2045349307596922E-4</v>
      </c>
      <c r="AE10" s="11">
        <f>6371*AD10</f>
        <v>2.041609204387</v>
      </c>
    </row>
    <row r="11" spans="1:31" x14ac:dyDescent="0.25">
      <c r="A11">
        <v>3</v>
      </c>
      <c r="B11" t="s">
        <v>85</v>
      </c>
      <c r="C11" t="s">
        <v>86</v>
      </c>
      <c r="E11" t="s">
        <v>11</v>
      </c>
      <c r="F11" s="8">
        <v>-7.2812700000000001</v>
      </c>
      <c r="G11" s="8">
        <v>112.68465999999999</v>
      </c>
      <c r="H11" t="s">
        <v>104</v>
      </c>
      <c r="I11" s="9" t="s">
        <v>105</v>
      </c>
      <c r="J11" s="9" t="s">
        <v>106</v>
      </c>
      <c r="K11">
        <f t="shared" si="0"/>
        <v>3.183611111111129E-4</v>
      </c>
      <c r="L11" s="10">
        <f t="shared" si="0"/>
        <v>6.3707111111128739E-4</v>
      </c>
      <c r="M11">
        <f t="shared" si="1"/>
        <v>2.5338449052963259E-8</v>
      </c>
      <c r="N11">
        <f t="shared" ref="N11:N23" si="5">(COS(F11))*(COS(I11))*SIN(L11/2)^2</f>
        <v>3.0635514111633239E-8</v>
      </c>
      <c r="O11" s="11">
        <f t="shared" si="2"/>
        <v>3.0146065166707618</v>
      </c>
      <c r="P11" s="1">
        <v>4.3</v>
      </c>
      <c r="Q11" s="12">
        <f t="shared" si="3"/>
        <v>1.285393483329238</v>
      </c>
      <c r="R11">
        <v>0.8</v>
      </c>
      <c r="U11" t="s">
        <v>11</v>
      </c>
      <c r="V11" s="8">
        <v>-7.2812700000000001</v>
      </c>
      <c r="W11" s="8">
        <v>112.68465999999999</v>
      </c>
      <c r="X11" t="s">
        <v>104</v>
      </c>
      <c r="Y11" s="9" t="s">
        <v>105</v>
      </c>
      <c r="Z11" s="9" t="s">
        <v>106</v>
      </c>
      <c r="AA11">
        <f t="shared" ref="AA11:AA22" si="6">(3.14/180)*(Y11-(V11))</f>
        <v>3.183611111111129E-4</v>
      </c>
      <c r="AB11" s="10">
        <f t="shared" ref="AB11:AB22" si="7">(3.14/180)*(Z11-(W11))</f>
        <v>6.3707111111128739E-4</v>
      </c>
      <c r="AC11">
        <f t="shared" ref="AC11:AC22" si="8">SIN(AA11/2)^2+COS(V11)*COS(Y11)*SIN(AB11/2)^2</f>
        <v>5.5973963164596495E-8</v>
      </c>
      <c r="AD11">
        <f t="shared" ref="AD11:AD22" si="9">2*ASIN(SQRT(AC11))</f>
        <v>4.7317634855921546E-4</v>
      </c>
      <c r="AE11" s="11">
        <f t="shared" ref="AE11:AE22" si="10">6371*AD11</f>
        <v>3.0146065166707618</v>
      </c>
    </row>
    <row r="12" spans="1:31" x14ac:dyDescent="0.25">
      <c r="A12">
        <v>4</v>
      </c>
      <c r="B12" t="s">
        <v>67</v>
      </c>
      <c r="C12" t="s">
        <v>68</v>
      </c>
      <c r="E12" t="s">
        <v>11</v>
      </c>
      <c r="F12" s="8">
        <v>-7.2812700000000001</v>
      </c>
      <c r="G12" s="8">
        <v>112.68465999999999</v>
      </c>
      <c r="H12" t="s">
        <v>88</v>
      </c>
      <c r="I12" s="9" t="s">
        <v>107</v>
      </c>
      <c r="J12" s="9" t="s">
        <v>108</v>
      </c>
      <c r="K12">
        <f t="shared" si="0"/>
        <v>2.4596666666665123E-5</v>
      </c>
      <c r="L12" s="10">
        <f t="shared" si="0"/>
        <v>8.9664444444446196E-4</v>
      </c>
      <c r="M12">
        <f t="shared" si="1"/>
        <v>1.5124900277013335E-10</v>
      </c>
      <c r="N12">
        <f t="shared" si="5"/>
        <v>5.9154506886220388E-8</v>
      </c>
      <c r="O12" s="11">
        <f t="shared" si="2"/>
        <v>3.1030303822906329</v>
      </c>
      <c r="P12" s="1">
        <v>5.65</v>
      </c>
      <c r="Q12" s="12">
        <f t="shared" si="3"/>
        <v>2.5469696177093675</v>
      </c>
      <c r="R12">
        <v>0.7</v>
      </c>
      <c r="U12" t="s">
        <v>11</v>
      </c>
      <c r="V12" s="8">
        <v>-7.2812700000000001</v>
      </c>
      <c r="W12" s="8">
        <v>112.68465999999999</v>
      </c>
      <c r="X12" t="s">
        <v>88</v>
      </c>
      <c r="Y12" s="9" t="s">
        <v>107</v>
      </c>
      <c r="Z12" s="9" t="s">
        <v>108</v>
      </c>
      <c r="AA12">
        <f t="shared" si="6"/>
        <v>2.4596666666665123E-5</v>
      </c>
      <c r="AB12" s="10">
        <f t="shared" si="7"/>
        <v>8.9664444444446196E-4</v>
      </c>
      <c r="AC12">
        <f t="shared" si="8"/>
        <v>5.9305755888990519E-8</v>
      </c>
      <c r="AD12">
        <f t="shared" si="9"/>
        <v>4.8705546731920153E-4</v>
      </c>
      <c r="AE12" s="11">
        <f t="shared" si="10"/>
        <v>3.1030303822906329</v>
      </c>
    </row>
    <row r="13" spans="1:31" x14ac:dyDescent="0.25">
      <c r="A13">
        <v>5</v>
      </c>
      <c r="B13" t="s">
        <v>124</v>
      </c>
      <c r="C13" t="s">
        <v>151</v>
      </c>
      <c r="E13" t="s">
        <v>11</v>
      </c>
      <c r="F13" s="8">
        <v>-7.2812700000000001</v>
      </c>
      <c r="G13" s="8">
        <v>112.68465999999999</v>
      </c>
      <c r="H13" t="s">
        <v>56</v>
      </c>
      <c r="I13" s="13">
        <v>-7.3026600000000004</v>
      </c>
      <c r="J13" s="8">
        <v>112.73309999999999</v>
      </c>
      <c r="K13" s="3">
        <f t="shared" si="0"/>
        <v>-3.7313666666667091E-4</v>
      </c>
      <c r="L13" s="14">
        <f t="shared" si="0"/>
        <v>8.4500888888887804E-4</v>
      </c>
      <c r="M13" s="3">
        <f t="shared" si="1"/>
        <v>3.4807742598918912E-8</v>
      </c>
      <c r="N13" s="3">
        <f t="shared" si="5"/>
        <v>5.0672086057573967E-8</v>
      </c>
      <c r="O13" s="11">
        <f t="shared" si="2"/>
        <v>3.7253701328961699</v>
      </c>
      <c r="P13" s="1">
        <v>5.86</v>
      </c>
      <c r="Q13" s="12">
        <f t="shared" si="3"/>
        <v>2.1346298671038304</v>
      </c>
      <c r="R13">
        <v>0.6</v>
      </c>
      <c r="U13" t="s">
        <v>11</v>
      </c>
      <c r="V13" s="8">
        <v>-7.2812700000000001</v>
      </c>
      <c r="W13" s="8">
        <v>112.68465999999999</v>
      </c>
      <c r="X13" t="s">
        <v>56</v>
      </c>
      <c r="Y13" s="13">
        <v>-7.3026600000000004</v>
      </c>
      <c r="Z13" s="8">
        <v>112.73309999999999</v>
      </c>
      <c r="AA13">
        <f t="shared" si="6"/>
        <v>-3.7313666666667091E-4</v>
      </c>
      <c r="AB13" s="10">
        <f t="shared" si="7"/>
        <v>8.4500888888887804E-4</v>
      </c>
      <c r="AC13">
        <f t="shared" si="8"/>
        <v>8.5479828656492879E-8</v>
      </c>
      <c r="AD13">
        <f t="shared" si="9"/>
        <v>5.8473868041063724E-4</v>
      </c>
      <c r="AE13" s="11">
        <f t="shared" si="10"/>
        <v>3.7253701328961699</v>
      </c>
    </row>
    <row r="14" spans="1:31" x14ac:dyDescent="0.25">
      <c r="A14">
        <v>6</v>
      </c>
      <c r="B14" t="s">
        <v>130</v>
      </c>
      <c r="C14" t="s">
        <v>152</v>
      </c>
      <c r="E14" t="s">
        <v>11</v>
      </c>
      <c r="F14" s="8">
        <v>-7.2812700000000001</v>
      </c>
      <c r="G14" s="8">
        <v>112.68465999999999</v>
      </c>
      <c r="H14" t="s">
        <v>109</v>
      </c>
      <c r="I14" s="9" t="s">
        <v>110</v>
      </c>
      <c r="J14" s="9" t="s">
        <v>111</v>
      </c>
      <c r="K14">
        <f t="shared" si="0"/>
        <v>-5.9311111111110784E-4</v>
      </c>
      <c r="L14" s="10">
        <f t="shared" si="0"/>
        <v>1.325777777777167E-5</v>
      </c>
      <c r="M14">
        <f t="shared" si="1"/>
        <v>8.7945194952744009E-8</v>
      </c>
      <c r="N14">
        <f t="shared" si="5"/>
        <v>1.2216709419369445E-11</v>
      </c>
      <c r="O14" s="11">
        <f t="shared" si="2"/>
        <v>3.7789733353546882</v>
      </c>
      <c r="P14" s="1">
        <v>3.78</v>
      </c>
      <c r="Q14" s="12">
        <f t="shared" si="3"/>
        <v>1.0266646453116479E-3</v>
      </c>
      <c r="R14">
        <v>0.5</v>
      </c>
      <c r="U14" t="s">
        <v>11</v>
      </c>
      <c r="V14" s="8">
        <v>-7.2812700000000001</v>
      </c>
      <c r="W14" s="8">
        <v>112.68465999999999</v>
      </c>
      <c r="X14" t="s">
        <v>109</v>
      </c>
      <c r="Y14" s="9" t="s">
        <v>110</v>
      </c>
      <c r="Z14" s="9" t="s">
        <v>111</v>
      </c>
      <c r="AA14">
        <f t="shared" si="6"/>
        <v>-5.9311111111110784E-4</v>
      </c>
      <c r="AB14" s="10">
        <f t="shared" si="7"/>
        <v>1.325777777777167E-5</v>
      </c>
      <c r="AC14">
        <f t="shared" si="8"/>
        <v>8.7957411662163381E-8</v>
      </c>
      <c r="AD14">
        <f t="shared" si="9"/>
        <v>5.9315230503134329E-4</v>
      </c>
      <c r="AE14" s="11">
        <f t="shared" si="10"/>
        <v>3.7789733353546882</v>
      </c>
    </row>
    <row r="15" spans="1:31" x14ac:dyDescent="0.25">
      <c r="A15">
        <v>7</v>
      </c>
      <c r="B15" t="s">
        <v>104</v>
      </c>
      <c r="C15" t="s">
        <v>153</v>
      </c>
      <c r="E15" t="s">
        <v>11</v>
      </c>
      <c r="F15" s="8">
        <v>-7.2812700000000001</v>
      </c>
      <c r="G15" s="8">
        <v>112.68465999999999</v>
      </c>
      <c r="H15" t="s">
        <v>67</v>
      </c>
      <c r="I15" s="9" t="s">
        <v>112</v>
      </c>
      <c r="J15" s="9" t="s">
        <v>113</v>
      </c>
      <c r="K15">
        <f t="shared" si="0"/>
        <v>3.4714444444447208E-5</v>
      </c>
      <c r="L15" s="10">
        <f t="shared" si="0"/>
        <v>1.2082022222222202E-3</v>
      </c>
      <c r="M15">
        <f t="shared" si="1"/>
        <v>3.0127316324139781E-10</v>
      </c>
      <c r="N15">
        <f t="shared" si="5"/>
        <v>1.0750180240048852E-7</v>
      </c>
      <c r="O15" s="11">
        <f t="shared" si="2"/>
        <v>4.1836291867541151</v>
      </c>
      <c r="P15" s="1">
        <v>7.8</v>
      </c>
      <c r="Q15" s="12">
        <f t="shared" si="3"/>
        <v>3.6163708132458847</v>
      </c>
      <c r="R15">
        <v>0.4</v>
      </c>
      <c r="U15" t="s">
        <v>11</v>
      </c>
      <c r="V15" s="8">
        <v>-7.2812700000000001</v>
      </c>
      <c r="W15" s="8">
        <v>112.68465999999999</v>
      </c>
      <c r="X15" t="s">
        <v>67</v>
      </c>
      <c r="Y15" s="9" t="s">
        <v>112</v>
      </c>
      <c r="Z15" s="9" t="s">
        <v>113</v>
      </c>
      <c r="AA15">
        <f t="shared" si="6"/>
        <v>3.4714444444447208E-5</v>
      </c>
      <c r="AB15" s="10">
        <f t="shared" si="7"/>
        <v>1.2082022222222202E-3</v>
      </c>
      <c r="AC15">
        <f t="shared" si="8"/>
        <v>1.0780307556372992E-7</v>
      </c>
      <c r="AD15">
        <f t="shared" si="9"/>
        <v>6.5666758542679568E-4</v>
      </c>
      <c r="AE15" s="11">
        <f t="shared" si="10"/>
        <v>4.1836291867541151</v>
      </c>
    </row>
    <row r="16" spans="1:31" x14ac:dyDescent="0.25">
      <c r="A16">
        <v>8</v>
      </c>
      <c r="B16" t="s">
        <v>156</v>
      </c>
      <c r="C16" t="s">
        <v>157</v>
      </c>
      <c r="E16" t="s">
        <v>11</v>
      </c>
      <c r="F16" s="8">
        <v>-7.2812700000000001</v>
      </c>
      <c r="G16" s="8">
        <v>112.68465999999999</v>
      </c>
      <c r="H16" t="s">
        <v>85</v>
      </c>
      <c r="I16" s="9" t="s">
        <v>114</v>
      </c>
      <c r="J16" s="9" t="s">
        <v>115</v>
      </c>
      <c r="K16">
        <f t="shared" si="0"/>
        <v>3.8622000000000477E-4</v>
      </c>
      <c r="L16" s="10">
        <f t="shared" si="0"/>
        <v>1.1061522222223031E-3</v>
      </c>
      <c r="M16">
        <f t="shared" si="1"/>
        <v>3.7291471636449625E-8</v>
      </c>
      <c r="N16">
        <f t="shared" si="5"/>
        <v>9.2893751221509486E-8</v>
      </c>
      <c r="O16" s="11">
        <f t="shared" si="2"/>
        <v>4.5974652532092426</v>
      </c>
      <c r="P16" s="1">
        <v>7.51</v>
      </c>
      <c r="Q16" s="12">
        <f t="shared" si="3"/>
        <v>2.9125347467907572</v>
      </c>
      <c r="R16">
        <v>0.3</v>
      </c>
      <c r="U16" t="s">
        <v>11</v>
      </c>
      <c r="V16" s="8">
        <v>-7.2812700000000001</v>
      </c>
      <c r="W16" s="8">
        <v>112.68465999999999</v>
      </c>
      <c r="X16" t="s">
        <v>85</v>
      </c>
      <c r="Y16" s="9" t="s">
        <v>114</v>
      </c>
      <c r="Z16" s="9" t="s">
        <v>115</v>
      </c>
      <c r="AA16">
        <f t="shared" si="6"/>
        <v>3.8622000000000477E-4</v>
      </c>
      <c r="AB16" s="10">
        <f t="shared" si="7"/>
        <v>1.1061522222223031E-3</v>
      </c>
      <c r="AC16">
        <f t="shared" si="8"/>
        <v>1.301852228579591E-7</v>
      </c>
      <c r="AD16">
        <f t="shared" si="9"/>
        <v>7.2162380367434356E-4</v>
      </c>
      <c r="AE16" s="11">
        <f t="shared" si="10"/>
        <v>4.5974652532092426</v>
      </c>
    </row>
    <row r="17" spans="1:31" x14ac:dyDescent="0.25">
      <c r="A17">
        <v>9</v>
      </c>
      <c r="B17" t="s">
        <v>127</v>
      </c>
      <c r="C17" t="s">
        <v>161</v>
      </c>
      <c r="E17" t="s">
        <v>11</v>
      </c>
      <c r="F17" s="8">
        <v>-7.2812700000000001</v>
      </c>
      <c r="G17" s="8">
        <v>112.68465999999999</v>
      </c>
      <c r="H17" t="s">
        <v>116</v>
      </c>
      <c r="I17" s="9" t="s">
        <v>117</v>
      </c>
      <c r="J17" s="9" t="s">
        <v>118</v>
      </c>
      <c r="K17">
        <f t="shared" si="0"/>
        <v>-6.7265777777776885E-4</v>
      </c>
      <c r="L17" s="10">
        <f t="shared" si="0"/>
        <v>1.0007877777778811E-3</v>
      </c>
      <c r="M17">
        <f t="shared" si="1"/>
        <v>1.1311711723607058E-7</v>
      </c>
      <c r="N17">
        <f t="shared" si="5"/>
        <v>6.908217906472328E-8</v>
      </c>
      <c r="O17" s="11">
        <f t="shared" si="2"/>
        <v>5.4388985930784548</v>
      </c>
      <c r="P17" s="1">
        <v>7.6</v>
      </c>
      <c r="Q17" s="12">
        <f t="shared" si="3"/>
        <v>2.1611014069215448</v>
      </c>
      <c r="R17">
        <v>0.2</v>
      </c>
      <c r="U17" t="s">
        <v>11</v>
      </c>
      <c r="V17" s="8">
        <v>-7.2812700000000001</v>
      </c>
      <c r="W17" s="8">
        <v>112.68465999999999</v>
      </c>
      <c r="X17" t="s">
        <v>116</v>
      </c>
      <c r="Y17" s="9" t="s">
        <v>117</v>
      </c>
      <c r="Z17" s="9" t="s">
        <v>118</v>
      </c>
      <c r="AA17">
        <f t="shared" si="6"/>
        <v>-6.7265777777776885E-4</v>
      </c>
      <c r="AB17" s="10">
        <f t="shared" si="7"/>
        <v>1.0007877777778811E-3</v>
      </c>
      <c r="AC17">
        <f t="shared" si="8"/>
        <v>1.8219929630079386E-7</v>
      </c>
      <c r="AD17">
        <f t="shared" si="9"/>
        <v>8.5369621614792891E-4</v>
      </c>
      <c r="AE17" s="11">
        <f t="shared" si="10"/>
        <v>5.4388985930784548</v>
      </c>
    </row>
    <row r="18" spans="1:31" x14ac:dyDescent="0.25">
      <c r="A18">
        <v>10</v>
      </c>
      <c r="B18" t="s">
        <v>101</v>
      </c>
      <c r="C18" t="s">
        <v>164</v>
      </c>
      <c r="E18" t="s">
        <v>11</v>
      </c>
      <c r="F18" s="8">
        <v>-7.2812700000000001</v>
      </c>
      <c r="G18" s="8">
        <v>112.68465999999999</v>
      </c>
      <c r="H18" t="s">
        <v>119</v>
      </c>
      <c r="I18" s="9" t="s">
        <v>120</v>
      </c>
      <c r="J18" s="9" t="s">
        <v>121</v>
      </c>
      <c r="K18">
        <f t="shared" si="0"/>
        <v>-8.5948777777777657E-4</v>
      </c>
      <c r="L18" s="10">
        <f t="shared" si="0"/>
        <v>6.8469444444461513E-4</v>
      </c>
      <c r="M18">
        <f t="shared" si="1"/>
        <v>1.8467979866846802E-7</v>
      </c>
      <c r="N18">
        <f t="shared" si="5"/>
        <v>3.1747895232897993E-8</v>
      </c>
      <c r="O18" s="11">
        <f t="shared" si="2"/>
        <v>5.9278066876937929</v>
      </c>
      <c r="P18" s="1">
        <v>6.85</v>
      </c>
      <c r="Q18" s="12">
        <f t="shared" si="3"/>
        <v>0.92219331230620671</v>
      </c>
      <c r="R18">
        <v>0.1</v>
      </c>
      <c r="U18" t="s">
        <v>11</v>
      </c>
      <c r="V18" s="8">
        <v>-7.2812700000000001</v>
      </c>
      <c r="W18" s="8">
        <v>112.68465999999999</v>
      </c>
      <c r="X18" t="s">
        <v>119</v>
      </c>
      <c r="Y18" s="9" t="s">
        <v>120</v>
      </c>
      <c r="Z18" s="9" t="s">
        <v>121</v>
      </c>
      <c r="AA18">
        <f t="shared" si="6"/>
        <v>-8.5948777777777657E-4</v>
      </c>
      <c r="AB18" s="10">
        <f t="shared" si="7"/>
        <v>6.8469444444461513E-4</v>
      </c>
      <c r="AC18">
        <f t="shared" si="8"/>
        <v>2.1642769390136602E-7</v>
      </c>
      <c r="AD18">
        <f t="shared" si="9"/>
        <v>9.3043583231734305E-4</v>
      </c>
      <c r="AE18" s="11">
        <f t="shared" si="10"/>
        <v>5.9278066876937929</v>
      </c>
    </row>
    <row r="19" spans="1:31" x14ac:dyDescent="0.25">
      <c r="A19">
        <v>11</v>
      </c>
      <c r="B19" t="s">
        <v>88</v>
      </c>
      <c r="C19" t="s">
        <v>89</v>
      </c>
      <c r="E19" t="s">
        <v>11</v>
      </c>
      <c r="F19" s="8">
        <v>-7.2812700000000001</v>
      </c>
      <c r="G19" s="8">
        <v>112.68465999999999</v>
      </c>
      <c r="H19" t="s">
        <v>71</v>
      </c>
      <c r="I19" s="9" t="s">
        <v>122</v>
      </c>
      <c r="J19" s="9" t="s">
        <v>123</v>
      </c>
      <c r="K19">
        <f t="shared" si="0"/>
        <v>-6.8190333333333075E-4</v>
      </c>
      <c r="L19" s="10">
        <f t="shared" si="0"/>
        <v>1.279375555555586E-3</v>
      </c>
      <c r="M19">
        <f t="shared" si="1"/>
        <v>1.1624803449824146E-7</v>
      </c>
      <c r="N19">
        <f t="shared" si="5"/>
        <v>1.1279471376020673E-7</v>
      </c>
      <c r="O19" s="11">
        <f t="shared" si="2"/>
        <v>6.098118934638534</v>
      </c>
      <c r="P19" s="1">
        <v>9.08</v>
      </c>
      <c r="Q19" s="12">
        <f t="shared" si="3"/>
        <v>2.981881065361466</v>
      </c>
      <c r="R19">
        <v>0</v>
      </c>
      <c r="U19" t="s">
        <v>11</v>
      </c>
      <c r="V19" s="8">
        <v>-7.2812700000000001</v>
      </c>
      <c r="W19" s="8">
        <v>112.68465999999999</v>
      </c>
      <c r="X19" t="s">
        <v>71</v>
      </c>
      <c r="Y19" s="9" t="s">
        <v>122</v>
      </c>
      <c r="Z19" s="9" t="s">
        <v>123</v>
      </c>
      <c r="AA19">
        <f t="shared" si="6"/>
        <v>-6.8190333333333075E-4</v>
      </c>
      <c r="AB19" s="10">
        <f t="shared" si="7"/>
        <v>1.279375555555586E-3</v>
      </c>
      <c r="AC19">
        <f t="shared" si="8"/>
        <v>2.2904274825844818E-7</v>
      </c>
      <c r="AD19">
        <f t="shared" si="9"/>
        <v>9.5716825217996137E-4</v>
      </c>
      <c r="AE19" s="11">
        <f t="shared" si="10"/>
        <v>6.098118934638534</v>
      </c>
    </row>
    <row r="20" spans="1:31" x14ac:dyDescent="0.25">
      <c r="A20">
        <v>12</v>
      </c>
      <c r="B20" t="s">
        <v>71</v>
      </c>
      <c r="C20" t="s">
        <v>72</v>
      </c>
      <c r="E20" t="s">
        <v>11</v>
      </c>
      <c r="F20" s="8">
        <v>-7.2812700000000001</v>
      </c>
      <c r="G20" s="8">
        <v>112.68465999999999</v>
      </c>
      <c r="H20" t="s">
        <v>124</v>
      </c>
      <c r="I20" s="9" t="s">
        <v>125</v>
      </c>
      <c r="J20" s="9" t="s">
        <v>126</v>
      </c>
      <c r="K20">
        <f t="shared" si="0"/>
        <v>2.084611111111211E-4</v>
      </c>
      <c r="L20" s="10">
        <f t="shared" si="0"/>
        <v>1.8841744444445714E-3</v>
      </c>
      <c r="M20">
        <f t="shared" si="1"/>
        <v>1.0864008672078565E-8</v>
      </c>
      <c r="N20">
        <f t="shared" si="5"/>
        <v>2.6545177144017481E-7</v>
      </c>
      <c r="O20" s="11">
        <f t="shared" si="2"/>
        <v>6.6979278438643606</v>
      </c>
      <c r="P20" s="1">
        <v>11.91</v>
      </c>
      <c r="Q20" s="12">
        <f t="shared" si="3"/>
        <v>5.2120721561356396</v>
      </c>
      <c r="R20">
        <v>0</v>
      </c>
      <c r="U20" t="s">
        <v>11</v>
      </c>
      <c r="V20" s="8">
        <v>-7.2812700000000001</v>
      </c>
      <c r="W20" s="8">
        <v>112.68465999999999</v>
      </c>
      <c r="X20" t="s">
        <v>124</v>
      </c>
      <c r="Y20" s="9" t="s">
        <v>125</v>
      </c>
      <c r="Z20" s="9" t="s">
        <v>126</v>
      </c>
      <c r="AA20">
        <f t="shared" si="6"/>
        <v>2.084611111111211E-4</v>
      </c>
      <c r="AB20" s="10">
        <f t="shared" si="7"/>
        <v>1.8841744444445714E-3</v>
      </c>
      <c r="AC20">
        <f t="shared" si="8"/>
        <v>2.7631578011225338E-7</v>
      </c>
      <c r="AD20">
        <f t="shared" si="9"/>
        <v>1.0513149966825241E-3</v>
      </c>
      <c r="AE20" s="11">
        <f t="shared" si="10"/>
        <v>6.6979278438643606</v>
      </c>
    </row>
    <row r="21" spans="1:31" x14ac:dyDescent="0.25">
      <c r="A21">
        <v>13</v>
      </c>
      <c r="B21" t="s">
        <v>109</v>
      </c>
      <c r="C21" t="s">
        <v>168</v>
      </c>
      <c r="E21" t="s">
        <v>11</v>
      </c>
      <c r="F21" s="8">
        <v>-7.2812700000000001</v>
      </c>
      <c r="G21" s="8">
        <v>112.68465999999999</v>
      </c>
      <c r="H21" t="s">
        <v>127</v>
      </c>
      <c r="I21" s="9" t="s">
        <v>128</v>
      </c>
      <c r="J21" s="9" t="s">
        <v>129</v>
      </c>
      <c r="K21">
        <f t="shared" si="0"/>
        <v>-1.2071555555555622E-4</v>
      </c>
      <c r="L21" s="10">
        <f t="shared" si="0"/>
        <v>2.3000500000000005E-3</v>
      </c>
      <c r="M21">
        <f t="shared" si="1"/>
        <v>3.6430613338476794E-9</v>
      </c>
      <c r="N21">
        <f t="shared" si="5"/>
        <v>3.8421735934202951E-7</v>
      </c>
      <c r="O21" s="11">
        <f t="shared" si="2"/>
        <v>7.9355194584148947</v>
      </c>
      <c r="P21" s="1">
        <v>12.85</v>
      </c>
      <c r="Q21" s="12">
        <f t="shared" si="3"/>
        <v>4.9144805415851049</v>
      </c>
      <c r="R21">
        <v>0</v>
      </c>
      <c r="U21" t="s">
        <v>11</v>
      </c>
      <c r="V21" s="8">
        <v>-7.2812700000000001</v>
      </c>
      <c r="W21" s="8">
        <v>112.68465999999999</v>
      </c>
      <c r="X21" t="s">
        <v>127</v>
      </c>
      <c r="Y21" s="9" t="s">
        <v>128</v>
      </c>
      <c r="Z21" s="9" t="s">
        <v>129</v>
      </c>
      <c r="AA21">
        <f t="shared" si="6"/>
        <v>-1.2071555555555622E-4</v>
      </c>
      <c r="AB21" s="10">
        <f t="shared" si="7"/>
        <v>2.3000500000000005E-3</v>
      </c>
      <c r="AC21">
        <f t="shared" si="8"/>
        <v>3.878604206758772E-7</v>
      </c>
      <c r="AD21">
        <f t="shared" si="9"/>
        <v>1.2455688994529735E-3</v>
      </c>
      <c r="AE21" s="11">
        <f t="shared" si="10"/>
        <v>7.9355194584148947</v>
      </c>
    </row>
    <row r="22" spans="1:31" x14ac:dyDescent="0.25">
      <c r="A22">
        <v>14</v>
      </c>
      <c r="B22" t="s">
        <v>116</v>
      </c>
      <c r="C22" t="s">
        <v>169</v>
      </c>
      <c r="E22" t="s">
        <v>11</v>
      </c>
      <c r="F22" s="8">
        <v>-7.2812700000000001</v>
      </c>
      <c r="G22" s="8">
        <v>112.68465999999999</v>
      </c>
      <c r="H22" t="s">
        <v>130</v>
      </c>
      <c r="I22" s="9" t="s">
        <v>131</v>
      </c>
      <c r="J22" s="9" t="s">
        <v>132</v>
      </c>
      <c r="K22">
        <f t="shared" si="0"/>
        <v>-6.5782999999999467E-4</v>
      </c>
      <c r="L22" s="10">
        <f t="shared" si="0"/>
        <v>2.0926355555556616E-3</v>
      </c>
      <c r="M22">
        <f t="shared" si="1"/>
        <v>1.0818507332366132E-7</v>
      </c>
      <c r="N22">
        <f t="shared" si="5"/>
        <v>3.0247716884872891E-7</v>
      </c>
      <c r="O22" s="11">
        <f t="shared" si="2"/>
        <v>8.1654480008775874</v>
      </c>
      <c r="P22" s="1">
        <v>13.83</v>
      </c>
      <c r="Q22" s="12">
        <f t="shared" si="3"/>
        <v>5.6645519991224127</v>
      </c>
      <c r="R22">
        <v>0</v>
      </c>
      <c r="U22" t="s">
        <v>11</v>
      </c>
      <c r="V22" s="8">
        <v>-7.2812700000000001</v>
      </c>
      <c r="W22" s="8">
        <v>112.68465999999999</v>
      </c>
      <c r="X22" t="s">
        <v>130</v>
      </c>
      <c r="Y22" s="9" t="s">
        <v>131</v>
      </c>
      <c r="Z22" s="9" t="s">
        <v>132</v>
      </c>
      <c r="AA22">
        <f t="shared" si="6"/>
        <v>-6.5782999999999467E-4</v>
      </c>
      <c r="AB22" s="10">
        <f t="shared" si="7"/>
        <v>2.0926355555556616E-3</v>
      </c>
      <c r="AC22">
        <f t="shared" si="8"/>
        <v>4.1066224217239024E-7</v>
      </c>
      <c r="AD22">
        <f t="shared" si="9"/>
        <v>1.2816587664224749E-3</v>
      </c>
      <c r="AE22" s="11">
        <f t="shared" si="10"/>
        <v>8.1654480008775874</v>
      </c>
    </row>
    <row r="23" spans="1:31" x14ac:dyDescent="0.25">
      <c r="A23">
        <v>15</v>
      </c>
      <c r="B23" t="s">
        <v>56</v>
      </c>
      <c r="C23" t="s">
        <v>170</v>
      </c>
      <c r="E23" t="s">
        <v>133</v>
      </c>
      <c r="F23" s="9" t="s">
        <v>105</v>
      </c>
      <c r="G23" s="9" t="s">
        <v>106</v>
      </c>
      <c r="H23" t="s">
        <v>134</v>
      </c>
      <c r="I23" s="9" t="s">
        <v>102</v>
      </c>
      <c r="J23" s="9" t="s">
        <v>103</v>
      </c>
      <c r="K23">
        <f t="shared" si="0"/>
        <v>-2.1805555555551221E-5</v>
      </c>
      <c r="L23" s="10">
        <f t="shared" si="0"/>
        <v>-4.1587555555567716E-4</v>
      </c>
      <c r="M23">
        <f t="shared" si="1"/>
        <v>1.1887056326684761E-10</v>
      </c>
      <c r="N23">
        <f t="shared" si="5"/>
        <v>1.3397266000531279E-8</v>
      </c>
      <c r="O23" s="11">
        <f t="shared" si="2"/>
        <v>1.4813711665929761</v>
      </c>
    </row>
    <row r="27" spans="1:31" x14ac:dyDescent="0.25">
      <c r="G27" t="s">
        <v>88</v>
      </c>
      <c r="J27" t="s">
        <v>119</v>
      </c>
    </row>
    <row r="28" spans="1:31" x14ac:dyDescent="0.25">
      <c r="G28" t="s">
        <v>101</v>
      </c>
      <c r="J28" t="s">
        <v>85</v>
      </c>
    </row>
    <row r="29" spans="1:31" x14ac:dyDescent="0.25">
      <c r="G29" t="s">
        <v>67</v>
      </c>
      <c r="J29" t="s">
        <v>67</v>
      </c>
    </row>
    <row r="30" spans="1:31" x14ac:dyDescent="0.25">
      <c r="G30" t="s">
        <v>104</v>
      </c>
      <c r="J30" t="s">
        <v>124</v>
      </c>
    </row>
    <row r="31" spans="1:31" x14ac:dyDescent="0.25">
      <c r="G31" t="s">
        <v>56</v>
      </c>
      <c r="J31" t="s">
        <v>130</v>
      </c>
    </row>
    <row r="32" spans="1:31" x14ac:dyDescent="0.25">
      <c r="G32" t="s">
        <v>85</v>
      </c>
      <c r="J32" t="s">
        <v>104</v>
      </c>
    </row>
    <row r="33" spans="7:10" x14ac:dyDescent="0.25">
      <c r="G33" t="s">
        <v>109</v>
      </c>
      <c r="J33" t="s">
        <v>156</v>
      </c>
    </row>
    <row r="34" spans="7:10" x14ac:dyDescent="0.25">
      <c r="G34" t="s">
        <v>124</v>
      </c>
      <c r="J34" t="s">
        <v>127</v>
      </c>
    </row>
    <row r="35" spans="7:10" x14ac:dyDescent="0.25">
      <c r="G35" t="s">
        <v>127</v>
      </c>
      <c r="J35" t="s">
        <v>101</v>
      </c>
    </row>
    <row r="36" spans="7:10" x14ac:dyDescent="0.25">
      <c r="G36" t="s">
        <v>116</v>
      </c>
      <c r="J36" t="s">
        <v>88</v>
      </c>
    </row>
    <row r="37" spans="7:10" x14ac:dyDescent="0.25">
      <c r="G37" t="s">
        <v>71</v>
      </c>
      <c r="J37" t="s">
        <v>71</v>
      </c>
    </row>
    <row r="38" spans="7:10" x14ac:dyDescent="0.25">
      <c r="G38" t="s">
        <v>130</v>
      </c>
      <c r="J38" t="s">
        <v>109</v>
      </c>
    </row>
    <row r="39" spans="7:10" x14ac:dyDescent="0.25">
      <c r="G39" t="s">
        <v>119</v>
      </c>
      <c r="J39" t="s">
        <v>116</v>
      </c>
    </row>
    <row r="40" spans="7:10" x14ac:dyDescent="0.25">
      <c r="G40" t="s">
        <v>156</v>
      </c>
      <c r="J40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25"/>
  <sheetViews>
    <sheetView workbookViewId="0">
      <selection activeCell="O6" sqref="O6:Q20"/>
    </sheetView>
  </sheetViews>
  <sheetFormatPr defaultRowHeight="15" x14ac:dyDescent="0.25"/>
  <sheetData>
    <row r="5" spans="3:18" x14ac:dyDescent="0.25">
      <c r="F5" t="s">
        <v>135</v>
      </c>
      <c r="L5" t="s">
        <v>136</v>
      </c>
      <c r="O5" t="s">
        <v>137</v>
      </c>
      <c r="P5" t="s">
        <v>138</v>
      </c>
    </row>
    <row r="6" spans="3:18" x14ac:dyDescent="0.25">
      <c r="C6" t="s">
        <v>139</v>
      </c>
      <c r="D6" t="s">
        <v>140</v>
      </c>
      <c r="E6" t="s">
        <v>141</v>
      </c>
      <c r="F6">
        <v>1</v>
      </c>
      <c r="I6" t="s">
        <v>142</v>
      </c>
      <c r="J6" t="s">
        <v>143</v>
      </c>
      <c r="K6" t="s">
        <v>52</v>
      </c>
      <c r="L6">
        <v>1</v>
      </c>
      <c r="O6">
        <v>1</v>
      </c>
      <c r="P6" t="s">
        <v>11</v>
      </c>
      <c r="Q6" t="s">
        <v>10</v>
      </c>
      <c r="R6" t="s">
        <v>214</v>
      </c>
    </row>
    <row r="7" spans="3:18" x14ac:dyDescent="0.25">
      <c r="D7" t="s">
        <v>144</v>
      </c>
      <c r="E7" t="s">
        <v>29</v>
      </c>
      <c r="F7">
        <v>2</v>
      </c>
      <c r="J7" t="s">
        <v>145</v>
      </c>
      <c r="K7" t="s">
        <v>21</v>
      </c>
      <c r="L7">
        <v>2</v>
      </c>
      <c r="O7">
        <v>2</v>
      </c>
      <c r="P7" t="s">
        <v>119</v>
      </c>
      <c r="Q7" t="s">
        <v>146</v>
      </c>
      <c r="R7" t="s">
        <v>214</v>
      </c>
    </row>
    <row r="8" spans="3:18" x14ac:dyDescent="0.25">
      <c r="D8" t="s">
        <v>144</v>
      </c>
      <c r="E8" t="s">
        <v>23</v>
      </c>
      <c r="F8">
        <v>3</v>
      </c>
      <c r="J8" t="s">
        <v>147</v>
      </c>
      <c r="K8" t="s">
        <v>43</v>
      </c>
      <c r="L8">
        <v>3</v>
      </c>
      <c r="O8">
        <v>3</v>
      </c>
      <c r="P8" t="s">
        <v>85</v>
      </c>
      <c r="Q8" t="s">
        <v>86</v>
      </c>
      <c r="R8">
        <v>0</v>
      </c>
    </row>
    <row r="9" spans="3:18" x14ac:dyDescent="0.25">
      <c r="D9" t="s">
        <v>148</v>
      </c>
      <c r="E9" t="s">
        <v>60</v>
      </c>
      <c r="F9">
        <v>4</v>
      </c>
      <c r="J9" t="s">
        <v>149</v>
      </c>
      <c r="K9" t="s">
        <v>65</v>
      </c>
      <c r="L9">
        <v>4</v>
      </c>
      <c r="O9">
        <v>4</v>
      </c>
      <c r="P9" t="s">
        <v>67</v>
      </c>
      <c r="Q9" t="s">
        <v>68</v>
      </c>
      <c r="R9" t="s">
        <v>214</v>
      </c>
    </row>
    <row r="10" spans="3:18" x14ac:dyDescent="0.25">
      <c r="D10" t="s">
        <v>75</v>
      </c>
      <c r="E10" t="s">
        <v>76</v>
      </c>
      <c r="F10">
        <v>5</v>
      </c>
      <c r="J10" t="s">
        <v>150</v>
      </c>
      <c r="K10" t="s">
        <v>83</v>
      </c>
      <c r="L10">
        <v>5</v>
      </c>
      <c r="O10">
        <v>5</v>
      </c>
      <c r="P10" t="s">
        <v>124</v>
      </c>
      <c r="Q10" t="s">
        <v>151</v>
      </c>
      <c r="R10" t="s">
        <v>214</v>
      </c>
    </row>
    <row r="11" spans="3:18" x14ac:dyDescent="0.25">
      <c r="O11">
        <v>6</v>
      </c>
      <c r="P11" t="s">
        <v>130</v>
      </c>
      <c r="Q11" t="s">
        <v>152</v>
      </c>
      <c r="R11" t="s">
        <v>214</v>
      </c>
    </row>
    <row r="12" spans="3:18" x14ac:dyDescent="0.25">
      <c r="O12">
        <v>7</v>
      </c>
      <c r="P12" t="s">
        <v>104</v>
      </c>
      <c r="Q12" t="s">
        <v>153</v>
      </c>
      <c r="R12">
        <v>0</v>
      </c>
    </row>
    <row r="13" spans="3:18" x14ac:dyDescent="0.25">
      <c r="F13" t="s">
        <v>154</v>
      </c>
      <c r="L13" t="s">
        <v>155</v>
      </c>
      <c r="O13">
        <v>8</v>
      </c>
      <c r="P13" t="s">
        <v>156</v>
      </c>
      <c r="Q13" t="s">
        <v>157</v>
      </c>
    </row>
    <row r="14" spans="3:18" x14ac:dyDescent="0.25">
      <c r="C14" t="s">
        <v>158</v>
      </c>
      <c r="D14" t="s">
        <v>159</v>
      </c>
      <c r="E14" t="s">
        <v>50</v>
      </c>
      <c r="F14">
        <v>1</v>
      </c>
      <c r="I14" t="s">
        <v>160</v>
      </c>
      <c r="J14" t="s">
        <v>53</v>
      </c>
      <c r="K14" t="s">
        <v>54</v>
      </c>
      <c r="L14">
        <v>1</v>
      </c>
      <c r="O14">
        <v>9</v>
      </c>
      <c r="P14" t="s">
        <v>127</v>
      </c>
      <c r="Q14" t="s">
        <v>161</v>
      </c>
    </row>
    <row r="15" spans="3:18" x14ac:dyDescent="0.25">
      <c r="D15" t="s">
        <v>162</v>
      </c>
      <c r="E15" t="s">
        <v>27</v>
      </c>
      <c r="F15">
        <v>2</v>
      </c>
      <c r="J15" t="s">
        <v>163</v>
      </c>
      <c r="K15" t="s">
        <v>25</v>
      </c>
      <c r="L15">
        <v>2</v>
      </c>
      <c r="O15">
        <v>10</v>
      </c>
      <c r="P15" t="s">
        <v>101</v>
      </c>
      <c r="Q15" t="s">
        <v>164</v>
      </c>
    </row>
    <row r="16" spans="3:18" x14ac:dyDescent="0.25">
      <c r="D16" t="s">
        <v>165</v>
      </c>
      <c r="E16" t="s">
        <v>33</v>
      </c>
      <c r="F16">
        <v>3</v>
      </c>
      <c r="J16" t="s">
        <v>77</v>
      </c>
      <c r="K16" t="s">
        <v>78</v>
      </c>
      <c r="L16">
        <v>3</v>
      </c>
      <c r="O16">
        <v>11</v>
      </c>
      <c r="P16" t="s">
        <v>88</v>
      </c>
      <c r="Q16" t="s">
        <v>89</v>
      </c>
    </row>
    <row r="17" spans="3:17" x14ac:dyDescent="0.25">
      <c r="D17" t="s">
        <v>166</v>
      </c>
      <c r="E17" t="s">
        <v>41</v>
      </c>
      <c r="F17">
        <v>4</v>
      </c>
      <c r="O17">
        <v>12</v>
      </c>
      <c r="P17" t="s">
        <v>71</v>
      </c>
      <c r="Q17" t="s">
        <v>72</v>
      </c>
    </row>
    <row r="18" spans="3:17" x14ac:dyDescent="0.25">
      <c r="D18" t="s">
        <v>40</v>
      </c>
      <c r="E18" t="s">
        <v>167</v>
      </c>
      <c r="F18">
        <v>5</v>
      </c>
      <c r="O18">
        <v>13</v>
      </c>
      <c r="P18" t="s">
        <v>109</v>
      </c>
      <c r="Q18" t="s">
        <v>168</v>
      </c>
    </row>
    <row r="19" spans="3:17" x14ac:dyDescent="0.25">
      <c r="O19">
        <v>14</v>
      </c>
      <c r="P19" t="s">
        <v>116</v>
      </c>
      <c r="Q19" t="s">
        <v>169</v>
      </c>
    </row>
    <row r="20" spans="3:17" x14ac:dyDescent="0.25">
      <c r="O20">
        <v>15</v>
      </c>
      <c r="P20" t="s">
        <v>56</v>
      </c>
      <c r="Q20" t="s">
        <v>170</v>
      </c>
    </row>
    <row r="25" spans="3:17" x14ac:dyDescent="0.25">
      <c r="C25" s="1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Perhitungan KNN</vt:lpstr>
      <vt:lpstr>hasil uji coba</vt:lpstr>
      <vt:lpstr>Perhitungan Lokasi</vt:lpstr>
      <vt:lpstr>id_item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root_noobprogrammer</dc:creator>
  <cp:lastModifiedBy>root_noobprogrammer</cp:lastModifiedBy>
  <dcterms:created xsi:type="dcterms:W3CDTF">2022-03-01T07:12:54Z</dcterms:created>
  <dcterms:modified xsi:type="dcterms:W3CDTF">2022-03-08T08:55:08Z</dcterms:modified>
</cp:coreProperties>
</file>