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HAN KULIAH S3\SIDANG KOMPRE\"/>
    </mc:Choice>
  </mc:AlternateContent>
  <bookViews>
    <workbookView xWindow="0" yWindow="0" windowWidth="20490" windowHeight="7935"/>
  </bookViews>
  <sheets>
    <sheet name="ICH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3" i="1" l="1"/>
  <c r="L82" i="1"/>
  <c r="L81" i="1"/>
  <c r="L80" i="1"/>
  <c r="L79" i="1"/>
  <c r="C100" i="1" l="1"/>
  <c r="C101" i="1"/>
  <c r="C102" i="1"/>
  <c r="C103" i="1"/>
  <c r="C99" i="1"/>
  <c r="G85" i="1"/>
  <c r="G84" i="1"/>
  <c r="G83" i="1"/>
  <c r="G82" i="1"/>
  <c r="G81" i="1"/>
  <c r="E85" i="1"/>
  <c r="E84" i="1"/>
  <c r="E83" i="1"/>
  <c r="E82" i="1"/>
  <c r="E81" i="1"/>
  <c r="C85" i="1"/>
  <c r="C84" i="1"/>
  <c r="C82" i="1"/>
  <c r="C83" i="1"/>
  <c r="C81" i="1"/>
  <c r="I29" i="1" l="1"/>
  <c r="I28" i="1"/>
  <c r="L14" i="1"/>
  <c r="L15" i="1"/>
  <c r="L16" i="1"/>
  <c r="L17" i="1"/>
  <c r="L13" i="1"/>
  <c r="I37" i="1" s="1"/>
  <c r="D18" i="1"/>
  <c r="E18" i="1"/>
  <c r="F18" i="1"/>
  <c r="C18" i="1"/>
  <c r="I56" i="1" l="1"/>
  <c r="K28" i="1"/>
  <c r="I41" i="1"/>
  <c r="I55" i="1"/>
  <c r="I34" i="1"/>
  <c r="I38" i="1"/>
  <c r="K37" i="1" s="1"/>
  <c r="I46" i="1"/>
  <c r="C56" i="1"/>
  <c r="I53" i="1"/>
  <c r="C40" i="1"/>
  <c r="C44" i="1"/>
  <c r="C52" i="1"/>
  <c r="I50" i="1"/>
  <c r="C32" i="1"/>
  <c r="C37" i="1"/>
  <c r="C41" i="1"/>
  <c r="C49" i="1"/>
  <c r="C53" i="1"/>
  <c r="I31" i="1"/>
  <c r="I35" i="1"/>
  <c r="I43" i="1"/>
  <c r="I47" i="1"/>
  <c r="C31" i="1"/>
  <c r="E31" i="1" s="1"/>
  <c r="C34" i="1"/>
  <c r="C38" i="1"/>
  <c r="C46" i="1"/>
  <c r="C50" i="1"/>
  <c r="I32" i="1"/>
  <c r="I40" i="1"/>
  <c r="I44" i="1"/>
  <c r="I52" i="1"/>
  <c r="C35" i="1"/>
  <c r="C43" i="1"/>
  <c r="C47" i="1"/>
  <c r="C55" i="1"/>
  <c r="I49" i="1"/>
  <c r="C28" i="1"/>
  <c r="C29" i="1"/>
  <c r="K34" i="1" l="1"/>
  <c r="E55" i="1"/>
  <c r="K55" i="1"/>
  <c r="K46" i="1"/>
  <c r="K40" i="1"/>
  <c r="K52" i="1"/>
  <c r="E40" i="1"/>
  <c r="E43" i="1"/>
  <c r="K43" i="1"/>
  <c r="E49" i="1"/>
  <c r="E52" i="1"/>
  <c r="K49" i="1"/>
  <c r="E34" i="1"/>
  <c r="C66" i="1" s="1"/>
  <c r="K31" i="1"/>
  <c r="C65" i="1" s="1"/>
  <c r="E37" i="1"/>
  <c r="C67" i="1" s="1"/>
  <c r="E46" i="1"/>
  <c r="E28" i="1"/>
  <c r="C64" i="1" s="1"/>
  <c r="C69" i="1" l="1"/>
  <c r="C73" i="1"/>
  <c r="C68" i="1"/>
  <c r="C71" i="1"/>
  <c r="C70" i="1"/>
  <c r="C72" i="1"/>
</calcChain>
</file>

<file path=xl/sharedStrings.xml><?xml version="1.0" encoding="utf-8"?>
<sst xmlns="http://schemas.openxmlformats.org/spreadsheetml/2006/main" count="154" uniqueCount="69">
  <si>
    <t>Klaster 1</t>
  </si>
  <si>
    <t>Klaster 2</t>
  </si>
  <si>
    <t>Klaster 3</t>
  </si>
  <si>
    <t>Klaster 4</t>
  </si>
  <si>
    <t>Rata2</t>
  </si>
  <si>
    <t>sim(A,B)</t>
  </si>
  <si>
    <t>=</t>
  </si>
  <si>
    <t>=((0,9-0,62)*(0,5-0,62))+((0,1-0,1)*(0,3-0,1))+((0-0,16)*(0,2-0,16))+((0-0,07)*(0-0,07))</t>
  </si>
  <si>
    <t>=SQRT((0,9-0,62)^2+(0,1-0,1)^2+(0-0,16)^2+(0-0,07)^2)*SQRT((0,5-0,62)^2+(0,3-0,1)^2+(0,2-0,16)^2+(0-0,07)^2)</t>
  </si>
  <si>
    <t>sim(A,B) =</t>
  </si>
  <si>
    <t>sim(A,C) =</t>
  </si>
  <si>
    <t>sim(A,D) =</t>
  </si>
  <si>
    <t>sim(A,E) =</t>
  </si>
  <si>
    <t>sim(B,C) =</t>
  </si>
  <si>
    <t>sim(B,D) =</t>
  </si>
  <si>
    <t>sim(B,E) =</t>
  </si>
  <si>
    <t>sim(C,D) =</t>
  </si>
  <si>
    <t>sim(C,E) =</t>
  </si>
  <si>
    <t>sim(D,E) =</t>
  </si>
  <si>
    <t xml:space="preserve">                    &lt;---- Adjusted Cosine Similarity</t>
  </si>
  <si>
    <t>((5-4)*(4-4,67))+((3-4)*(5-4,67))+((4-4)*(5-4,67))</t>
  </si>
  <si>
    <t>SQRT((5-4)^2+(3-4)^2+(4-4)^2)*SQRT((4-4,67)^2+(5-4,67)^2+(5-4,67)^2)</t>
  </si>
  <si>
    <t>&lt;------ Pearson correlation-based similarity</t>
  </si>
  <si>
    <t xml:space="preserve">                  koefisien c diisi dengan nilai dari 0 - 1</t>
  </si>
  <si>
    <t xml:space="preserve">                  pada contoh ini misal digunakan nilai c = 0.4</t>
  </si>
  <si>
    <t>(-0,866) x (1-0,4) + (-0,431) x 0,4</t>
  </si>
  <si>
    <r>
      <t>P</t>
    </r>
    <r>
      <rPr>
        <b/>
        <sz val="8"/>
        <color theme="1"/>
        <rFont val="Calibri"/>
        <family val="2"/>
        <scheme val="minor"/>
      </rPr>
      <t>u1,A</t>
    </r>
    <r>
      <rPr>
        <b/>
        <sz val="11"/>
        <color theme="1"/>
        <rFont val="Calibri"/>
        <family val="2"/>
        <scheme val="minor"/>
      </rPr>
      <t xml:space="preserve"> =</t>
    </r>
  </si>
  <si>
    <r>
      <t>P</t>
    </r>
    <r>
      <rPr>
        <b/>
        <sz val="8"/>
        <color theme="1"/>
        <rFont val="Calibri"/>
        <family val="2"/>
        <scheme val="minor"/>
      </rPr>
      <t>u1,B</t>
    </r>
    <r>
      <rPr>
        <b/>
        <sz val="11"/>
        <color theme="1"/>
        <rFont val="Calibri"/>
        <family val="2"/>
        <scheme val="minor"/>
      </rPr>
      <t xml:space="preserve"> =</t>
    </r>
  </si>
  <si>
    <r>
      <t>P</t>
    </r>
    <r>
      <rPr>
        <b/>
        <sz val="8"/>
        <color theme="1"/>
        <rFont val="Calibri"/>
        <family val="2"/>
        <scheme val="minor"/>
      </rPr>
      <t>u1,D</t>
    </r>
    <r>
      <rPr>
        <b/>
        <sz val="11"/>
        <color theme="1"/>
        <rFont val="Calibri"/>
        <family val="2"/>
        <scheme val="minor"/>
      </rPr>
      <t xml:space="preserve"> =</t>
    </r>
  </si>
  <si>
    <r>
      <t>P</t>
    </r>
    <r>
      <rPr>
        <b/>
        <sz val="8"/>
        <color theme="1"/>
        <rFont val="Calibri"/>
        <family val="2"/>
        <scheme val="minor"/>
      </rPr>
      <t>u1,E</t>
    </r>
    <r>
      <rPr>
        <b/>
        <sz val="11"/>
        <color theme="1"/>
        <rFont val="Calibri"/>
        <family val="2"/>
        <scheme val="minor"/>
      </rPr>
      <t xml:space="preserve"> =</t>
    </r>
  </si>
  <si>
    <r>
      <t>P</t>
    </r>
    <r>
      <rPr>
        <b/>
        <sz val="8"/>
        <color theme="1"/>
        <rFont val="Calibri"/>
        <family val="2"/>
        <scheme val="minor"/>
      </rPr>
      <t>u1,C</t>
    </r>
    <r>
      <rPr>
        <b/>
        <sz val="11"/>
        <color theme="1"/>
        <rFont val="Calibri"/>
        <family val="2"/>
        <scheme val="minor"/>
      </rPr>
      <t xml:space="preserve"> =</t>
    </r>
  </si>
  <si>
    <r>
      <t>P</t>
    </r>
    <r>
      <rPr>
        <b/>
        <sz val="8"/>
        <color theme="1"/>
        <rFont val="Calibri"/>
        <family val="2"/>
        <scheme val="minor"/>
      </rPr>
      <t>u2,A</t>
    </r>
    <r>
      <rPr>
        <b/>
        <sz val="11"/>
        <color theme="1"/>
        <rFont val="Calibri"/>
        <family val="2"/>
        <scheme val="minor"/>
      </rPr>
      <t xml:space="preserve"> =</t>
    </r>
  </si>
  <si>
    <r>
      <t>P</t>
    </r>
    <r>
      <rPr>
        <b/>
        <sz val="8"/>
        <color theme="1"/>
        <rFont val="Calibri"/>
        <family val="2"/>
        <scheme val="minor"/>
      </rPr>
      <t>u2,B</t>
    </r>
    <r>
      <rPr>
        <b/>
        <sz val="11"/>
        <color theme="1"/>
        <rFont val="Calibri"/>
        <family val="2"/>
        <scheme val="minor"/>
      </rPr>
      <t xml:space="preserve"> =</t>
    </r>
  </si>
  <si>
    <r>
      <t>P</t>
    </r>
    <r>
      <rPr>
        <b/>
        <sz val="8"/>
        <color theme="1"/>
        <rFont val="Calibri"/>
        <family val="2"/>
        <scheme val="minor"/>
      </rPr>
      <t>u3,C</t>
    </r>
    <r>
      <rPr>
        <b/>
        <sz val="11"/>
        <color theme="1"/>
        <rFont val="Calibri"/>
        <family val="2"/>
        <scheme val="minor"/>
      </rPr>
      <t xml:space="preserve"> =</t>
    </r>
  </si>
  <si>
    <r>
      <t>P</t>
    </r>
    <r>
      <rPr>
        <b/>
        <sz val="8"/>
        <color theme="1"/>
        <rFont val="Calibri"/>
        <family val="2"/>
        <scheme val="minor"/>
      </rPr>
      <t>u4,D</t>
    </r>
    <r>
      <rPr>
        <b/>
        <sz val="11"/>
        <color theme="1"/>
        <rFont val="Calibri"/>
        <family val="2"/>
        <scheme val="minor"/>
      </rPr>
      <t xml:space="preserve"> =</t>
    </r>
  </si>
  <si>
    <r>
      <t>P</t>
    </r>
    <r>
      <rPr>
        <b/>
        <sz val="8"/>
        <color theme="1"/>
        <rFont val="Calibri"/>
        <family val="2"/>
        <scheme val="minor"/>
      </rPr>
      <t>u5,E</t>
    </r>
    <r>
      <rPr>
        <b/>
        <sz val="11"/>
        <color theme="1"/>
        <rFont val="Calibri"/>
        <family val="2"/>
        <scheme val="minor"/>
      </rPr>
      <t xml:space="preserve"> =</t>
    </r>
  </si>
  <si>
    <t>sehingga diperoleh matrik rating user baru sbb :</t>
  </si>
  <si>
    <t>rata2</t>
  </si>
  <si>
    <t>Hitung rata-rata rating setiap item (kabupaten) kemudian sorting ascending</t>
  </si>
  <si>
    <t>hasil sorting</t>
  </si>
  <si>
    <t>Prioritas 1</t>
  </si>
  <si>
    <t>Prioritas 2</t>
  </si>
  <si>
    <t>Prioritas 3</t>
  </si>
  <si>
    <t>Prioritas 4</t>
  </si>
  <si>
    <t>Prioritas 5</t>
  </si>
  <si>
    <t>1.   Kasus rekomendasi ini untuk memberikan rekomendasi pemilihan lokasi wisata, data wisata dengan atribut tertentu kemudian di klaster kan menggunakan K-means (misalnya) sehingga</t>
  </si>
  <si>
    <t xml:space="preserve">       menghasilkan empat kelompok seperti pada Group rating matrix di bawah. Nilai probabilitas pada matriks tersebut diperoleh dengan menghitungnya sesuai persamaan pada langkah 1.</t>
  </si>
  <si>
    <r>
      <t xml:space="preserve">2.   Matrik Item rating pada metode ini dibutuhkan untuk dikombinasikan dengan matrix Group Rating dari hasil Klaster. Item rating matrix diperoleh dari </t>
    </r>
    <r>
      <rPr>
        <i/>
        <sz val="11"/>
        <color theme="1"/>
        <rFont val="Calibri"/>
        <family val="2"/>
        <scheme val="minor"/>
      </rPr>
      <t xml:space="preserve">n </t>
    </r>
    <r>
      <rPr>
        <sz val="11"/>
        <color theme="1"/>
        <rFont val="Calibri"/>
        <family val="2"/>
        <scheme val="minor"/>
      </rPr>
      <t>user yang memberikan rating terhadap</t>
    </r>
  </si>
  <si>
    <t xml:space="preserve">       lokasi wisata tertentu. Pada contoh ini, jumlah user yang memberikan rating kepada setiap lokasi, sebanyak tiga user. </t>
  </si>
  <si>
    <t>3.   Berikut perhitungan lebih detil nya :</t>
  </si>
  <si>
    <t>4a.  Group Rating Matrix (dari hasil klaster)</t>
  </si>
  <si>
    <t>4b.  Item Rating (Rating Kabupaten dari User) matrix</t>
  </si>
  <si>
    <t>5a. Hitung Similariti setiap item pada Group Rating Matrix, dengan persamaan berikut :</t>
  </si>
  <si>
    <t>5b. Hitung Similariti setiap item pada Item Rating Matrix, dengan persamaan berikut :</t>
  </si>
  <si>
    <t xml:space="preserve">6. Hitung Total user Similarity dengan Linear Combination sbb: </t>
  </si>
  <si>
    <t>sehingga diperoleh Total Similarity hasil Kombinasi sebagai berikut :</t>
  </si>
  <si>
    <t>Rizal</t>
  </si>
  <si>
    <t>Andi</t>
  </si>
  <si>
    <t>Udin</t>
  </si>
  <si>
    <t>Lokasi A</t>
  </si>
  <si>
    <t>Lokasi B</t>
  </si>
  <si>
    <t>Lokasi C</t>
  </si>
  <si>
    <t>Lokasi D</t>
  </si>
  <si>
    <t>Lokasi E</t>
  </si>
  <si>
    <t>7. Hitung Prediksi Rating suatu Item dengan Weighted Average of Deviation sbb :</t>
  </si>
  <si>
    <t>Lokasi</t>
  </si>
  <si>
    <t>Rekomendasi</t>
  </si>
  <si>
    <t>CONTOH PERHITUNGAN REKOMENDASI DENGAN METODE ITEM-BASED CLUSTERING HYBRID METHOD (ICHM)</t>
  </si>
  <si>
    <t>Dari hasil perhitungan ICHM di atas, dapat diperoleh bahwa Lokasi B menjadi paling direkomendasikan, diikuti Lokasi E, A dan seterusnya.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</si>
</sst>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0.000000"/>
  </numFmts>
  <fonts count="7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charset val="1"/>
      <scheme val="minor"/>
    </font>
    <font>
      <b/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2" fontId="0" fillId="0" borderId="1" xfId="0" applyNumberFormat="1" applyBorder="1" applyAlignment="1">
      <alignment horizontal="center"/>
    </xf>
    <xf numFmtId="0" fontId="0" fillId="0" borderId="0" xfId="0" quotePrefix="1"/>
    <xf numFmtId="0" fontId="2" fillId="0" borderId="0" xfId="0" quotePrefix="1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165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166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33337</xdr:colOff>
      <xdr:row>20</xdr:row>
      <xdr:rowOff>100012</xdr:rowOff>
    </xdr:from>
    <xdr:ext cx="3136628" cy="5598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42937" y="2386012"/>
              <a:ext cx="3136628" cy="5598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d-ID" sz="1100" b="0" i="1">
                        <a:latin typeface="Cambria Math" panose="02040503050406030204" pitchFamily="18" charset="0"/>
                      </a:rPr>
                      <m:t>𝑠𝑖𝑚</m:t>
                    </m:r>
                    <m:d>
                      <m:dPr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</m:d>
                    <m:r>
                      <a:rPr lang="id-ID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limLoc m:val="subSup"/>
                            <m:ctrlPr>
                              <a:rPr lang="id-ID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5"/>
                              </m:rPr>
                              <a:rPr lang="id-ID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sup>
                          <m:e>
                            <m:d>
                              <m:dPr>
                                <m:ctrlP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  <m:t>𝑢</m:t>
                                    </m:r>
                                    <m: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  <m:t>,</m:t>
                                    </m:r>
                                    <m: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  <m:t>𝑘</m:t>
                                    </m:r>
                                  </m:sub>
                                </m:sSub>
                                <m: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sSub>
                                      <m:sSubPr>
                                        <m:ctrlPr>
                                          <a:rPr lang="id-ID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d-ID" sz="1100" b="0" i="1">
                                            <a:latin typeface="Cambria Math" panose="02040503050406030204" pitchFamily="18" charset="0"/>
                                          </a:rPr>
                                          <m:t>𝑅</m:t>
                                        </m:r>
                                      </m:e>
                                      <m:sub>
                                        <m:r>
                                          <a:rPr lang="id-ID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sub>
                                    </m:sSub>
                                  </m:e>
                                </m:acc>
                              </m:e>
                            </m:d>
                            <m:d>
                              <m:dPr>
                                <m:ctrlP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</m:t>
                                    </m:r>
                                    <m: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𝑙</m:t>
                                    </m:r>
                                  </m:sub>
                                </m:sSub>
                                <m: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sSub>
                                      <m:sSubPr>
                                        <m:ctrlPr>
                                          <a:rPr lang="id-ID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d-ID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</m:t>
                                        </m:r>
                                      </m:e>
                                      <m:sub>
                                        <m:r>
                                          <a:rPr lang="id-ID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𝑢</m:t>
                                        </m:r>
                                      </m:sub>
                                    </m:sSub>
                                  </m:e>
                                </m:acc>
                              </m:e>
                            </m:d>
                          </m:e>
                        </m:nary>
                      </m:num>
                      <m:den>
                        <m:rad>
                          <m:radPr>
                            <m:degHide m:val="on"/>
                            <m:ctrlPr>
                              <a:rPr lang="id-ID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nary>
                              <m:naryPr>
                                <m:chr m:val="∑"/>
                                <m:limLoc m:val="subSup"/>
                                <m:ctrlP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5"/>
                                  </m:rP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id-ID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d-ID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</m:t>
                                        </m:r>
                                      </m:e>
                                      <m:sub>
                                        <m:r>
                                          <a:rPr lang="id-ID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𝑢</m:t>
                                        </m:r>
                                        <m:r>
                                          <a:rPr lang="id-ID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,</m:t>
                                        </m:r>
                                        <m:r>
                                          <a:rPr lang="id-ID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𝑘</m:t>
                                        </m:r>
                                      </m:sub>
                                    </m:sSub>
                                    <m: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id-ID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sSub>
                                          <m:sSubPr>
                                            <m:ctrlPr>
                                              <a:rPr lang="id-ID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id-ID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𝑅</m:t>
                                            </m:r>
                                          </m:e>
                                          <m:sub>
                                            <m:r>
                                              <a:rPr lang="id-ID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</m:sub>
                                        </m:sSub>
                                      </m:e>
                                    </m:acc>
                                    <m: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</m:e>
                                  <m:sup>
                                    <m: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e>
                        </m:rad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ad>
                          <m:radPr>
                            <m:degHide m:val="on"/>
                            <m:ctrlPr>
                              <a:rPr lang="id-ID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nary>
                              <m:naryPr>
                                <m:chr m:val="∑"/>
                                <m:limLoc m:val="subSup"/>
                                <m:ctrlP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5"/>
                                  </m:rP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id-ID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d-ID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</m:t>
                                        </m:r>
                                      </m:e>
                                      <m:sub>
                                        <m:r>
                                          <a:rPr lang="id-ID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𝑢</m:t>
                                        </m:r>
                                        <m:r>
                                          <a:rPr lang="id-ID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,</m:t>
                                        </m:r>
                                        <m:r>
                                          <a:rPr lang="id-ID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𝑙</m:t>
                                        </m:r>
                                      </m:sub>
                                    </m:sSub>
                                    <m: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id-ID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sSub>
                                          <m:sSubPr>
                                            <m:ctrlPr>
                                              <a:rPr lang="id-ID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id-ID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𝑅</m:t>
                                            </m:r>
                                          </m:e>
                                          <m:sub>
                                            <m:r>
                                              <a:rPr lang="id-ID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</m:sub>
                                        </m:sSub>
                                      </m:e>
                                    </m:acc>
                                    <m: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</m:e>
                                  <m:sup>
                                    <m: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e>
                        </m:rad>
                      </m:den>
                    </m:f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42937" y="2386012"/>
              <a:ext cx="3136628" cy="5598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d-ID" sz="1100" b="0" i="0">
                  <a:latin typeface="Cambria Math" panose="02040503050406030204" pitchFamily="18" charset="0"/>
                </a:rPr>
                <a:t>𝑠𝑖𝑚(𝑘,𝑙)=(∑26_(𝑢=1)^𝑚▒(𝑅_(𝑢,𝑘)−(𝑅_𝑢 ) ̅ )(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𝑅_(𝑢,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)−(𝑅_𝑢 ) ̅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 )/(√(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∑2_(𝑢=1)^𝑚▒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𝑅_(𝑢,𝑘)−(𝑅_𝑢 ) ̅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id-ID" sz="1100" b="0" i="0">
                  <a:latin typeface="Cambria Math" panose="02040503050406030204" pitchFamily="18" charset="0"/>
                </a:rPr>
                <a:t>.√(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∑2_(𝑢=1)^𝑚▒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𝑅_(𝑢,𝑙)−(𝑅_𝑢 ) ̅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7</xdr:col>
      <xdr:colOff>38100</xdr:colOff>
      <xdr:row>20</xdr:row>
      <xdr:rowOff>95250</xdr:rowOff>
    </xdr:from>
    <xdr:ext cx="3136628" cy="5598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8029575" y="2381250"/>
              <a:ext cx="3136628" cy="5598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d-ID" sz="1100" b="0" i="1">
                        <a:latin typeface="Cambria Math" panose="02040503050406030204" pitchFamily="18" charset="0"/>
                      </a:rPr>
                      <m:t>𝑠𝑖𝑚</m:t>
                    </m:r>
                    <m:d>
                      <m:dPr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</m:d>
                    <m:r>
                      <a:rPr lang="id-ID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limLoc m:val="subSup"/>
                            <m:ctrlPr>
                              <a:rPr lang="id-ID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5"/>
                              </m:rPr>
                              <a:rPr lang="id-ID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sup>
                          <m:e>
                            <m:d>
                              <m:dPr>
                                <m:ctrlP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  <m:t>𝑢</m:t>
                                    </m:r>
                                    <m: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  <m:t>,</m:t>
                                    </m:r>
                                    <m: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  <m:t>𝑘</m:t>
                                    </m:r>
                                  </m:sub>
                                </m:sSub>
                                <m: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sSub>
                                      <m:sSubPr>
                                        <m:ctrlPr>
                                          <a:rPr lang="id-ID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d-ID" sz="1100" b="0" i="1">
                                            <a:latin typeface="Cambria Math" panose="02040503050406030204" pitchFamily="18" charset="0"/>
                                          </a:rPr>
                                          <m:t>𝑅</m:t>
                                        </m:r>
                                      </m:e>
                                      <m:sub>
                                        <m:r>
                                          <a:rPr lang="id-ID" sz="1100" b="0" i="1">
                                            <a:latin typeface="Cambria Math" panose="02040503050406030204" pitchFamily="18" charset="0"/>
                                          </a:rPr>
                                          <m:t>𝑘</m:t>
                                        </m:r>
                                      </m:sub>
                                    </m:sSub>
                                  </m:e>
                                </m:acc>
                              </m:e>
                            </m:d>
                            <m:d>
                              <m:dPr>
                                <m:ctrlP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</m:t>
                                    </m:r>
                                    <m: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𝑙</m:t>
                                    </m:r>
                                  </m:sub>
                                </m:sSub>
                                <m: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sSub>
                                      <m:sSubPr>
                                        <m:ctrlPr>
                                          <a:rPr lang="id-ID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d-ID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</m:t>
                                        </m:r>
                                      </m:e>
                                      <m:sub>
                                        <m:r>
                                          <a:rPr lang="id-ID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𝑙</m:t>
                                        </m:r>
                                      </m:sub>
                                    </m:sSub>
                                  </m:e>
                                </m:acc>
                              </m:e>
                            </m:d>
                          </m:e>
                        </m:nary>
                      </m:num>
                      <m:den>
                        <m:rad>
                          <m:radPr>
                            <m:degHide m:val="on"/>
                            <m:ctrlPr>
                              <a:rPr lang="id-ID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nary>
                              <m:naryPr>
                                <m:chr m:val="∑"/>
                                <m:limLoc m:val="subSup"/>
                                <m:ctrlP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5"/>
                                  </m:rP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id-ID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d-ID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</m:t>
                                        </m:r>
                                      </m:e>
                                      <m:sub>
                                        <m:r>
                                          <a:rPr lang="id-ID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𝑢</m:t>
                                        </m:r>
                                        <m:r>
                                          <a:rPr lang="id-ID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,</m:t>
                                        </m:r>
                                        <m:r>
                                          <a:rPr lang="id-ID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𝑘</m:t>
                                        </m:r>
                                      </m:sub>
                                    </m:sSub>
                                    <m: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id-ID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sSub>
                                          <m:sSubPr>
                                            <m:ctrlPr>
                                              <a:rPr lang="id-ID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id-ID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𝑅</m:t>
                                            </m:r>
                                          </m:e>
                                          <m:sub>
                                            <m:r>
                                              <a:rPr lang="id-ID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𝑘</m:t>
                                            </m:r>
                                          </m:sub>
                                        </m:sSub>
                                      </m:e>
                                    </m:acc>
                                    <m: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</m:e>
                                  <m:sup>
                                    <m: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e>
                        </m:rad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ad>
                          <m:radPr>
                            <m:degHide m:val="on"/>
                            <m:ctrlPr>
                              <a:rPr lang="id-ID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nary>
                              <m:naryPr>
                                <m:chr m:val="∑"/>
                                <m:limLoc m:val="subSup"/>
                                <m:ctrlP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5"/>
                                  </m:rP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id-ID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d-ID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</m:t>
                                        </m:r>
                                      </m:e>
                                      <m:sub>
                                        <m:r>
                                          <a:rPr lang="id-ID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𝑢</m:t>
                                        </m:r>
                                        <m:r>
                                          <a:rPr lang="id-ID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,</m:t>
                                        </m:r>
                                        <m:r>
                                          <a:rPr lang="id-ID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𝑙</m:t>
                                        </m:r>
                                      </m:sub>
                                    </m:sSub>
                                    <m: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id-ID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sSub>
                                          <m:sSubPr>
                                            <m:ctrlPr>
                                              <a:rPr lang="id-ID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id-ID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𝑅</m:t>
                                            </m:r>
                                          </m:e>
                                          <m:sub>
                                            <m:r>
                                              <a:rPr lang="id-ID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𝑙</m:t>
                                            </m:r>
                                          </m:sub>
                                        </m:sSub>
                                      </m:e>
                                    </m:acc>
                                    <m: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</m:e>
                                  <m:sup>
                                    <m: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e>
                        </m:rad>
                      </m:den>
                    </m:f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8029575" y="2381250"/>
              <a:ext cx="3136628" cy="5598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d-ID" sz="1100" b="0" i="0">
                  <a:latin typeface="Cambria Math" panose="02040503050406030204" pitchFamily="18" charset="0"/>
                </a:rPr>
                <a:t>𝑠𝑖𝑚(𝑘,𝑙)=(∑26_(𝑢=1)^𝑚▒(𝑅_(𝑢,𝑘)−(𝑅_𝑘 ) ̅ )(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𝑅_(𝑢,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)−(𝑅_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 ̅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 )/(√(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∑2_(𝑢=1)^𝑚▒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𝑅_(𝑢,𝑘)−(𝑅_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 ̅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id-ID" sz="1100" b="0" i="0">
                  <a:latin typeface="Cambria Math" panose="02040503050406030204" pitchFamily="18" charset="0"/>
                </a:rPr>
                <a:t>.√(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∑2_(𝑢=1)^𝑚▒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𝑅_(𝑢,𝑙)−(𝑅_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 ̅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0</xdr:col>
      <xdr:colOff>233362</xdr:colOff>
      <xdr:row>58</xdr:row>
      <xdr:rowOff>119062</xdr:rowOff>
    </xdr:from>
    <xdr:ext cx="3387017" cy="1833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233362" y="10596562"/>
              <a:ext cx="3387017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d-ID" sz="1100" b="0" i="1">
                        <a:latin typeface="Cambria Math" panose="02040503050406030204" pitchFamily="18" charset="0"/>
                      </a:rPr>
                      <m:t>𝑠𝑖𝑚</m:t>
                    </m:r>
                    <m:d>
                      <m:dPr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</m:d>
                    <m:r>
                      <a:rPr lang="id-ID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𝑠𝑖𝑚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𝑙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b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𝑖𝑡𝑒𝑚</m:t>
                        </m:r>
                      </m:sub>
                    </m:sSub>
                    <m:r>
                      <a:rPr lang="id-ID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d-ID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id-ID" sz="11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1 −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</m:d>
                    <m:r>
                      <a:rPr lang="id-ID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𝑠𝑖𝑚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𝑙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b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𝑔𝑟𝑜𝑢𝑝</m:t>
                        </m:r>
                      </m:sub>
                    </m:sSub>
                    <m:r>
                      <a:rPr lang="id-ID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d-ID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id-ID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d-ID" sz="1100" b="0" i="1">
                        <a:latin typeface="Cambria Math" panose="02040503050406030204" pitchFamily="18" charset="0"/>
                      </a:rPr>
                      <m:t>𝑐</m:t>
                    </m:r>
                  </m:oMath>
                </m:oMathPara>
              </a14:m>
              <a:endParaRPr lang="id-ID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233362" y="10596562"/>
              <a:ext cx="3387017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d-ID" sz="1100" b="0" i="0">
                  <a:latin typeface="Cambria Math" panose="02040503050406030204" pitchFamily="18" charset="0"/>
                </a:rPr>
                <a:t>𝑠𝑖𝑚(𝑘,𝑙)=〖𝑠𝑖𝑚(𝑘,𝑙)〗_𝑖𝑡𝑒𝑚  𝑥 (1 −𝑐)+ 〖𝑠𝑖𝑚(𝑘,𝑙)〗_𝑔𝑟𝑜𝑢𝑝  𝑥 𝑐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1</xdr:col>
      <xdr:colOff>157162</xdr:colOff>
      <xdr:row>75</xdr:row>
      <xdr:rowOff>176212</xdr:rowOff>
    </xdr:from>
    <xdr:ext cx="2372636" cy="392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766762" y="12939712"/>
              <a:ext cx="2372636" cy="392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𝑢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id-ID" sz="1100" b="0" i="1">
                        <a:latin typeface="Cambria Math" panose="02040503050406030204" pitchFamily="18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d-ID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e>
                    </m:acc>
                    <m:r>
                      <a:rPr lang="id-ID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limLoc m:val="subSup"/>
                            <m:ctrlPr>
                              <a:rPr lang="id-ID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5"/>
                              </m:rPr>
                              <a:rPr lang="id-ID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d>
                              <m:dPr>
                                <m:ctrlP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  <m:t>𝑢</m:t>
                                    </m:r>
                                    <m: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  <m:t>,</m:t>
                                    </m:r>
                                    <m: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sSub>
                                      <m:sSubPr>
                                        <m:ctrlPr>
                                          <a:rPr lang="id-ID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d-ID" sz="1100" b="0" i="1">
                                            <a:latin typeface="Cambria Math" panose="02040503050406030204" pitchFamily="18" charset="0"/>
                                          </a:rPr>
                                          <m:t>𝑅</m:t>
                                        </m:r>
                                      </m:e>
                                      <m:sub>
                                        <m:r>
                                          <a:rPr lang="id-ID" sz="1100" b="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acc>
                              </m:e>
                            </m:d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𝑠𝑖𝑚</m:t>
                            </m:r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limLoc m:val="subSup"/>
                            <m:ctrlPr>
                              <a:rPr lang="id-ID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5"/>
                              </m:rPr>
                              <a:rPr lang="id-ID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d>
                              <m:dPr>
                                <m:begChr m:val="|"/>
                                <m:endChr m:val="|"/>
                                <m:ctrlP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  <m:t>𝑠𝑖𝑚</m:t>
                                </m:r>
                                <m: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  <m: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  <m:t>,</m:t>
                                </m:r>
                                <m: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</m:d>
                          </m:e>
                        </m:nary>
                      </m:den>
                    </m:f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766762" y="12939712"/>
              <a:ext cx="2372636" cy="392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d-ID" sz="1100" b="0" i="0">
                  <a:latin typeface="Cambria Math" panose="02040503050406030204" pitchFamily="18" charset="0"/>
                </a:rPr>
                <a:t>𝑃_(𝑢,𝑘)=(𝑅_𝑘 ) ̅+(∑26_(𝑖=1)^𝑛▒〖(𝑅_(𝑢,𝑖)−(𝑅_𝑖 ) ̅ )  𝑥 𝑠𝑖𝑚(𝑘,𝑖)〗)/(∑26_(𝑖=1)^𝑛▒|𝑠𝑖𝑚(𝑘,𝑖)| )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1</xdr:col>
      <xdr:colOff>138112</xdr:colOff>
      <xdr:row>78</xdr:row>
      <xdr:rowOff>71437</xdr:rowOff>
    </xdr:from>
    <xdr:ext cx="5239063" cy="29206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747712" y="13406437"/>
              <a:ext cx="5239063" cy="292068"/>
            </a:xfrm>
            <a:prstGeom prst="rect">
              <a:avLst/>
            </a:prstGeom>
            <a:noFill/>
            <a:ln>
              <a:solidFill>
                <a:schemeClr val="tx2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9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d-ID" sz="9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id-ID" sz="900" b="0" i="1">
                            <a:latin typeface="Cambria Math" panose="02040503050406030204" pitchFamily="18" charset="0"/>
                          </a:rPr>
                          <m:t>𝑢</m:t>
                        </m:r>
                        <m:r>
                          <a:rPr lang="id-ID" sz="900" b="0" i="1">
                            <a:latin typeface="Cambria Math" panose="02040503050406030204" pitchFamily="18" charset="0"/>
                          </a:rPr>
                          <m:t>1,</m:t>
                        </m:r>
                        <m:r>
                          <a:rPr lang="id-ID" sz="9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  <m:r>
                      <a:rPr lang="id-ID" sz="900" b="0" i="1">
                        <a:latin typeface="Cambria Math" panose="02040503050406030204" pitchFamily="18" charset="0"/>
                      </a:rPr>
                      <m:t>=4+</m:t>
                    </m:r>
                    <m:f>
                      <m:fPr>
                        <m:ctrlPr>
                          <a:rPr lang="id-ID" sz="9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id-ID" sz="9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d-ID" sz="900" b="0" i="1">
                                <a:latin typeface="Cambria Math" panose="02040503050406030204" pitchFamily="18" charset="0"/>
                              </a:rPr>
                              <m:t>5−4</m:t>
                            </m:r>
                          </m:e>
                        </m:d>
                        <m:r>
                          <a:rPr lang="id-ID" sz="9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id-ID" sz="9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d-ID" sz="9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e>
                        </m:d>
                        <m:r>
                          <a:rPr lang="id-ID" sz="900" b="0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id-ID" sz="9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d-ID" sz="900" b="0" i="1">
                                <a:latin typeface="Cambria Math" panose="02040503050406030204" pitchFamily="18" charset="0"/>
                              </a:rPr>
                              <m:t>4−4,67</m:t>
                            </m:r>
                          </m:e>
                        </m:d>
                        <m:r>
                          <a:rPr lang="id-ID" sz="9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id-ID" sz="9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d-ID" sz="900" b="0" i="1">
                                <a:latin typeface="Cambria Math" panose="02040503050406030204" pitchFamily="18" charset="0"/>
                              </a:rPr>
                              <m:t>−0,69</m:t>
                            </m:r>
                          </m:e>
                        </m:d>
                        <m:r>
                          <a:rPr lang="id-ID" sz="900" b="0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id-ID" sz="9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d-ID" sz="900" b="0" i="1">
                                <a:latin typeface="Cambria Math" panose="02040503050406030204" pitchFamily="18" charset="0"/>
                              </a:rPr>
                              <m:t>5−4</m:t>
                            </m:r>
                          </m:e>
                        </m:d>
                        <m:r>
                          <a:rPr lang="id-ID" sz="9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id-ID" sz="9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d-ID" sz="900" b="0" i="1">
                                <a:latin typeface="Cambria Math" panose="02040503050406030204" pitchFamily="18" charset="0"/>
                              </a:rPr>
                              <m:t>0,54</m:t>
                            </m:r>
                          </m:e>
                        </m:d>
                        <m:r>
                          <a:rPr lang="id-ID" sz="900" b="0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id-ID" sz="9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d-ID" sz="900" b="0" i="1">
                                <a:latin typeface="Cambria Math" panose="02040503050406030204" pitchFamily="18" charset="0"/>
                              </a:rPr>
                              <m:t>2−4</m:t>
                            </m:r>
                          </m:e>
                        </m:d>
                        <m:r>
                          <a:rPr lang="id-ID" sz="9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id-ID" sz="9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d-ID" sz="900" b="0" i="1">
                                <a:latin typeface="Cambria Math" panose="02040503050406030204" pitchFamily="18" charset="0"/>
                              </a:rPr>
                              <m:t>−0,13</m:t>
                            </m:r>
                          </m:e>
                        </m:d>
                        <m:r>
                          <a:rPr lang="id-ID" sz="900" b="0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id-ID" sz="9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d-ID" sz="900" b="0" i="1">
                                <a:latin typeface="Cambria Math" panose="02040503050406030204" pitchFamily="18" charset="0"/>
                              </a:rPr>
                              <m:t>5−4</m:t>
                            </m:r>
                          </m:e>
                        </m:d>
                        <m:r>
                          <a:rPr lang="id-ID" sz="900" b="0" i="1">
                            <a:latin typeface="Cambria Math" panose="02040503050406030204" pitchFamily="18" charset="0"/>
                          </a:rPr>
                          <m:t>∗(0,59)</m:t>
                        </m:r>
                      </m:num>
                      <m:den>
                        <m:r>
                          <a:rPr lang="id-ID" sz="900" b="0" i="1">
                            <a:latin typeface="Cambria Math" panose="02040503050406030204" pitchFamily="18" charset="0"/>
                          </a:rPr>
                          <m:t>0+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id-ID" sz="9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d-ID" sz="900" b="0" i="1">
                                <a:latin typeface="Cambria Math" panose="02040503050406030204" pitchFamily="18" charset="0"/>
                              </a:rPr>
                              <m:t>−0,69</m:t>
                            </m:r>
                          </m:e>
                        </m:d>
                        <m:r>
                          <a:rPr lang="id-ID" sz="900" b="0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id-ID" sz="9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d-ID" sz="900" b="0" i="1">
                                <a:latin typeface="Cambria Math" panose="02040503050406030204" pitchFamily="18" charset="0"/>
                              </a:rPr>
                              <m:t>0,54</m:t>
                            </m:r>
                          </m:e>
                        </m:d>
                        <m:r>
                          <a:rPr lang="id-ID" sz="900" b="0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id-ID" sz="9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d-ID" sz="900" b="0" i="1">
                                <a:latin typeface="Cambria Math" panose="02040503050406030204" pitchFamily="18" charset="0"/>
                              </a:rPr>
                              <m:t>−0,13</m:t>
                            </m:r>
                          </m:e>
                        </m:d>
                        <m:r>
                          <a:rPr lang="id-ID" sz="900" b="0" i="1">
                            <a:latin typeface="Cambria Math" panose="02040503050406030204" pitchFamily="18" charset="0"/>
                          </a:rPr>
                          <m:t>+|0,59|</m:t>
                        </m:r>
                      </m:den>
                    </m:f>
                  </m:oMath>
                </m:oMathPara>
              </a14:m>
              <a:endParaRPr lang="id-ID" sz="9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747712" y="13406437"/>
              <a:ext cx="5239063" cy="292068"/>
            </a:xfrm>
            <a:prstGeom prst="rect">
              <a:avLst/>
            </a:prstGeom>
            <a:noFill/>
            <a:ln>
              <a:solidFill>
                <a:schemeClr val="tx2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d-ID" sz="900" b="0" i="0">
                  <a:latin typeface="Cambria Math" panose="02040503050406030204" pitchFamily="18" charset="0"/>
                </a:rPr>
                <a:t>𝑃_(𝑢1,𝐴)=4+((5−4)∗(0)+(4−4,67)∗(−0,69)+(5−4)∗(0,54)+(2−4)∗(−0,13)+(5−4)∗(0,59))/(0+|−0,69|+|0,54|+|−0,13|+|0,59|)</a:t>
              </a:r>
              <a:endParaRPr lang="id-ID" sz="900"/>
            </a:p>
          </xdr:txBody>
        </xdr:sp>
      </mc:Fallback>
    </mc:AlternateContent>
    <xdr:clientData/>
  </xdr:oneCellAnchor>
  <xdr:oneCellAnchor>
    <xdr:from>
      <xdr:col>11</xdr:col>
      <xdr:colOff>204787</xdr:colOff>
      <xdr:row>75</xdr:row>
      <xdr:rowOff>166687</xdr:rowOff>
    </xdr:from>
    <xdr:ext cx="164789" cy="1751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10691812" y="13882687"/>
              <a:ext cx="164789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d-ID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d-ID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id-ID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id-ID" sz="11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10691812" y="13882687"/>
              <a:ext cx="164789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(𝑅_𝑖 ) ̅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17</xdr:col>
      <xdr:colOff>509587</xdr:colOff>
      <xdr:row>66</xdr:row>
      <xdr:rowOff>42862</xdr:rowOff>
    </xdr:from>
    <xdr:ext cx="2372636" cy="39222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/>
            <xdr:cNvSpPr txBox="1"/>
          </xdr:nvSpPr>
          <xdr:spPr>
            <a:xfrm>
              <a:off x="14654212" y="12044362"/>
              <a:ext cx="2372636" cy="392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𝑢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id-ID" sz="1100" b="0" i="1">
                        <a:latin typeface="Cambria Math" panose="02040503050406030204" pitchFamily="18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d-ID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e>
                    </m:acc>
                    <m:r>
                      <a:rPr lang="id-ID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limLoc m:val="subSup"/>
                            <m:ctrlPr>
                              <a:rPr lang="id-ID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5"/>
                              </m:rPr>
                              <a:rPr lang="id-ID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d>
                              <m:dPr>
                                <m:ctrlP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  <m:t>𝑢</m:t>
                                    </m:r>
                                    <m: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  <m:t>,</m:t>
                                    </m:r>
                                    <m: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sSub>
                                      <m:sSubPr>
                                        <m:ctrlPr>
                                          <a:rPr lang="id-ID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d-ID" sz="1100" b="0" i="1">
                                            <a:latin typeface="Cambria Math" panose="02040503050406030204" pitchFamily="18" charset="0"/>
                                          </a:rPr>
                                          <m:t>𝑅</m:t>
                                        </m:r>
                                      </m:e>
                                      <m:sub>
                                        <m:r>
                                          <a:rPr lang="id-ID" sz="1100" b="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acc>
                              </m:e>
                            </m:d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𝑠𝑖𝑚</m:t>
                            </m:r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limLoc m:val="subSup"/>
                            <m:ctrlPr>
                              <a:rPr lang="id-ID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5"/>
                              </m:rPr>
                              <a:rPr lang="id-ID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d>
                              <m:dPr>
                                <m:begChr m:val="|"/>
                                <m:endChr m:val="|"/>
                                <m:ctrlP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  <m:t>𝑠𝑖𝑚</m:t>
                                </m:r>
                                <m: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  <m: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  <m:t>,</m:t>
                                </m:r>
                                <m: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</m:d>
                          </m:e>
                        </m:nary>
                      </m:den>
                    </m:f>
                  </m:oMath>
                </m:oMathPara>
              </a14:m>
              <a:endParaRPr lang="id-ID" sz="1100"/>
            </a:p>
          </xdr:txBody>
        </xdr:sp>
      </mc:Choice>
      <mc:Fallback>
        <xdr:sp macro="" textlink="">
          <xdr:nvSpPr>
            <xdr:cNvPr id="10" name="TextBox 9"/>
            <xdr:cNvSpPr txBox="1"/>
          </xdr:nvSpPr>
          <xdr:spPr>
            <a:xfrm>
              <a:off x="14654212" y="12044362"/>
              <a:ext cx="2372636" cy="392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d-ID" sz="1100" b="0" i="0">
                  <a:latin typeface="Cambria Math" panose="02040503050406030204" pitchFamily="18" charset="0"/>
                </a:rPr>
                <a:t>𝑃_(𝑢,𝑘)=(𝑅_𝑘 ) ̅+(∑2_(𝑖=1)^𝑛▒〖(𝑅_(𝑢,𝑖)−(𝑅_𝑖 ) ̅ )  𝑥 𝑠𝑖𝑚(𝑘,𝑖)〗)/(∑2_(𝑖=1)^𝑛▒|𝑠𝑖𝑚(𝑘,𝑖)| )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12</xdr:col>
      <xdr:colOff>128587</xdr:colOff>
      <xdr:row>78</xdr:row>
      <xdr:rowOff>23812</xdr:rowOff>
    </xdr:from>
    <xdr:ext cx="190501" cy="1751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/>
            <xdr:cNvSpPr txBox="1"/>
          </xdr:nvSpPr>
          <xdr:spPr>
            <a:xfrm>
              <a:off x="11225212" y="14311312"/>
              <a:ext cx="190501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d-ID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id-ID" sz="1100"/>
            </a:p>
          </xdr:txBody>
        </xdr:sp>
      </mc:Choice>
      <mc:Fallback>
        <xdr:sp macro="" textlink="">
          <xdr:nvSpPr>
            <xdr:cNvPr id="11" name="TextBox 10"/>
            <xdr:cNvSpPr txBox="1"/>
          </xdr:nvSpPr>
          <xdr:spPr>
            <a:xfrm>
              <a:off x="11225212" y="14311312"/>
              <a:ext cx="190501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d-ID" sz="1100" b="0" i="0">
                  <a:latin typeface="Cambria Math" panose="02040503050406030204" pitchFamily="18" charset="0"/>
                </a:rPr>
                <a:t>(𝑅_𝑘 ) ̅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8</xdr:col>
      <xdr:colOff>185737</xdr:colOff>
      <xdr:row>75</xdr:row>
      <xdr:rowOff>166687</xdr:rowOff>
    </xdr:from>
    <xdr:ext cx="240387" cy="176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/>
            <xdr:cNvSpPr txBox="1"/>
          </xdr:nvSpPr>
          <xdr:spPr>
            <a:xfrm>
              <a:off x="8396287" y="13882687"/>
              <a:ext cx="24038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𝑢</m:t>
                        </m:r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>
        <xdr:sp macro="" textlink="">
          <xdr:nvSpPr>
            <xdr:cNvPr id="12" name="TextBox 11"/>
            <xdr:cNvSpPr txBox="1"/>
          </xdr:nvSpPr>
          <xdr:spPr>
            <a:xfrm>
              <a:off x="8396287" y="13882687"/>
              <a:ext cx="24038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𝑅_(𝑢,𝑖)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9</xdr:col>
      <xdr:colOff>233362</xdr:colOff>
      <xdr:row>75</xdr:row>
      <xdr:rowOff>166687</xdr:rowOff>
    </xdr:from>
    <xdr:ext cx="240387" cy="176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/>
            <xdr:cNvSpPr txBox="1"/>
          </xdr:nvSpPr>
          <xdr:spPr>
            <a:xfrm>
              <a:off x="9053512" y="13882687"/>
              <a:ext cx="24038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𝑢</m:t>
                        </m:r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>
        <xdr:sp macro="" textlink="">
          <xdr:nvSpPr>
            <xdr:cNvPr id="13" name="TextBox 12"/>
            <xdr:cNvSpPr txBox="1"/>
          </xdr:nvSpPr>
          <xdr:spPr>
            <a:xfrm>
              <a:off x="9053512" y="13882687"/>
              <a:ext cx="24038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𝑅_(𝑢,𝑖)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10</xdr:col>
      <xdr:colOff>204787</xdr:colOff>
      <xdr:row>75</xdr:row>
      <xdr:rowOff>166687</xdr:rowOff>
    </xdr:from>
    <xdr:ext cx="240387" cy="176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/>
            <xdr:cNvSpPr txBox="1"/>
          </xdr:nvSpPr>
          <xdr:spPr>
            <a:xfrm>
              <a:off x="9777412" y="13882687"/>
              <a:ext cx="24038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𝑢</m:t>
                        </m:r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>
        <xdr:sp macro="" textlink="">
          <xdr:nvSpPr>
            <xdr:cNvPr id="14" name="TextBox 13"/>
            <xdr:cNvSpPr txBox="1"/>
          </xdr:nvSpPr>
          <xdr:spPr>
            <a:xfrm>
              <a:off x="9777412" y="13882687"/>
              <a:ext cx="240387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d-ID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𝑅_(𝑢,𝑖)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12</xdr:col>
      <xdr:colOff>147637</xdr:colOff>
      <xdr:row>79</xdr:row>
      <xdr:rowOff>42862</xdr:rowOff>
    </xdr:from>
    <xdr:ext cx="190501" cy="1751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/>
            <xdr:cNvSpPr txBox="1"/>
          </xdr:nvSpPr>
          <xdr:spPr>
            <a:xfrm>
              <a:off x="11244262" y="14520862"/>
              <a:ext cx="190501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d-ID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id-ID" sz="1100"/>
            </a:p>
          </xdr:txBody>
        </xdr:sp>
      </mc:Choice>
      <mc:Fallback>
        <xdr:sp macro="" textlink="">
          <xdr:nvSpPr>
            <xdr:cNvPr id="15" name="TextBox 14"/>
            <xdr:cNvSpPr txBox="1"/>
          </xdr:nvSpPr>
          <xdr:spPr>
            <a:xfrm>
              <a:off x="11244262" y="14520862"/>
              <a:ext cx="190501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d-ID" sz="1100" b="0" i="0">
                  <a:latin typeface="Cambria Math" panose="02040503050406030204" pitchFamily="18" charset="0"/>
                </a:rPr>
                <a:t>(𝑅_𝑘 ) ̅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12</xdr:col>
      <xdr:colOff>166687</xdr:colOff>
      <xdr:row>80</xdr:row>
      <xdr:rowOff>61912</xdr:rowOff>
    </xdr:from>
    <xdr:ext cx="190501" cy="1751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/>
            <xdr:cNvSpPr txBox="1"/>
          </xdr:nvSpPr>
          <xdr:spPr>
            <a:xfrm>
              <a:off x="11263312" y="14730412"/>
              <a:ext cx="190501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d-ID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id-ID" sz="1100"/>
            </a:p>
          </xdr:txBody>
        </xdr:sp>
      </mc:Choice>
      <mc:Fallback>
        <xdr:sp macro="" textlink="">
          <xdr:nvSpPr>
            <xdr:cNvPr id="16" name="TextBox 15"/>
            <xdr:cNvSpPr txBox="1"/>
          </xdr:nvSpPr>
          <xdr:spPr>
            <a:xfrm>
              <a:off x="11263312" y="14730412"/>
              <a:ext cx="190501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d-ID" sz="1100" b="0" i="0">
                  <a:latin typeface="Cambria Math" panose="02040503050406030204" pitchFamily="18" charset="0"/>
                </a:rPr>
                <a:t>(𝑅_𝑘 ) ̅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12</xdr:col>
      <xdr:colOff>185737</xdr:colOff>
      <xdr:row>81</xdr:row>
      <xdr:rowOff>80962</xdr:rowOff>
    </xdr:from>
    <xdr:ext cx="190501" cy="1751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/>
            <xdr:cNvSpPr txBox="1"/>
          </xdr:nvSpPr>
          <xdr:spPr>
            <a:xfrm>
              <a:off x="11282362" y="14939962"/>
              <a:ext cx="190501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d-ID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id-ID" sz="1100"/>
            </a:p>
          </xdr:txBody>
        </xdr:sp>
      </mc:Choice>
      <mc:Fallback>
        <xdr:sp macro="" textlink="">
          <xdr:nvSpPr>
            <xdr:cNvPr id="17" name="TextBox 16"/>
            <xdr:cNvSpPr txBox="1"/>
          </xdr:nvSpPr>
          <xdr:spPr>
            <a:xfrm>
              <a:off x="11282362" y="14939962"/>
              <a:ext cx="190501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d-ID" sz="1100" b="0" i="0">
                  <a:latin typeface="Cambria Math" panose="02040503050406030204" pitchFamily="18" charset="0"/>
                </a:rPr>
                <a:t>(𝑅_𝑘 ) ̅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12</xdr:col>
      <xdr:colOff>166687</xdr:colOff>
      <xdr:row>82</xdr:row>
      <xdr:rowOff>80962</xdr:rowOff>
    </xdr:from>
    <xdr:ext cx="190501" cy="1751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/>
            <xdr:cNvSpPr txBox="1"/>
          </xdr:nvSpPr>
          <xdr:spPr>
            <a:xfrm>
              <a:off x="11263312" y="15130462"/>
              <a:ext cx="190501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d-ID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id-ID" sz="1100"/>
            </a:p>
          </xdr:txBody>
        </xdr:sp>
      </mc:Choice>
      <mc:Fallback>
        <xdr:sp macro="" textlink="">
          <xdr:nvSpPr>
            <xdr:cNvPr id="18" name="TextBox 17"/>
            <xdr:cNvSpPr txBox="1"/>
          </xdr:nvSpPr>
          <xdr:spPr>
            <a:xfrm>
              <a:off x="11263312" y="15130462"/>
              <a:ext cx="190501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d-ID" sz="1100" b="0" i="0">
                  <a:latin typeface="Cambria Math" panose="02040503050406030204" pitchFamily="18" charset="0"/>
                </a:rPr>
                <a:t>(𝑅_𝑘 ) ̅</a:t>
              </a:r>
              <a:endParaRPr lang="id-ID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5"/>
  <sheetViews>
    <sheetView tabSelected="1" topLeftCell="A10" workbookViewId="0">
      <selection activeCell="B114" sqref="B114"/>
    </sheetView>
  </sheetViews>
  <sheetFormatPr defaultRowHeight="15" x14ac:dyDescent="0.25"/>
  <cols>
    <col min="1" max="1" width="4" customWidth="1"/>
    <col min="2" max="2" width="10.5703125" customWidth="1"/>
    <col min="4" max="4" width="12.7109375" customWidth="1"/>
    <col min="7" max="7" width="60.85546875" customWidth="1"/>
    <col min="8" max="8" width="11.140625" customWidth="1"/>
    <col min="10" max="10" width="11.28515625" customWidth="1"/>
    <col min="11" max="11" width="13.7109375" customWidth="1"/>
  </cols>
  <sheetData>
    <row r="1" spans="1:12" ht="23.25" x14ac:dyDescent="0.35">
      <c r="A1" s="20" t="s">
        <v>67</v>
      </c>
    </row>
    <row r="4" spans="1:12" x14ac:dyDescent="0.25">
      <c r="A4" t="s">
        <v>45</v>
      </c>
    </row>
    <row r="5" spans="1:12" x14ac:dyDescent="0.25">
      <c r="A5" t="s">
        <v>46</v>
      </c>
    </row>
    <row r="6" spans="1:12" x14ac:dyDescent="0.25">
      <c r="A6" t="s">
        <v>47</v>
      </c>
    </row>
    <row r="7" spans="1:12" x14ac:dyDescent="0.25">
      <c r="A7" t="s">
        <v>48</v>
      </c>
    </row>
    <row r="8" spans="1:12" x14ac:dyDescent="0.25">
      <c r="A8" t="s">
        <v>49</v>
      </c>
    </row>
    <row r="10" spans="1:12" x14ac:dyDescent="0.25">
      <c r="A10" s="5" t="s">
        <v>50</v>
      </c>
      <c r="H10" s="5" t="s">
        <v>51</v>
      </c>
    </row>
    <row r="11" spans="1:12" x14ac:dyDescent="0.25">
      <c r="I11" s="10"/>
      <c r="J11" s="10"/>
      <c r="K11" s="10"/>
    </row>
    <row r="12" spans="1:12" x14ac:dyDescent="0.25">
      <c r="B12" s="2" t="s">
        <v>65</v>
      </c>
      <c r="C12" s="2" t="s">
        <v>0</v>
      </c>
      <c r="D12" s="2" t="s">
        <v>1</v>
      </c>
      <c r="E12" s="2" t="s">
        <v>2</v>
      </c>
      <c r="F12" s="2" t="s">
        <v>3</v>
      </c>
      <c r="H12" s="2" t="s">
        <v>65</v>
      </c>
      <c r="I12" s="2" t="s">
        <v>56</v>
      </c>
      <c r="J12" s="2" t="s">
        <v>57</v>
      </c>
      <c r="K12" s="2" t="s">
        <v>58</v>
      </c>
      <c r="L12" s="2" t="s">
        <v>4</v>
      </c>
    </row>
    <row r="13" spans="1:12" x14ac:dyDescent="0.25">
      <c r="B13" s="1" t="s">
        <v>59</v>
      </c>
      <c r="C13" s="3">
        <v>0.9</v>
      </c>
      <c r="D13" s="3">
        <v>0.1</v>
      </c>
      <c r="E13" s="3">
        <v>0</v>
      </c>
      <c r="F13" s="3">
        <v>0</v>
      </c>
      <c r="H13" s="1" t="s">
        <v>59</v>
      </c>
      <c r="I13" s="3">
        <v>5</v>
      </c>
      <c r="J13" s="3">
        <v>3</v>
      </c>
      <c r="K13" s="3">
        <v>4</v>
      </c>
      <c r="L13" s="6">
        <f>SUM(I13:K13)/3</f>
        <v>4</v>
      </c>
    </row>
    <row r="14" spans="1:12" x14ac:dyDescent="0.25">
      <c r="B14" s="1" t="s">
        <v>60</v>
      </c>
      <c r="C14" s="3">
        <v>0.5</v>
      </c>
      <c r="D14" s="3">
        <v>0.3</v>
      </c>
      <c r="E14" s="3">
        <v>0.2</v>
      </c>
      <c r="F14" s="3">
        <v>0</v>
      </c>
      <c r="H14" s="1" t="s">
        <v>60</v>
      </c>
      <c r="I14" s="3">
        <v>4</v>
      </c>
      <c r="J14" s="3">
        <v>5</v>
      </c>
      <c r="K14" s="3">
        <v>5</v>
      </c>
      <c r="L14" s="6">
        <f t="shared" ref="L14:L17" si="0">SUM(I14:K14)/3</f>
        <v>4.666666666666667</v>
      </c>
    </row>
    <row r="15" spans="1:12" x14ac:dyDescent="0.25">
      <c r="B15" s="1" t="s">
        <v>61</v>
      </c>
      <c r="C15" s="3">
        <v>0</v>
      </c>
      <c r="D15" s="3">
        <v>0</v>
      </c>
      <c r="E15" s="3">
        <v>0.5</v>
      </c>
      <c r="F15" s="3">
        <v>0.2</v>
      </c>
      <c r="H15" s="1" t="s">
        <v>61</v>
      </c>
      <c r="I15" s="3">
        <v>5</v>
      </c>
      <c r="J15" s="3">
        <v>3</v>
      </c>
      <c r="K15" s="3">
        <v>4</v>
      </c>
      <c r="L15" s="6">
        <f t="shared" si="0"/>
        <v>4</v>
      </c>
    </row>
    <row r="16" spans="1:12" x14ac:dyDescent="0.25">
      <c r="B16" s="1" t="s">
        <v>62</v>
      </c>
      <c r="C16" s="3">
        <v>0.95</v>
      </c>
      <c r="D16" s="3">
        <v>0</v>
      </c>
      <c r="E16" s="3">
        <v>0</v>
      </c>
      <c r="F16" s="3">
        <v>0</v>
      </c>
      <c r="H16" s="1" t="s">
        <v>62</v>
      </c>
      <c r="I16" s="3">
        <v>2</v>
      </c>
      <c r="J16" s="3">
        <v>5</v>
      </c>
      <c r="K16" s="3">
        <v>5</v>
      </c>
      <c r="L16" s="6">
        <f t="shared" si="0"/>
        <v>4</v>
      </c>
    </row>
    <row r="17" spans="1:13" x14ac:dyDescent="0.25">
      <c r="B17" s="1" t="s">
        <v>63</v>
      </c>
      <c r="C17" s="3">
        <v>0.75</v>
      </c>
      <c r="D17" s="3">
        <v>0.1</v>
      </c>
      <c r="E17" s="3">
        <v>0.1</v>
      </c>
      <c r="F17" s="3">
        <v>0.15</v>
      </c>
      <c r="H17" s="1" t="s">
        <v>63</v>
      </c>
      <c r="I17" s="3">
        <v>5</v>
      </c>
      <c r="J17" s="3">
        <v>4</v>
      </c>
      <c r="K17" s="3">
        <v>3</v>
      </c>
      <c r="L17" s="6">
        <f t="shared" si="0"/>
        <v>4</v>
      </c>
    </row>
    <row r="18" spans="1:13" x14ac:dyDescent="0.25">
      <c r="B18" t="s">
        <v>4</v>
      </c>
      <c r="C18" s="3">
        <f>SUM(C13:C17)/5</f>
        <v>0.61999999999999988</v>
      </c>
      <c r="D18" s="3">
        <f t="shared" ref="D18:F18" si="1">SUM(D13:D17)/5</f>
        <v>0.1</v>
      </c>
      <c r="E18" s="3">
        <f t="shared" si="1"/>
        <v>0.15999999999999998</v>
      </c>
      <c r="F18" s="3">
        <f t="shared" si="1"/>
        <v>6.9999999999999993E-2</v>
      </c>
    </row>
    <row r="20" spans="1:13" x14ac:dyDescent="0.25">
      <c r="A20" s="5" t="s">
        <v>52</v>
      </c>
      <c r="H20" s="5" t="s">
        <v>53</v>
      </c>
    </row>
    <row r="22" spans="1:13" x14ac:dyDescent="0.25">
      <c r="G22" s="5" t="s">
        <v>19</v>
      </c>
      <c r="M22" s="5" t="s">
        <v>22</v>
      </c>
    </row>
    <row r="26" spans="1:13" x14ac:dyDescent="0.25">
      <c r="B26" t="s">
        <v>5</v>
      </c>
      <c r="C26" s="8" t="s">
        <v>7</v>
      </c>
      <c r="H26" t="s">
        <v>9</v>
      </c>
      <c r="I26" s="8" t="s">
        <v>20</v>
      </c>
    </row>
    <row r="27" spans="1:13" x14ac:dyDescent="0.25">
      <c r="C27" s="7" t="s">
        <v>8</v>
      </c>
      <c r="I27" s="7" t="s">
        <v>21</v>
      </c>
    </row>
    <row r="28" spans="1:13" x14ac:dyDescent="0.25">
      <c r="B28" s="5" t="s">
        <v>9</v>
      </c>
      <c r="C28" s="8">
        <f>((C13-C18)*(C14-C18))+((D13-D18)*(D14-D18))+((E13-E18)*(E14-E18))+((F13-F18)*(F14-F18))</f>
        <v>-3.5099999999999985E-2</v>
      </c>
      <c r="D28" s="4" t="s">
        <v>6</v>
      </c>
      <c r="E28">
        <f>C28/C29</f>
        <v>-0.43100720509706159</v>
      </c>
      <c r="H28" s="5" t="s">
        <v>9</v>
      </c>
      <c r="I28" s="8">
        <f>((5-4)*(4-4.67))+((3-4)*(5-4.67))+((4-4)*(5-4.67))</f>
        <v>-1</v>
      </c>
      <c r="J28" s="4" t="s">
        <v>6</v>
      </c>
      <c r="K28">
        <f>I28/I29</f>
        <v>-0.86600375396120899</v>
      </c>
    </row>
    <row r="29" spans="1:13" x14ac:dyDescent="0.25">
      <c r="C29" s="7">
        <f>(SQRT((C13-C18)^2+(D13-D18)^2+(E13-E18)^2+(F13-F18)^2))*(SQRT((C14-C18)^2+(D14-D18)^2+(E14-E18)^2+(F14-F18)^2))</f>
        <v>8.1437153683070251E-2</v>
      </c>
      <c r="I29" s="7">
        <f>SQRT((5-4)^2+(3-4)^2+(4-4)^2)*SQRT((4-4.67)^2+(5-4.67)^2+(5-4.67)^2)</f>
        <v>1.1547294055318762</v>
      </c>
    </row>
    <row r="31" spans="1:13" x14ac:dyDescent="0.25">
      <c r="B31" s="5" t="s">
        <v>10</v>
      </c>
      <c r="C31" s="9">
        <f>((C13-C18)*(C15-C18))+((D13-D18)+(D15-D18))+((E13-E18)+(E15-E18))+((F13-F18)+(F15-F18))</f>
        <v>-3.3600000000000005E-2</v>
      </c>
      <c r="D31" s="4" t="s">
        <v>6</v>
      </c>
      <c r="E31">
        <f>C31/C32</f>
        <v>-0.1402688505822022</v>
      </c>
      <c r="H31" s="5" t="s">
        <v>10</v>
      </c>
      <c r="I31" s="9">
        <f>((I13-L13)*(I15-L15))+((J13-L13)*(J15-L15))+((K13-L13)*(K15-L15))</f>
        <v>2</v>
      </c>
      <c r="J31" s="4" t="s">
        <v>6</v>
      </c>
      <c r="K31">
        <f>I31/I32</f>
        <v>0.99999999999999978</v>
      </c>
    </row>
    <row r="32" spans="1:13" x14ac:dyDescent="0.25">
      <c r="C32">
        <f>SQRT((C13-C18)^2+(D13-D18)^2+(E13-E18)^2+(F13-F18)^2)*SQRT((C15-C18)^2+(D15-D18)^2+(E15-E18)^2+(F15-F18)^2)</f>
        <v>0.23953999666026554</v>
      </c>
      <c r="I32">
        <f>SQRT((I13-L13)^2+(J13-L13)^2+(K13-L13)^2)*SQRT((I15-L15)^2+(J15-L15)^2+(K15-L15)^2)</f>
        <v>2.0000000000000004</v>
      </c>
    </row>
    <row r="34" spans="2:11" x14ac:dyDescent="0.25">
      <c r="B34" s="5" t="s">
        <v>11</v>
      </c>
      <c r="C34" s="9">
        <f>((C13-C18)*(C16-C18))+((D13-D18)*(D16-D18))+((E13-E18)*(E16-E18))+((F13-F18)*(F16-F18))</f>
        <v>0.12290000000000005</v>
      </c>
      <c r="D34" s="4" t="s">
        <v>6</v>
      </c>
      <c r="E34">
        <f>C34/C35</f>
        <v>0.96352423847786151</v>
      </c>
      <c r="H34" s="5" t="s">
        <v>11</v>
      </c>
      <c r="I34" s="9">
        <f>((I13-L13)*(I16-L16))+((J13-L13)*(J16-L16))+((K13-L13)*(K16-L16))</f>
        <v>-3</v>
      </c>
      <c r="J34" s="4" t="s">
        <v>6</v>
      </c>
      <c r="K34">
        <f>I34/I35</f>
        <v>-0.86602540378443871</v>
      </c>
    </row>
    <row r="35" spans="2:11" x14ac:dyDescent="0.25">
      <c r="C35">
        <f>SQRT((C13-C18)^2+(D13-D18)^2+(E13-E18)^2+(F13-F18)^2)*SQRT((C16-C18)^2+(D16-D18)^2+(E16-E18)^2+(F16-F18)^2)</f>
        <v>0.12755257739457881</v>
      </c>
      <c r="I35">
        <f>SQRT((I13-L13)^2+(J13-L13)^2+(K13-L13)^2)*SQRT((I16-L16)^2+(J16-L16)^2+(K16-L16)^2)</f>
        <v>3.4641016151377544</v>
      </c>
    </row>
    <row r="37" spans="2:11" x14ac:dyDescent="0.25">
      <c r="B37" s="5" t="s">
        <v>12</v>
      </c>
      <c r="C37" s="9">
        <f>((C13-C18)*(C17-C18))+((D13-D18)*(D17-D18))+((E13-E18)*(E17-E18))+((F13-F18)*(F17-F18))</f>
        <v>4.040000000000004E-2</v>
      </c>
      <c r="D37" s="4" t="s">
        <v>6</v>
      </c>
      <c r="E37">
        <f>C37/C38</f>
        <v>0.74643377994932048</v>
      </c>
      <c r="H37" s="5" t="s">
        <v>12</v>
      </c>
      <c r="I37" s="9">
        <f>((I13-L13)*(I17-L17))+((J13-L13)*(J17-L17))+((K13-L13)*(K17-L17))</f>
        <v>1</v>
      </c>
      <c r="J37" s="4" t="s">
        <v>6</v>
      </c>
      <c r="K37">
        <f>I37/I38</f>
        <v>0.49999999999999989</v>
      </c>
    </row>
    <row r="38" spans="2:11" x14ac:dyDescent="0.25">
      <c r="C38">
        <f>SQRT((C13-C18)^2+(D13-D18)^2+(E13-E18)^2+(F13-F18)^2)*SQRT((C17-C18)^2+(D17-D18)^2+(E17-E18)^2+(F17-F18)^2)</f>
        <v>5.412402424062724E-2</v>
      </c>
      <c r="I38">
        <f>SQRT((I13-L13)^2+(J13-L13)^2+(K13-L13)^2)*SQRT((I17-L17)^2+(J17-L17)^2+(K17-L17)^2)</f>
        <v>2.0000000000000004</v>
      </c>
    </row>
    <row r="40" spans="2:11" x14ac:dyDescent="0.25">
      <c r="B40" s="5" t="s">
        <v>13</v>
      </c>
      <c r="C40" s="9">
        <f>((C14-C18)*(C15-C18))+((D14-D18)*(D15-D18))+((E14-E18)*(E15-E18))+((F14-F18)*(F15-F18))</f>
        <v>5.8899999999999925E-2</v>
      </c>
      <c r="D40" s="4" t="s">
        <v>6</v>
      </c>
      <c r="E40">
        <f>C40/C41</f>
        <v>0.32880813148635207</v>
      </c>
      <c r="H40" s="5" t="s">
        <v>13</v>
      </c>
      <c r="I40" s="9">
        <f>((I14-L14)*(I15-L15))+((J14-L14)*(J15-L15))+((K14-L14)*(K15-L15))</f>
        <v>-1</v>
      </c>
      <c r="J40" s="4" t="s">
        <v>6</v>
      </c>
      <c r="K40">
        <f>I40/I41</f>
        <v>-0.86602540378443849</v>
      </c>
    </row>
    <row r="41" spans="2:11" x14ac:dyDescent="0.25">
      <c r="C41">
        <f>SQRT((C14-C18)^2+(D14-D18)^2+(E14-E18)^2+(F14-F18)^2)*SQRT((C15-C18)^2+(D15-D18)^2+(E15-E18)^2+(F15-F18)^2)</f>
        <v>0.17913182296844962</v>
      </c>
      <c r="I41">
        <f>SQRT((I14-L14)^2+(J14-L14)^2+(K14-L14)^2)*SQRT((I15-L15)^2+(J15-L15)^2+(K15-L15)^2)</f>
        <v>1.1547005383792517</v>
      </c>
    </row>
    <row r="43" spans="2:11" x14ac:dyDescent="0.25">
      <c r="B43" s="5" t="s">
        <v>14</v>
      </c>
      <c r="C43" s="9">
        <f>((C14-C18)*(C16-C18))+((D14-D18)*(D16-D18))+((E14-E18)*(E16-E18))+((F14-F18)*(F16-F18))</f>
        <v>-6.1099999999999974E-2</v>
      </c>
      <c r="D43" s="4" t="s">
        <v>6</v>
      </c>
      <c r="E43">
        <f>C43/C44</f>
        <v>-0.64055623844288501</v>
      </c>
      <c r="H43" s="5" t="s">
        <v>14</v>
      </c>
      <c r="I43" s="9">
        <f>((I14-L14)*(I16-L16))+((J14-L14)*(J16-L16))+((K14-L14)*(K16-L16))</f>
        <v>2</v>
      </c>
      <c r="J43" s="4" t="s">
        <v>6</v>
      </c>
      <c r="K43">
        <f>I43/I44</f>
        <v>1</v>
      </c>
    </row>
    <row r="44" spans="2:11" x14ac:dyDescent="0.25">
      <c r="C44">
        <f>SQRT((C14-C18)^2+(D14-D18)^2+(E14-E18)^2+(F14-F18)^2)*SQRT((C16-C18)^2+(D16-D18)^2+(E16-E18)^2+(F16-F18)^2)</f>
        <v>9.5385848006923957E-2</v>
      </c>
      <c r="I44">
        <f>SQRT((I14-L14)^2+(J14-L14)^2+(K14-L14)^2)*SQRT((I16-L16)^2+(J16-L16)^2+(K16-L16)^2)</f>
        <v>1.9999999999999998</v>
      </c>
    </row>
    <row r="46" spans="2:11" x14ac:dyDescent="0.25">
      <c r="B46" s="5" t="s">
        <v>15</v>
      </c>
      <c r="C46" s="9">
        <f>((C14-C18)*(C17-C18))+((D14-D18)*(D17-D18))+((E14-E18)*(E17-E18))+((F14-F18)*(F17-F18))</f>
        <v>-2.3600000000000003E-2</v>
      </c>
      <c r="D46" s="4" t="s">
        <v>6</v>
      </c>
      <c r="E46">
        <f>C46/C47</f>
        <v>-0.58307875346146121</v>
      </c>
      <c r="H46" s="5" t="s">
        <v>15</v>
      </c>
      <c r="I46" s="9">
        <f>((I14-L14)*(I17-L17))+((J14-L14)*(J17-L17))+((K14-L14)*(K17-L17))</f>
        <v>-1</v>
      </c>
      <c r="J46" s="4" t="s">
        <v>6</v>
      </c>
      <c r="K46">
        <f>I46/I47</f>
        <v>-0.86602540378443849</v>
      </c>
    </row>
    <row r="47" spans="2:11" x14ac:dyDescent="0.25">
      <c r="C47">
        <f>SQRT((C14-C18)^2+(D14-D18)^2+(E14-E18)^2+(F14-F18)^2)*SQRT((C17-C18)^2+(D17-D18)^2+(E17-E18)^2+(F17-F18)^2)</f>
        <v>4.0474806979156813E-2</v>
      </c>
      <c r="I47">
        <f>SQRT((I14-L14)^2+(J14-L14)^2+(K14-L14)^2)*SQRT((I17-L17)^2+(J17-L17)^2+(K17-L17)^2)</f>
        <v>1.1547005383792517</v>
      </c>
    </row>
    <row r="49" spans="1:11" x14ac:dyDescent="0.25">
      <c r="B49" s="5" t="s">
        <v>16</v>
      </c>
      <c r="C49" s="9">
        <f>((C15-C18)*(C16-C18))+((D15-D18)*(D16-D18))+((E15-E18)*(E16-E18))+((F15-F18)*(F16-F18))</f>
        <v>-0.2581</v>
      </c>
      <c r="D49" s="4" t="s">
        <v>6</v>
      </c>
      <c r="E49">
        <f>C49/C50</f>
        <v>-0.95165864273531597</v>
      </c>
      <c r="H49" s="5" t="s">
        <v>16</v>
      </c>
      <c r="I49" s="9">
        <f>((I15-L15)*(I16-L16))+((J15-L15)*(J16-L16))+((K15-L15)*(K16-L16))</f>
        <v>-3</v>
      </c>
      <c r="J49" s="4" t="s">
        <v>6</v>
      </c>
      <c r="K49">
        <f>I49/I50</f>
        <v>-0.86602540378443871</v>
      </c>
    </row>
    <row r="50" spans="1:11" x14ac:dyDescent="0.25">
      <c r="C50">
        <f>SQRT((C15-C18)^2+(D15-D18)^2+(E15-E18)^2+(F15-F18)^2)*SQRT((C16-C18)^2+(D16-D18)^2+(E16-E18)^2+(F16-F18^2))</f>
        <v>0.27121069300453476</v>
      </c>
      <c r="I50">
        <f>SQRT((I15-L15)^2+(J15-L15)^2+(K15-L15)^2)*SQRT((I16-L16)^2+(J16-L16)^2+(K16-L16)^2)</f>
        <v>3.4641016151377544</v>
      </c>
    </row>
    <row r="52" spans="1:11" x14ac:dyDescent="0.25">
      <c r="B52" s="5" t="s">
        <v>17</v>
      </c>
      <c r="C52" s="9">
        <f>((C15-C18)*(C17-C18))+((D15-D18)*(D17-D18))+((E15-E18)*(E17-E18))+((F15-F18)*(F17-F18))</f>
        <v>-9.0600000000000042E-2</v>
      </c>
      <c r="D52" s="4" t="s">
        <v>6</v>
      </c>
      <c r="E52">
        <f>C52/C53</f>
        <v>-0.76100578534022845</v>
      </c>
      <c r="H52" s="5" t="s">
        <v>17</v>
      </c>
      <c r="I52" s="9">
        <f>((I15-L15)*(I17-L17))+((J15-L15)*(J17-L17))+((K15-L15)*(K17-L17))</f>
        <v>1</v>
      </c>
      <c r="J52" s="4" t="s">
        <v>6</v>
      </c>
      <c r="K52">
        <f>I52/I53</f>
        <v>0.49999999999999989</v>
      </c>
    </row>
    <row r="53" spans="1:11" x14ac:dyDescent="0.25">
      <c r="C53">
        <f>SQRT((C15-C18)^2+(D15-D18)^2+(E15-E18)^2+(F15-F18)^2)*SQRT((C17-C18)^2+(D17-D18)^2+(E17-E18)^2+(F17-F18)^2)</f>
        <v>0.11905297140348918</v>
      </c>
      <c r="I53">
        <f>SQRT((I15-L15)^2+(J15-L15)^2+(K15-L15)^2)*SQRT((I17-L17)^2+(J17-L17)^2+(K17-L17)^2)</f>
        <v>2.0000000000000004</v>
      </c>
    </row>
    <row r="55" spans="1:11" x14ac:dyDescent="0.25">
      <c r="B55" s="5" t="s">
        <v>18</v>
      </c>
      <c r="C55" s="9">
        <f>((C16-C18)*(C17-C18))+((D16-D18)*(D17-D18))+((E16-E18)*(E17-E18))+((F16-F18)*(F17-F18))</f>
        <v>4.6900000000000046E-2</v>
      </c>
      <c r="D55" s="4" t="s">
        <v>6</v>
      </c>
      <c r="E55">
        <f>C55/C56</f>
        <v>0.73981205542239115</v>
      </c>
      <c r="H55" s="5" t="s">
        <v>18</v>
      </c>
      <c r="I55" s="9">
        <f>((I16-L16)*(I17-L17))+((J16-L16)*(J17-L17))+((K16-L16)*(K17-L17))</f>
        <v>-3</v>
      </c>
      <c r="J55" s="4" t="s">
        <v>6</v>
      </c>
      <c r="K55">
        <f>I55/I56</f>
        <v>-0.86602540378443871</v>
      </c>
    </row>
    <row r="56" spans="1:11" x14ac:dyDescent="0.25">
      <c r="C56">
        <f>SQRT((C16-C18)^2+(D16-D18)^2+(E16-E18)^2+(F16-F18)^2)*SQRT((C17-C18)^2+(D17-D18)^2+(E17-E18)^2+(F17-F18)^2)</f>
        <v>6.3394479254900465E-2</v>
      </c>
      <c r="I56">
        <f>SQRT((I16-L16)^2+(J16-L16)^2+(K16-L16)^2)*SQRT((I17-L17)^2+(J17-L17)^2+(K17-L17)^2)</f>
        <v>3.4641016151377544</v>
      </c>
    </row>
    <row r="58" spans="1:11" x14ac:dyDescent="0.25">
      <c r="A58" s="5" t="s">
        <v>54</v>
      </c>
    </row>
    <row r="59" spans="1:11" x14ac:dyDescent="0.25">
      <c r="G59" t="s">
        <v>23</v>
      </c>
    </row>
    <row r="60" spans="1:11" x14ac:dyDescent="0.25">
      <c r="G60" t="s">
        <v>24</v>
      </c>
    </row>
    <row r="62" spans="1:11" x14ac:dyDescent="0.25">
      <c r="B62" t="s">
        <v>55</v>
      </c>
    </row>
    <row r="63" spans="1:11" x14ac:dyDescent="0.25">
      <c r="B63" s="5" t="s">
        <v>9</v>
      </c>
      <c r="C63" s="7" t="s">
        <v>25</v>
      </c>
    </row>
    <row r="64" spans="1:11" x14ac:dyDescent="0.25">
      <c r="B64" s="5" t="s">
        <v>9</v>
      </c>
      <c r="C64">
        <f>(K28*(1-0.4))+(E28*0.4)</f>
        <v>-0.69200513441555001</v>
      </c>
    </row>
    <row r="65" spans="1:12" x14ac:dyDescent="0.25">
      <c r="B65" s="5" t="s">
        <v>10</v>
      </c>
      <c r="C65">
        <f>(K31*(1-0.4))+(E31*0.4)</f>
        <v>0.54389245976711897</v>
      </c>
    </row>
    <row r="66" spans="1:12" x14ac:dyDescent="0.25">
      <c r="B66" s="5" t="s">
        <v>11</v>
      </c>
      <c r="C66">
        <f>(K34*(1-0.4))+(E34*0.4)</f>
        <v>-0.13420554687951863</v>
      </c>
    </row>
    <row r="67" spans="1:12" x14ac:dyDescent="0.25">
      <c r="B67" s="5" t="s">
        <v>12</v>
      </c>
      <c r="C67">
        <f>(K37*(1-0.4))+(E37*0.4)</f>
        <v>0.59857351197972819</v>
      </c>
    </row>
    <row r="68" spans="1:12" x14ac:dyDescent="0.25">
      <c r="B68" s="5" t="s">
        <v>13</v>
      </c>
      <c r="C68">
        <f>(K40*(1-0.4))+(E40*0.4)</f>
        <v>-0.38809198967612218</v>
      </c>
    </row>
    <row r="69" spans="1:12" x14ac:dyDescent="0.25">
      <c r="B69" s="5" t="s">
        <v>14</v>
      </c>
      <c r="C69">
        <f>(K43*(1-0.4))+(E43*0.4)</f>
        <v>0.34377750462284595</v>
      </c>
    </row>
    <row r="70" spans="1:12" x14ac:dyDescent="0.25">
      <c r="B70" s="5" t="s">
        <v>15</v>
      </c>
      <c r="C70">
        <f>(K46*(1-0.4))+(E46*0.4)</f>
        <v>-0.75284674365524751</v>
      </c>
    </row>
    <row r="71" spans="1:12" x14ac:dyDescent="0.25">
      <c r="B71" s="5" t="s">
        <v>16</v>
      </c>
      <c r="C71">
        <f>(K49*(1-0.4))+(E49*0.4)</f>
        <v>-0.90027869936478966</v>
      </c>
    </row>
    <row r="72" spans="1:12" x14ac:dyDescent="0.25">
      <c r="B72" s="5" t="s">
        <v>17</v>
      </c>
      <c r="C72">
        <f>(K52*(1-0.4))+(E52*0.4)</f>
        <v>-4.4023141360914897E-3</v>
      </c>
    </row>
    <row r="73" spans="1:12" x14ac:dyDescent="0.25">
      <c r="B73" s="5" t="s">
        <v>18</v>
      </c>
      <c r="C73">
        <f>(K55*(1-0.4))+(E55*0.4)</f>
        <v>-0.22369042010170676</v>
      </c>
    </row>
    <row r="75" spans="1:12" x14ac:dyDescent="0.25">
      <c r="A75" s="11" t="s">
        <v>64</v>
      </c>
      <c r="C75" s="10"/>
      <c r="D75" s="10"/>
      <c r="E75" s="10"/>
      <c r="F75" s="10"/>
    </row>
    <row r="76" spans="1:12" x14ac:dyDescent="0.25">
      <c r="A76" s="5"/>
      <c r="B76" s="4"/>
      <c r="C76" s="4"/>
      <c r="D76" s="4"/>
      <c r="E76" s="4"/>
      <c r="F76" s="4"/>
    </row>
    <row r="77" spans="1:12" x14ac:dyDescent="0.25">
      <c r="A77" s="5"/>
      <c r="B77" s="4"/>
      <c r="C77" s="4"/>
      <c r="D77" s="4"/>
      <c r="E77" s="4"/>
      <c r="F77" s="4"/>
    </row>
    <row r="78" spans="1:12" x14ac:dyDescent="0.25">
      <c r="A78" s="5"/>
      <c r="B78" s="4"/>
      <c r="C78" s="4"/>
      <c r="D78" s="4"/>
      <c r="E78" s="4"/>
      <c r="F78" s="4"/>
      <c r="H78" s="2" t="s">
        <v>65</v>
      </c>
      <c r="I78" s="2" t="s">
        <v>56</v>
      </c>
      <c r="J78" s="2" t="s">
        <v>57</v>
      </c>
      <c r="K78" s="2" t="s">
        <v>58</v>
      </c>
      <c r="L78" s="2" t="s">
        <v>4</v>
      </c>
    </row>
    <row r="79" spans="1:12" x14ac:dyDescent="0.25">
      <c r="A79" s="5"/>
      <c r="B79" s="4"/>
      <c r="C79" s="4"/>
      <c r="D79" s="4"/>
      <c r="E79" s="4"/>
      <c r="F79" s="4"/>
      <c r="H79" s="1" t="s">
        <v>59</v>
      </c>
      <c r="I79" s="3">
        <v>5</v>
      </c>
      <c r="J79" s="3">
        <v>3</v>
      </c>
      <c r="K79" s="3">
        <v>4</v>
      </c>
      <c r="L79" s="6">
        <f>SUM(I79:K79)/3</f>
        <v>4</v>
      </c>
    </row>
    <row r="80" spans="1:12" x14ac:dyDescent="0.25">
      <c r="A80" s="5"/>
      <c r="B80" s="4"/>
      <c r="C80" s="4"/>
      <c r="D80" s="4"/>
      <c r="E80" s="4"/>
      <c r="F80" s="4"/>
      <c r="H80" s="1" t="s">
        <v>60</v>
      </c>
      <c r="I80" s="3">
        <v>4</v>
      </c>
      <c r="J80" s="3">
        <v>5</v>
      </c>
      <c r="K80" s="3">
        <v>5</v>
      </c>
      <c r="L80" s="6">
        <f t="shared" ref="L80:L83" si="2">SUM(I80:K80)/3</f>
        <v>4.666666666666667</v>
      </c>
    </row>
    <row r="81" spans="1:12" x14ac:dyDescent="0.25">
      <c r="A81" s="5"/>
      <c r="B81" s="10" t="s">
        <v>26</v>
      </c>
      <c r="C81" s="13">
        <f>4+((((5-4)*0)+((4-4.67)*(-0.69))+((5-4)*(0.54))+((2-4)*(-0.13))+((5-4)*(0.59)))/(0+0.69+0.54+0.13+0.59))</f>
        <v>4.9498974358974364</v>
      </c>
      <c r="D81" s="10" t="s">
        <v>31</v>
      </c>
      <c r="E81" s="13">
        <f>4+((((3-4)*0)+((5-4.67)*(-0.69))+((3-4)*(0.54))+((5-4)*(-0.13))+((4-4)*(0.59)))/(0+0.69+0.54+0.13+0.59))</f>
        <v>3.5396410256410258</v>
      </c>
      <c r="F81" s="10" t="s">
        <v>31</v>
      </c>
      <c r="G81" s="13">
        <f>4+((((4-4)*0)+((5-4.67)*(-0.69))+((4-4)*(0.54))+((5-4)*(-0.13))+((3-4)*(0.59)))/(0+0.69+0.54+0.13+0.59))</f>
        <v>3.5139999999999998</v>
      </c>
      <c r="H81" s="1" t="s">
        <v>61</v>
      </c>
      <c r="I81" s="3">
        <v>5</v>
      </c>
      <c r="J81" s="3">
        <v>3</v>
      </c>
      <c r="K81" s="3">
        <v>4</v>
      </c>
      <c r="L81" s="6">
        <f t="shared" si="2"/>
        <v>4</v>
      </c>
    </row>
    <row r="82" spans="1:12" x14ac:dyDescent="0.25">
      <c r="B82" s="10" t="s">
        <v>27</v>
      </c>
      <c r="C82" s="13">
        <f>4.67+((((5-4)*-0.69)+((4-4.67)*(0))+((5-4)*(-0.38))+((2-4)*(0.34))+((5-4)*(-0.75)))/(0.69+0+0.38+0.34+0.75))</f>
        <v>3.5125925925925925</v>
      </c>
      <c r="D82" s="10" t="s">
        <v>32</v>
      </c>
      <c r="E82" s="13">
        <f>4.67+((((3-4)*-0.69)+((5-4.67)*(0))+((3-4)*(-0.38))+((5-4)*(0.34))+((4-4)*(-0.75)))/(0.69+0+0.38+0.34+0.75))</f>
        <v>5.3227777777777776</v>
      </c>
      <c r="F82" s="10" t="s">
        <v>32</v>
      </c>
      <c r="G82" s="13">
        <f>4.67+((((4-4)*-0.69)+((5-4.67)*(0))+((4-4)*(-0.38))+((5-4)*(0.34))+((3-4)*(-0.75)))/(0.69+0+0.38+0.34+0.75))</f>
        <v>5.1746296296296297</v>
      </c>
      <c r="H82" s="1" t="s">
        <v>62</v>
      </c>
      <c r="I82" s="3">
        <v>2</v>
      </c>
      <c r="J82" s="3">
        <v>5</v>
      </c>
      <c r="K82" s="3">
        <v>5</v>
      </c>
      <c r="L82" s="6">
        <f t="shared" si="2"/>
        <v>4</v>
      </c>
    </row>
    <row r="83" spans="1:12" x14ac:dyDescent="0.25">
      <c r="B83" s="10" t="s">
        <v>30</v>
      </c>
      <c r="C83" s="13">
        <f>4+((((5-4)*0.54)+((4-4.67)*(-0.38))+((5-4)*(0))+((2-4)*(-0.9))+((5-4)*(-0.004)))/(0.54+0.38+0+0.9+0.004))</f>
        <v>5.4202850877192983</v>
      </c>
      <c r="D83" s="10" t="s">
        <v>33</v>
      </c>
      <c r="E83" s="13">
        <f>4+((((3-4)*0.54)+((5-4.67)*(-0.38))+((3-4)*(0))+((5-4)*(-0.9))+((4-4)*(-0.004)))/(0.54+0.38+0+0.9+0.004))</f>
        <v>3.1417763157894738</v>
      </c>
      <c r="F83" s="10" t="s">
        <v>33</v>
      </c>
      <c r="G83" s="13">
        <f>4+((((4-4)*0.54)+((5-4.67)*(-0.38))+((4-4)*(0))+((5-4)*(-0.9))+((3-4)*(-0.004)))/(0.54+0.38+0+0.9+0.004))</f>
        <v>3.4400219298245611</v>
      </c>
      <c r="H83" s="1" t="s">
        <v>63</v>
      </c>
      <c r="I83" s="3">
        <v>5</v>
      </c>
      <c r="J83" s="3">
        <v>4</v>
      </c>
      <c r="K83" s="3">
        <v>3</v>
      </c>
      <c r="L83" s="6">
        <f t="shared" si="2"/>
        <v>4</v>
      </c>
    </row>
    <row r="84" spans="1:12" x14ac:dyDescent="0.25">
      <c r="B84" s="10" t="s">
        <v>28</v>
      </c>
      <c r="C84" s="13">
        <f>4+((((5-4)*-0.13)+((4-4.67)*(0.34))+((5-4)*(-0.9))+((2-4)*(0))+((5-4)*(-0.22)))/(0.13+0.34+0.9+0+0.22))</f>
        <v>3.070566037735849</v>
      </c>
      <c r="D84" s="10" t="s">
        <v>34</v>
      </c>
      <c r="E84" s="13">
        <f>4+((((3-4)*-0.13)+((5-4.67)*(0.34))+((3-4)*(-0.9))+((5-4)*(0))+((4-4)*(-0.22)))/(0.13+0.34+0.9+0+0.22))</f>
        <v>4.7183647798742143</v>
      </c>
      <c r="F84" s="10" t="s">
        <v>34</v>
      </c>
      <c r="G84" s="13">
        <f>4+((((4-4)*-0.13)+((5-4.67)*(0.34))+((4-4)*(-0.9))+((5-4)*(0))+((3-4)*(-0.22)))/(0.13+0.34+0.9+0+0.22))</f>
        <v>4.2089308176100628</v>
      </c>
    </row>
    <row r="85" spans="1:12" x14ac:dyDescent="0.25">
      <c r="B85" s="10" t="s">
        <v>29</v>
      </c>
      <c r="C85" s="13">
        <f>4+((((5-4)*0.59)+((4-4.67)*(-0.75))+((5-4)*(-0.004))+((2-4)*(-0.22))+((5-4)*(0)))/(0.59+0.75+0.004+0.22+0))</f>
        <v>4.9773017902813299</v>
      </c>
      <c r="D85" s="10" t="s">
        <v>35</v>
      </c>
      <c r="E85" s="13">
        <f>4+((((3-4)*0.59)+((5-4.67)*(-0.75))+((3-4)*(-0.004))+((5-4)*(-0.22))+((4-4)*(0)))/(0.59+0.75+0.004+0.22+0))</f>
        <v>3.3264066496163682</v>
      </c>
      <c r="F85" s="10" t="s">
        <v>35</v>
      </c>
      <c r="G85" s="13">
        <f>4+((((4-4)*0.59)+((5-4.67)*(-0.75))+((4-4)*(-0.004))+((5-4)*(-0.22))+((3-4)*(0)))/(0.59+0.75+0.004+0.22+0))</f>
        <v>3.7010869565217392</v>
      </c>
    </row>
    <row r="86" spans="1:12" x14ac:dyDescent="0.25">
      <c r="C86" s="12"/>
      <c r="D86" s="12"/>
      <c r="E86" s="12"/>
      <c r="F86" s="12"/>
      <c r="G86" s="12"/>
    </row>
    <row r="87" spans="1:12" x14ac:dyDescent="0.25">
      <c r="B87" s="11" t="s">
        <v>36</v>
      </c>
      <c r="C87" s="12"/>
      <c r="D87" s="12"/>
      <c r="E87" s="12"/>
      <c r="F87" s="12"/>
      <c r="G87" s="12"/>
    </row>
    <row r="88" spans="1:12" x14ac:dyDescent="0.25">
      <c r="C88" s="12"/>
      <c r="D88" s="12"/>
      <c r="E88" s="12"/>
      <c r="F88" s="12"/>
      <c r="G88" s="12"/>
    </row>
    <row r="89" spans="1:12" x14ac:dyDescent="0.25">
      <c r="B89" s="2" t="s">
        <v>65</v>
      </c>
      <c r="C89" s="17" t="s">
        <v>56</v>
      </c>
      <c r="D89" s="17" t="s">
        <v>57</v>
      </c>
      <c r="E89" s="17" t="s">
        <v>58</v>
      </c>
      <c r="F89" s="12"/>
    </row>
    <row r="90" spans="1:12" x14ac:dyDescent="0.25">
      <c r="B90" s="1" t="s">
        <v>59</v>
      </c>
      <c r="C90" s="14">
        <v>4.9498974358974364</v>
      </c>
      <c r="D90" s="14">
        <v>3.5396410256410258</v>
      </c>
      <c r="E90" s="14">
        <v>3.5139999999999998</v>
      </c>
      <c r="F90" s="12"/>
    </row>
    <row r="91" spans="1:12" x14ac:dyDescent="0.25">
      <c r="B91" s="1" t="s">
        <v>60</v>
      </c>
      <c r="C91" s="14">
        <v>3.5125925925925925</v>
      </c>
      <c r="D91" s="14">
        <v>5.3227777777777776</v>
      </c>
      <c r="E91" s="14">
        <v>5.1746296296296297</v>
      </c>
      <c r="F91" s="12"/>
    </row>
    <row r="92" spans="1:12" x14ac:dyDescent="0.25">
      <c r="B92" s="1" t="s">
        <v>61</v>
      </c>
      <c r="C92" s="14">
        <v>5.4202850877192983</v>
      </c>
      <c r="D92" s="14">
        <v>3.1417763157894738</v>
      </c>
      <c r="E92" s="14">
        <v>3.4400219298245611</v>
      </c>
      <c r="F92" s="12"/>
    </row>
    <row r="93" spans="1:12" x14ac:dyDescent="0.25">
      <c r="B93" s="1" t="s">
        <v>62</v>
      </c>
      <c r="C93" s="14">
        <v>3.070566037735849</v>
      </c>
      <c r="D93" s="14">
        <v>4.7183647798742143</v>
      </c>
      <c r="E93" s="14">
        <v>4.2089308176100628</v>
      </c>
      <c r="F93" s="12"/>
    </row>
    <row r="94" spans="1:12" x14ac:dyDescent="0.25">
      <c r="B94" s="1" t="s">
        <v>63</v>
      </c>
      <c r="C94" s="14">
        <v>4.9773017902813299</v>
      </c>
      <c r="D94" s="14">
        <v>3.3264066496163682</v>
      </c>
      <c r="E94" s="14">
        <v>3.7010869565217392</v>
      </c>
      <c r="F94" s="12"/>
    </row>
    <row r="95" spans="1:12" x14ac:dyDescent="0.25">
      <c r="C95" s="12"/>
      <c r="D95" s="12"/>
      <c r="E95" s="12"/>
      <c r="F95" s="12"/>
      <c r="G95" s="12"/>
    </row>
    <row r="96" spans="1:12" x14ac:dyDescent="0.25">
      <c r="B96" t="s">
        <v>38</v>
      </c>
      <c r="C96" s="12"/>
      <c r="D96" s="12"/>
      <c r="E96" s="12"/>
      <c r="F96" s="12"/>
      <c r="G96" s="12"/>
    </row>
    <row r="97" spans="2:7" x14ac:dyDescent="0.25">
      <c r="C97" s="12"/>
      <c r="D97" s="12"/>
      <c r="E97" s="12"/>
      <c r="F97" s="12"/>
      <c r="G97" s="12"/>
    </row>
    <row r="98" spans="2:7" x14ac:dyDescent="0.25">
      <c r="B98" s="2" t="s">
        <v>65</v>
      </c>
      <c r="C98" s="15" t="s">
        <v>37</v>
      </c>
      <c r="D98" s="12"/>
      <c r="E98" s="12"/>
      <c r="F98" s="12"/>
      <c r="G98" s="12"/>
    </row>
    <row r="99" spans="2:7" x14ac:dyDescent="0.25">
      <c r="B99" s="1" t="s">
        <v>59</v>
      </c>
      <c r="C99" s="16">
        <f>SUM(C90:E90)/3</f>
        <v>4.0011794871794875</v>
      </c>
      <c r="D99" s="12"/>
      <c r="E99" s="12"/>
      <c r="F99" s="12"/>
      <c r="G99" s="12"/>
    </row>
    <row r="100" spans="2:7" x14ac:dyDescent="0.25">
      <c r="B100" s="1" t="s">
        <v>60</v>
      </c>
      <c r="C100" s="16">
        <f t="shared" ref="C100:C103" si="3">SUM(C91:E91)/3</f>
        <v>4.67</v>
      </c>
      <c r="D100" s="12"/>
      <c r="E100" s="12"/>
      <c r="F100" s="12"/>
      <c r="G100" s="12"/>
    </row>
    <row r="101" spans="2:7" x14ac:dyDescent="0.25">
      <c r="B101" s="1" t="s">
        <v>61</v>
      </c>
      <c r="C101" s="16">
        <f t="shared" si="3"/>
        <v>4.0006944444444441</v>
      </c>
      <c r="D101" s="12"/>
      <c r="E101" s="12"/>
      <c r="F101" s="12"/>
      <c r="G101" s="12"/>
    </row>
    <row r="102" spans="2:7" x14ac:dyDescent="0.25">
      <c r="B102" s="1" t="s">
        <v>62</v>
      </c>
      <c r="C102" s="16">
        <f t="shared" si="3"/>
        <v>3.9992872117400418</v>
      </c>
      <c r="D102" s="12"/>
      <c r="E102" s="12"/>
      <c r="F102" s="12"/>
      <c r="G102" s="12"/>
    </row>
    <row r="103" spans="2:7" x14ac:dyDescent="0.25">
      <c r="B103" s="1" t="s">
        <v>63</v>
      </c>
      <c r="C103" s="16">
        <f t="shared" si="3"/>
        <v>4.0015984654731449</v>
      </c>
      <c r="D103" s="12"/>
      <c r="E103" s="12"/>
      <c r="F103" s="12"/>
      <c r="G103" s="12"/>
    </row>
    <row r="104" spans="2:7" x14ac:dyDescent="0.25">
      <c r="C104" s="12"/>
      <c r="D104" s="12"/>
      <c r="E104" s="12"/>
      <c r="F104" s="12"/>
      <c r="G104" s="12"/>
    </row>
    <row r="105" spans="2:7" x14ac:dyDescent="0.25">
      <c r="B105" t="s">
        <v>39</v>
      </c>
      <c r="C105" s="12"/>
      <c r="D105" s="12"/>
      <c r="E105" s="12"/>
      <c r="F105" s="12"/>
      <c r="G105" s="12"/>
    </row>
    <row r="106" spans="2:7" x14ac:dyDescent="0.25">
      <c r="B106" s="2" t="s">
        <v>65</v>
      </c>
      <c r="C106" s="15" t="s">
        <v>37</v>
      </c>
      <c r="D106" s="19" t="s">
        <v>66</v>
      </c>
      <c r="E106" s="12"/>
      <c r="F106" s="12"/>
      <c r="G106" s="12"/>
    </row>
    <row r="107" spans="2:7" x14ac:dyDescent="0.25">
      <c r="B107" s="1" t="s">
        <v>60</v>
      </c>
      <c r="C107" s="16">
        <v>4.67</v>
      </c>
      <c r="D107" s="18" t="s">
        <v>40</v>
      </c>
      <c r="E107" s="12"/>
      <c r="F107" s="12"/>
      <c r="G107" s="12"/>
    </row>
    <row r="108" spans="2:7" x14ac:dyDescent="0.25">
      <c r="B108" s="1" t="s">
        <v>63</v>
      </c>
      <c r="C108" s="16">
        <v>4.0015984654731449</v>
      </c>
      <c r="D108" s="18" t="s">
        <v>41</v>
      </c>
      <c r="E108" s="12"/>
      <c r="F108" s="12"/>
      <c r="G108" s="12"/>
    </row>
    <row r="109" spans="2:7" x14ac:dyDescent="0.25">
      <c r="B109" s="1" t="s">
        <v>59</v>
      </c>
      <c r="C109" s="16">
        <v>4.0011794871794875</v>
      </c>
      <c r="D109" s="18" t="s">
        <v>42</v>
      </c>
      <c r="E109" s="12"/>
      <c r="F109" s="12"/>
      <c r="G109" s="12"/>
    </row>
    <row r="110" spans="2:7" x14ac:dyDescent="0.25">
      <c r="B110" s="1" t="s">
        <v>61</v>
      </c>
      <c r="C110" s="16">
        <v>4.0006944444444441</v>
      </c>
      <c r="D110" s="18" t="s">
        <v>43</v>
      </c>
      <c r="E110" s="12"/>
      <c r="F110" s="12"/>
      <c r="G110" s="12"/>
    </row>
    <row r="111" spans="2:7" x14ac:dyDescent="0.25">
      <c r="B111" s="1" t="s">
        <v>63</v>
      </c>
      <c r="C111" s="16">
        <v>3.9992872117400418</v>
      </c>
      <c r="D111" s="18" t="s">
        <v>44</v>
      </c>
      <c r="E111" s="12"/>
      <c r="F111" s="12"/>
      <c r="G111" s="12"/>
    </row>
    <row r="112" spans="2:7" x14ac:dyDescent="0.25">
      <c r="C112" s="12"/>
      <c r="D112" s="12"/>
      <c r="E112" s="12"/>
      <c r="F112" s="12"/>
      <c r="G112" s="12"/>
    </row>
    <row r="113" spans="2:7" x14ac:dyDescent="0.25">
      <c r="B113" t="s">
        <v>68</v>
      </c>
      <c r="C113" s="12"/>
      <c r="D113" s="12"/>
      <c r="E113" s="12"/>
      <c r="F113" s="12"/>
      <c r="G113" s="12"/>
    </row>
    <row r="114" spans="2:7" x14ac:dyDescent="0.25">
      <c r="C114" s="12"/>
      <c r="D114" s="12"/>
      <c r="E114" s="12"/>
      <c r="F114" s="12"/>
      <c r="G114" s="12"/>
    </row>
    <row r="115" spans="2:7" x14ac:dyDescent="0.25">
      <c r="C115" s="12"/>
      <c r="D115" s="12"/>
      <c r="E115" s="12"/>
      <c r="F115" s="12"/>
      <c r="G115" s="12"/>
    </row>
    <row r="116" spans="2:7" x14ac:dyDescent="0.25">
      <c r="C116" s="12"/>
      <c r="D116" s="12"/>
      <c r="E116" s="12"/>
      <c r="F116" s="12"/>
      <c r="G116" s="12"/>
    </row>
    <row r="117" spans="2:7" x14ac:dyDescent="0.25">
      <c r="C117" s="12"/>
      <c r="D117" s="12"/>
      <c r="E117" s="12"/>
      <c r="F117" s="12"/>
      <c r="G117" s="12"/>
    </row>
    <row r="118" spans="2:7" x14ac:dyDescent="0.25">
      <c r="C118" s="12"/>
      <c r="D118" s="12"/>
      <c r="E118" s="12"/>
      <c r="F118" s="12"/>
      <c r="G118" s="12"/>
    </row>
    <row r="119" spans="2:7" x14ac:dyDescent="0.25">
      <c r="C119" s="12"/>
      <c r="D119" s="12"/>
      <c r="E119" s="12"/>
      <c r="F119" s="12"/>
      <c r="G119" s="12"/>
    </row>
    <row r="120" spans="2:7" x14ac:dyDescent="0.25">
      <c r="C120" s="12"/>
      <c r="D120" s="12"/>
      <c r="E120" s="12"/>
      <c r="F120" s="12"/>
      <c r="G120" s="12"/>
    </row>
    <row r="121" spans="2:7" x14ac:dyDescent="0.25">
      <c r="C121" s="12"/>
      <c r="D121" s="12"/>
      <c r="E121" s="12"/>
      <c r="F121" s="12"/>
      <c r="G121" s="12"/>
    </row>
    <row r="122" spans="2:7" x14ac:dyDescent="0.25">
      <c r="C122" s="12"/>
      <c r="D122" s="12"/>
      <c r="E122" s="12"/>
      <c r="F122" s="12"/>
      <c r="G122" s="12"/>
    </row>
    <row r="123" spans="2:7" x14ac:dyDescent="0.25">
      <c r="C123" s="12"/>
      <c r="D123" s="12"/>
      <c r="E123" s="12"/>
      <c r="F123" s="12"/>
      <c r="G123" s="12"/>
    </row>
    <row r="124" spans="2:7" x14ac:dyDescent="0.25">
      <c r="C124" s="12"/>
      <c r="D124" s="12"/>
      <c r="E124" s="12"/>
      <c r="F124" s="12"/>
      <c r="G124" s="12"/>
    </row>
    <row r="125" spans="2:7" x14ac:dyDescent="0.25">
      <c r="C125" s="12"/>
      <c r="D125" s="12"/>
      <c r="E125" s="12"/>
      <c r="F125" s="12"/>
      <c r="G125" s="12"/>
    </row>
    <row r="126" spans="2:7" x14ac:dyDescent="0.25">
      <c r="C126" s="12"/>
      <c r="D126" s="12"/>
      <c r="E126" s="12"/>
      <c r="F126" s="12"/>
      <c r="G126" s="12"/>
    </row>
    <row r="127" spans="2:7" x14ac:dyDescent="0.25">
      <c r="C127" s="12"/>
      <c r="D127" s="12"/>
      <c r="E127" s="12"/>
      <c r="F127" s="12"/>
      <c r="G127" s="12"/>
    </row>
    <row r="128" spans="2:7" x14ac:dyDescent="0.25">
      <c r="C128" s="12"/>
      <c r="D128" s="12"/>
      <c r="E128" s="12"/>
      <c r="F128" s="12"/>
      <c r="G128" s="12"/>
    </row>
    <row r="129" spans="3:7" x14ac:dyDescent="0.25">
      <c r="C129" s="12"/>
      <c r="D129" s="12"/>
      <c r="E129" s="12"/>
      <c r="F129" s="12"/>
      <c r="G129" s="12"/>
    </row>
    <row r="130" spans="3:7" x14ac:dyDescent="0.25">
      <c r="C130" s="12"/>
      <c r="D130" s="12"/>
      <c r="E130" s="12"/>
      <c r="F130" s="12"/>
      <c r="G130" s="12"/>
    </row>
    <row r="131" spans="3:7" x14ac:dyDescent="0.25">
      <c r="C131" s="12"/>
      <c r="D131" s="12"/>
      <c r="E131" s="12"/>
      <c r="F131" s="12"/>
      <c r="G131" s="12"/>
    </row>
    <row r="132" spans="3:7" x14ac:dyDescent="0.25">
      <c r="C132" s="12"/>
      <c r="D132" s="12"/>
      <c r="E132" s="12"/>
      <c r="F132" s="12"/>
      <c r="G132" s="12"/>
    </row>
    <row r="133" spans="3:7" x14ac:dyDescent="0.25">
      <c r="C133" s="12"/>
      <c r="D133" s="12"/>
      <c r="E133" s="12"/>
      <c r="F133" s="12"/>
      <c r="G133" s="12"/>
    </row>
    <row r="134" spans="3:7" x14ac:dyDescent="0.25">
      <c r="C134" s="12"/>
      <c r="D134" s="12"/>
      <c r="E134" s="12"/>
      <c r="F134" s="12"/>
      <c r="G134" s="12"/>
    </row>
    <row r="135" spans="3:7" x14ac:dyDescent="0.25">
      <c r="C135" s="12"/>
      <c r="D135" s="12"/>
      <c r="E135" s="12"/>
      <c r="F135" s="12"/>
      <c r="G135" s="12"/>
    </row>
    <row r="136" spans="3:7" x14ac:dyDescent="0.25">
      <c r="C136" s="12"/>
      <c r="D136" s="12"/>
      <c r="E136" s="12"/>
      <c r="F136" s="12"/>
      <c r="G136" s="12"/>
    </row>
    <row r="137" spans="3:7" x14ac:dyDescent="0.25">
      <c r="C137" s="12"/>
      <c r="D137" s="12"/>
      <c r="E137" s="12"/>
      <c r="F137" s="12"/>
      <c r="G137" s="12"/>
    </row>
    <row r="138" spans="3:7" x14ac:dyDescent="0.25">
      <c r="C138" s="12"/>
      <c r="D138" s="12"/>
      <c r="E138" s="12"/>
      <c r="F138" s="12"/>
      <c r="G138" s="12"/>
    </row>
    <row r="139" spans="3:7" x14ac:dyDescent="0.25">
      <c r="C139" s="12"/>
      <c r="D139" s="12"/>
      <c r="E139" s="12"/>
      <c r="F139" s="12"/>
      <c r="G139" s="12"/>
    </row>
    <row r="140" spans="3:7" x14ac:dyDescent="0.25">
      <c r="C140" s="12"/>
      <c r="D140" s="12"/>
      <c r="E140" s="12"/>
      <c r="F140" s="12"/>
      <c r="G140" s="12"/>
    </row>
    <row r="141" spans="3:7" x14ac:dyDescent="0.25">
      <c r="C141" s="12"/>
      <c r="D141" s="12"/>
      <c r="E141" s="12"/>
      <c r="F141" s="12"/>
      <c r="G141" s="12"/>
    </row>
    <row r="142" spans="3:7" x14ac:dyDescent="0.25">
      <c r="C142" s="12"/>
      <c r="D142" s="12"/>
      <c r="E142" s="12"/>
      <c r="F142" s="12"/>
      <c r="G142" s="12"/>
    </row>
    <row r="143" spans="3:7" x14ac:dyDescent="0.25">
      <c r="C143" s="12"/>
      <c r="D143" s="12"/>
      <c r="E143" s="12"/>
      <c r="F143" s="12"/>
      <c r="G143" s="12"/>
    </row>
    <row r="144" spans="3:7" x14ac:dyDescent="0.25">
      <c r="C144" s="12"/>
      <c r="D144" s="12"/>
      <c r="E144" s="12"/>
      <c r="F144" s="12"/>
      <c r="G144" s="12"/>
    </row>
    <row r="145" spans="3:7" x14ac:dyDescent="0.25">
      <c r="C145" s="12"/>
      <c r="D145" s="12"/>
      <c r="E145" s="12"/>
      <c r="F145" s="12"/>
      <c r="G145" s="12"/>
    </row>
    <row r="146" spans="3:7" x14ac:dyDescent="0.25">
      <c r="C146" s="12"/>
      <c r="D146" s="12"/>
      <c r="E146" s="12"/>
      <c r="F146" s="12"/>
      <c r="G146" s="12"/>
    </row>
    <row r="147" spans="3:7" x14ac:dyDescent="0.25">
      <c r="C147" s="12"/>
      <c r="D147" s="12"/>
      <c r="E147" s="12"/>
      <c r="F147" s="12"/>
      <c r="G147" s="12"/>
    </row>
    <row r="148" spans="3:7" x14ac:dyDescent="0.25">
      <c r="C148" s="12"/>
      <c r="D148" s="12"/>
      <c r="E148" s="12"/>
      <c r="F148" s="12"/>
      <c r="G148" s="12"/>
    </row>
    <row r="149" spans="3:7" x14ac:dyDescent="0.25">
      <c r="C149" s="12"/>
      <c r="D149" s="12"/>
      <c r="E149" s="12"/>
      <c r="F149" s="12"/>
      <c r="G149" s="12"/>
    </row>
    <row r="150" spans="3:7" x14ac:dyDescent="0.25">
      <c r="C150" s="12"/>
      <c r="D150" s="12"/>
      <c r="E150" s="12"/>
      <c r="F150" s="12"/>
      <c r="G150" s="12"/>
    </row>
    <row r="151" spans="3:7" x14ac:dyDescent="0.25">
      <c r="C151" s="12"/>
      <c r="D151" s="12"/>
      <c r="E151" s="12"/>
      <c r="F151" s="12"/>
      <c r="G151" s="12"/>
    </row>
    <row r="152" spans="3:7" x14ac:dyDescent="0.25">
      <c r="C152" s="12"/>
      <c r="D152" s="12"/>
      <c r="E152" s="12"/>
      <c r="F152" s="12"/>
      <c r="G152" s="12"/>
    </row>
    <row r="153" spans="3:7" x14ac:dyDescent="0.25">
      <c r="C153" s="12"/>
      <c r="D153" s="12"/>
      <c r="E153" s="12"/>
      <c r="F153" s="12"/>
      <c r="G153" s="12"/>
    </row>
    <row r="154" spans="3:7" x14ac:dyDescent="0.25">
      <c r="C154" s="12"/>
      <c r="D154" s="12"/>
      <c r="E154" s="12"/>
      <c r="F154" s="12"/>
      <c r="G154" s="12"/>
    </row>
    <row r="155" spans="3:7" x14ac:dyDescent="0.25">
      <c r="C155" s="12"/>
      <c r="D155" s="12"/>
      <c r="E155" s="12"/>
      <c r="F155" s="12"/>
      <c r="G155" s="12"/>
    </row>
    <row r="156" spans="3:7" x14ac:dyDescent="0.25">
      <c r="C156" s="12"/>
      <c r="D156" s="12"/>
      <c r="E156" s="12"/>
      <c r="F156" s="12"/>
      <c r="G156" s="12"/>
    </row>
    <row r="157" spans="3:7" x14ac:dyDescent="0.25">
      <c r="C157" s="12"/>
      <c r="D157" s="12"/>
      <c r="E157" s="12"/>
      <c r="F157" s="12"/>
      <c r="G157" s="12"/>
    </row>
    <row r="158" spans="3:7" x14ac:dyDescent="0.25">
      <c r="C158" s="12"/>
      <c r="D158" s="12"/>
      <c r="E158" s="12"/>
      <c r="F158" s="12"/>
      <c r="G158" s="12"/>
    </row>
    <row r="159" spans="3:7" x14ac:dyDescent="0.25">
      <c r="C159" s="12"/>
      <c r="D159" s="12"/>
      <c r="E159" s="12"/>
      <c r="F159" s="12"/>
      <c r="G159" s="12"/>
    </row>
    <row r="160" spans="3:7" x14ac:dyDescent="0.25">
      <c r="C160" s="12"/>
      <c r="D160" s="12"/>
      <c r="E160" s="12"/>
      <c r="F160" s="12"/>
      <c r="G160" s="12"/>
    </row>
    <row r="161" spans="3:7" x14ac:dyDescent="0.25">
      <c r="C161" s="12"/>
      <c r="D161" s="12"/>
      <c r="E161" s="12"/>
      <c r="F161" s="12"/>
      <c r="G161" s="12"/>
    </row>
    <row r="162" spans="3:7" x14ac:dyDescent="0.25">
      <c r="C162" s="12"/>
      <c r="D162" s="12"/>
      <c r="E162" s="12"/>
      <c r="F162" s="12"/>
      <c r="G162" s="12"/>
    </row>
    <row r="163" spans="3:7" x14ac:dyDescent="0.25">
      <c r="C163" s="12"/>
      <c r="D163" s="12"/>
      <c r="E163" s="12"/>
      <c r="F163" s="12"/>
      <c r="G163" s="12"/>
    </row>
    <row r="164" spans="3:7" x14ac:dyDescent="0.25">
      <c r="C164" s="12"/>
      <c r="D164" s="12"/>
      <c r="E164" s="12"/>
      <c r="F164" s="12"/>
      <c r="G164" s="12"/>
    </row>
    <row r="165" spans="3:7" x14ac:dyDescent="0.25">
      <c r="C165" s="12"/>
      <c r="D165" s="12"/>
      <c r="E165" s="12"/>
      <c r="F165" s="12"/>
      <c r="G165" s="12"/>
    </row>
  </sheetData>
  <sortState ref="B99:C103">
    <sortCondition descending="1" ref="C99:C103"/>
  </sortState>
  <pageMargins left="0.7" right="0.7" top="0.75" bottom="0.75" header="0.3" footer="0.3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ICHM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alap alap laut kidul</dc:creator>
  <cp:lastModifiedBy>alap alap laut kidul</cp:lastModifiedBy>
  <dcterms:created xsi:type="dcterms:W3CDTF">2015-09-16T10:14:27Z</dcterms:created>
  <dcterms:modified xsi:type="dcterms:W3CDTF">2015-09-19T11:28:22Z</dcterms:modified>
</cp:coreProperties>
</file>