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Awal" sheetId="4" r:id="rId1"/>
    <sheet name="Optimum" sheetId="1" r:id="rId2"/>
    <sheet name="Sheet2" sheetId="2" r:id="rId3"/>
    <sheet name="Sheet3" sheetId="3" r:id="rId4"/>
  </sheets>
  <definedNames>
    <definedName name="solver_adj" localSheetId="0" hidden="1">Awal!$B$2:$D$2</definedName>
    <definedName name="solver_adj" localSheetId="1" hidden="1">Optimum!$B$2:$D$2</definedName>
    <definedName name="solver_cvg" localSheetId="0" hidden="1">"0,0001"</definedName>
    <definedName name="solver_cvg" localSheetId="1" hidden="1">"0,0001"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Awal!$B$2</definedName>
    <definedName name="solver_lhs1" localSheetId="1" hidden="1">Optimum!$B$2</definedName>
    <definedName name="solver_lhs2" localSheetId="0" hidden="1">Awal!$B$2</definedName>
    <definedName name="solver_lhs2" localSheetId="1" hidden="1">Optimum!$B$2</definedName>
    <definedName name="solver_lhs3" localSheetId="0" hidden="1">Awal!$C$2</definedName>
    <definedName name="solver_lhs3" localSheetId="1" hidden="1">Optimum!$C$2</definedName>
    <definedName name="solver_lhs4" localSheetId="0" hidden="1">Awal!$C$2</definedName>
    <definedName name="solver_lhs4" localSheetId="1" hidden="1">Optimum!$C$2</definedName>
    <definedName name="solver_lhs5" localSheetId="0" hidden="1">Awal!$D$2</definedName>
    <definedName name="solver_lhs5" localSheetId="1" hidden="1">Optimum!$D$2</definedName>
    <definedName name="solver_lhs6" localSheetId="0" hidden="1">Awal!$D$2</definedName>
    <definedName name="solver_lhs6" localSheetId="1" hidden="1">Optimum!$D$2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"0,075"</definedName>
    <definedName name="solver_mrt" localSheetId="1" hidden="1">"0,075"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Awal!$G$2</definedName>
    <definedName name="solver_opt" localSheetId="1" hidden="1">Optimum!$G$2</definedName>
    <definedName name="solver_pre" localSheetId="0" hidden="1">"0,000001"</definedName>
    <definedName name="solver_pre" localSheetId="1" hidden="1">"0,000001"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hs1" localSheetId="0" hidden="1">1</definedName>
    <definedName name="solver_rhs1" localSheetId="1" hidden="1">1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hs3" localSheetId="1" hidden="1">1</definedName>
    <definedName name="solver_rhs4" localSheetId="0" hidden="1">0</definedName>
    <definedName name="solver_rhs4" localSheetId="1" hidden="1">0</definedName>
    <definedName name="solver_rhs5" localSheetId="0" hidden="1">1</definedName>
    <definedName name="solver_rhs5" localSheetId="1" hidden="1">1</definedName>
    <definedName name="solver_rhs6" localSheetId="0" hidden="1">0</definedName>
    <definedName name="solver_rhs6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H34" i="1" l="1"/>
  <c r="H35" i="1"/>
  <c r="H36" i="1"/>
  <c r="H33" i="1"/>
  <c r="H30" i="1"/>
  <c r="H31" i="1"/>
  <c r="H32" i="1"/>
  <c r="H29" i="1"/>
  <c r="F2" i="4"/>
  <c r="F8" i="4" s="1"/>
  <c r="E2" i="4"/>
  <c r="C28" i="4" s="1"/>
  <c r="D28" i="4" s="1"/>
  <c r="C9" i="4" l="1"/>
  <c r="D9" i="4" s="1"/>
  <c r="C11" i="4"/>
  <c r="D11" i="4" s="1"/>
  <c r="C13" i="4"/>
  <c r="D13" i="4" s="1"/>
  <c r="C15" i="4"/>
  <c r="D15" i="4" s="1"/>
  <c r="C17" i="4"/>
  <c r="D17" i="4" s="1"/>
  <c r="C19" i="4"/>
  <c r="D19" i="4" s="1"/>
  <c r="C21" i="4"/>
  <c r="D21" i="4" s="1"/>
  <c r="C23" i="4"/>
  <c r="D23" i="4" s="1"/>
  <c r="C25" i="4"/>
  <c r="D25" i="4" s="1"/>
  <c r="C27" i="4"/>
  <c r="D27" i="4" s="1"/>
  <c r="E8" i="4"/>
  <c r="C10" i="4"/>
  <c r="D10" i="4" s="1"/>
  <c r="C12" i="4"/>
  <c r="D12" i="4" s="1"/>
  <c r="C14" i="4"/>
  <c r="D14" i="4" s="1"/>
  <c r="C16" i="4"/>
  <c r="D16" i="4" s="1"/>
  <c r="C18" i="4"/>
  <c r="D18" i="4" s="1"/>
  <c r="C20" i="4"/>
  <c r="D20" i="4" s="1"/>
  <c r="C22" i="4"/>
  <c r="D22" i="4" s="1"/>
  <c r="C24" i="4"/>
  <c r="D24" i="4" s="1"/>
  <c r="C26" i="4"/>
  <c r="D26" i="4" s="1"/>
  <c r="G6" i="4" l="1"/>
  <c r="G7" i="4"/>
  <c r="G8" i="4"/>
  <c r="G5" i="4"/>
  <c r="E9" i="4" s="1"/>
  <c r="H9" i="4" l="1"/>
  <c r="I9" i="4" s="1"/>
  <c r="F9" i="4"/>
  <c r="E10" i="4" s="1"/>
  <c r="G9" i="4"/>
  <c r="H10" i="4" l="1"/>
  <c r="I10" i="4" s="1"/>
  <c r="L10" i="4"/>
  <c r="K10" i="4"/>
  <c r="J10" i="4"/>
  <c r="G10" i="4"/>
  <c r="F10" i="4"/>
  <c r="H11" i="4" s="1"/>
  <c r="I11" i="4" s="1"/>
  <c r="J9" i="4"/>
  <c r="L9" i="4"/>
  <c r="K9" i="4"/>
  <c r="E11" i="4"/>
  <c r="J11" i="4" l="1"/>
  <c r="L11" i="4"/>
  <c r="K11" i="4"/>
  <c r="F11" i="4"/>
  <c r="H12" i="4" s="1"/>
  <c r="I12" i="4" s="1"/>
  <c r="G11" i="4"/>
  <c r="E12" i="4" l="1"/>
  <c r="F12" i="4" s="1"/>
  <c r="L12" i="4"/>
  <c r="K12" i="4"/>
  <c r="J12" i="4"/>
  <c r="G12" i="4" l="1"/>
  <c r="H13" i="4"/>
  <c r="I13" i="4" s="1"/>
  <c r="L13" i="4" s="1"/>
  <c r="E13" i="4"/>
  <c r="J13" i="4"/>
  <c r="K13" i="4"/>
  <c r="F13" i="4"/>
  <c r="E14" i="4" s="1"/>
  <c r="G13" i="4"/>
  <c r="H14" i="4" l="1"/>
  <c r="I14" i="4" s="1"/>
  <c r="L14" i="4"/>
  <c r="K14" i="4"/>
  <c r="J14" i="4"/>
  <c r="G14" i="4"/>
  <c r="F14" i="4"/>
  <c r="H15" i="4" s="1"/>
  <c r="I15" i="4" s="1"/>
  <c r="J15" i="4" l="1"/>
  <c r="L15" i="4"/>
  <c r="K15" i="4"/>
  <c r="E15" i="4"/>
  <c r="F15" i="4" l="1"/>
  <c r="H16" i="4" s="1"/>
  <c r="I16" i="4" s="1"/>
  <c r="G15" i="4"/>
  <c r="E16" i="4" l="1"/>
  <c r="L16" i="4"/>
  <c r="K16" i="4"/>
  <c r="J16" i="4"/>
  <c r="G16" i="4"/>
  <c r="F16" i="4"/>
  <c r="H17" i="4" s="1"/>
  <c r="I17" i="4" s="1"/>
  <c r="E17" i="4" l="1"/>
  <c r="G17" i="4" s="1"/>
  <c r="J17" i="4"/>
  <c r="L17" i="4"/>
  <c r="K17" i="4"/>
  <c r="F17" i="4"/>
  <c r="H18" i="4" s="1"/>
  <c r="I18" i="4" s="1"/>
  <c r="E18" i="4" l="1"/>
  <c r="F18" i="4" s="1"/>
  <c r="H19" i="4" s="1"/>
  <c r="I19" i="4" s="1"/>
  <c r="L18" i="4"/>
  <c r="K18" i="4"/>
  <c r="J18" i="4"/>
  <c r="G18" i="4" l="1"/>
  <c r="E19" i="4"/>
  <c r="E20" i="4" s="1"/>
  <c r="J19" i="4"/>
  <c r="L19" i="4"/>
  <c r="K19" i="4"/>
  <c r="F19" i="4"/>
  <c r="H20" i="4" s="1"/>
  <c r="I20" i="4" s="1"/>
  <c r="G19" i="4" l="1"/>
  <c r="G20" i="4"/>
  <c r="F20" i="4"/>
  <c r="H21" i="4" s="1"/>
  <c r="I21" i="4" s="1"/>
  <c r="L20" i="4"/>
  <c r="K20" i="4"/>
  <c r="J20" i="4"/>
  <c r="J21" i="4" l="1"/>
  <c r="L21" i="4"/>
  <c r="K21" i="4"/>
  <c r="E21" i="4"/>
  <c r="F21" i="4" l="1"/>
  <c r="H22" i="4" s="1"/>
  <c r="I22" i="4" s="1"/>
  <c r="G21" i="4"/>
  <c r="E22" i="4"/>
  <c r="L22" i="4" l="1"/>
  <c r="K22" i="4"/>
  <c r="J22" i="4"/>
  <c r="G22" i="4"/>
  <c r="F22" i="4"/>
  <c r="H23" i="4" s="1"/>
  <c r="I23" i="4" s="1"/>
  <c r="E23" i="4"/>
  <c r="J23" i="4" l="1"/>
  <c r="L23" i="4"/>
  <c r="K23" i="4"/>
  <c r="F23" i="4"/>
  <c r="H24" i="4" s="1"/>
  <c r="I24" i="4" s="1"/>
  <c r="G23" i="4"/>
  <c r="E24" i="4" l="1"/>
  <c r="L24" i="4"/>
  <c r="K24" i="4"/>
  <c r="J24" i="4"/>
  <c r="G24" i="4"/>
  <c r="F24" i="4"/>
  <c r="H25" i="4" s="1"/>
  <c r="I25" i="4" s="1"/>
  <c r="E25" i="4" l="1"/>
  <c r="J25" i="4"/>
  <c r="L25" i="4"/>
  <c r="K25" i="4"/>
  <c r="F25" i="4"/>
  <c r="H26" i="4" s="1"/>
  <c r="I26" i="4" s="1"/>
  <c r="G25" i="4"/>
  <c r="E26" i="4" l="1"/>
  <c r="L26" i="4"/>
  <c r="K26" i="4"/>
  <c r="J26" i="4"/>
  <c r="G26" i="4"/>
  <c r="F26" i="4"/>
  <c r="H27" i="4" s="1"/>
  <c r="I27" i="4" s="1"/>
  <c r="E27" i="4" l="1"/>
  <c r="J27" i="4"/>
  <c r="L27" i="4"/>
  <c r="K27" i="4"/>
  <c r="F27" i="4"/>
  <c r="H28" i="4" s="1"/>
  <c r="I28" i="4" s="1"/>
  <c r="G27" i="4"/>
  <c r="E28" i="4" l="1"/>
  <c r="L28" i="4"/>
  <c r="H2" i="4" s="1"/>
  <c r="K28" i="4"/>
  <c r="I2" i="4" s="1"/>
  <c r="J28" i="4"/>
  <c r="G28" i="4"/>
  <c r="F28" i="4"/>
  <c r="G2" i="4" l="1"/>
  <c r="J2" i="4"/>
  <c r="L9" i="1" l="1"/>
  <c r="K9" i="1"/>
  <c r="J9" i="1"/>
  <c r="I9" i="1"/>
  <c r="H9" i="1"/>
  <c r="E9" i="1"/>
  <c r="G6" i="1"/>
  <c r="G7" i="1"/>
  <c r="G8" i="1"/>
  <c r="G5" i="1"/>
  <c r="F8" i="1"/>
  <c r="E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9" i="1"/>
  <c r="F2" i="1"/>
  <c r="E2" i="1"/>
  <c r="F9" i="1" l="1"/>
  <c r="H10" i="1" s="1"/>
  <c r="I10" i="1" s="1"/>
  <c r="G9" i="1"/>
  <c r="K10" i="1" l="1"/>
  <c r="J10" i="1"/>
  <c r="L10" i="1"/>
  <c r="E10" i="1"/>
  <c r="F10" i="1" l="1"/>
  <c r="H11" i="1" s="1"/>
  <c r="I11" i="1" s="1"/>
  <c r="G10" i="1"/>
  <c r="E11" i="1" l="1"/>
  <c r="K11" i="1"/>
  <c r="L11" i="1"/>
  <c r="J11" i="1"/>
  <c r="G11" i="1"/>
  <c r="F11" i="1"/>
  <c r="E12" i="1" s="1"/>
  <c r="G12" i="1" l="1"/>
  <c r="F12" i="1"/>
  <c r="H13" i="1" s="1"/>
  <c r="I13" i="1" s="1"/>
  <c r="H12" i="1"/>
  <c r="I12" i="1" s="1"/>
  <c r="E13" i="1" l="1"/>
  <c r="F13" i="1" s="1"/>
  <c r="E14" i="1" s="1"/>
  <c r="K13" i="1"/>
  <c r="L13" i="1"/>
  <c r="J13" i="1"/>
  <c r="J12" i="1"/>
  <c r="K12" i="1"/>
  <c r="L12" i="1"/>
  <c r="G13" i="1" l="1"/>
  <c r="G14" i="1"/>
  <c r="F14" i="1"/>
  <c r="E15" i="1" s="1"/>
  <c r="H14" i="1"/>
  <c r="I14" i="1" s="1"/>
  <c r="H15" i="1" l="1"/>
  <c r="I15" i="1" s="1"/>
  <c r="K15" i="1" s="1"/>
  <c r="L14" i="1"/>
  <c r="K14" i="1"/>
  <c r="J14" i="1"/>
  <c r="G15" i="1"/>
  <c r="F15" i="1"/>
  <c r="E16" i="1" s="1"/>
  <c r="L15" i="1"/>
  <c r="J15" i="1" l="1"/>
  <c r="H16" i="1"/>
  <c r="I16" i="1" s="1"/>
  <c r="J16" i="1" s="1"/>
  <c r="F16" i="1"/>
  <c r="G16" i="1"/>
  <c r="L16" i="1" l="1"/>
  <c r="K16" i="1"/>
  <c r="E17" i="1"/>
  <c r="H17" i="1"/>
  <c r="I17" i="1" s="1"/>
  <c r="J17" i="1" l="1"/>
  <c r="K17" i="1"/>
  <c r="L17" i="1"/>
  <c r="G17" i="1"/>
  <c r="F17" i="1"/>
  <c r="E18" i="1" s="1"/>
  <c r="H18" i="1" l="1"/>
  <c r="I18" i="1" s="1"/>
  <c r="J18" i="1" s="1"/>
  <c r="F18" i="1"/>
  <c r="E19" i="1" s="1"/>
  <c r="G18" i="1"/>
  <c r="K18" i="1" l="1"/>
  <c r="L18" i="1"/>
  <c r="F19" i="1"/>
  <c r="E20" i="1" s="1"/>
  <c r="G19" i="1"/>
  <c r="H19" i="1"/>
  <c r="I19" i="1" s="1"/>
  <c r="H20" i="1" l="1"/>
  <c r="I20" i="1" s="1"/>
  <c r="J20" i="1" s="1"/>
  <c r="K19" i="1"/>
  <c r="J19" i="1"/>
  <c r="L19" i="1"/>
  <c r="G20" i="1"/>
  <c r="F20" i="1"/>
  <c r="E21" i="1" s="1"/>
  <c r="K20" i="1" l="1"/>
  <c r="L20" i="1"/>
  <c r="F21" i="1"/>
  <c r="E22" i="1" s="1"/>
  <c r="G21" i="1"/>
  <c r="H21" i="1"/>
  <c r="I21" i="1" s="1"/>
  <c r="H22" i="1" l="1"/>
  <c r="I22" i="1" s="1"/>
  <c r="K22" i="1" s="1"/>
  <c r="K21" i="1"/>
  <c r="L21" i="1"/>
  <c r="J21" i="1"/>
  <c r="G22" i="1"/>
  <c r="F22" i="1"/>
  <c r="E23" i="1" s="1"/>
  <c r="L22" i="1" l="1"/>
  <c r="J22" i="1"/>
  <c r="G23" i="1"/>
  <c r="F23" i="1"/>
  <c r="E24" i="1" s="1"/>
  <c r="H23" i="1"/>
  <c r="I23" i="1" s="1"/>
  <c r="H24" i="1" l="1"/>
  <c r="I24" i="1" s="1"/>
  <c r="L24" i="1" s="1"/>
  <c r="G24" i="1"/>
  <c r="F24" i="1"/>
  <c r="E25" i="1" s="1"/>
  <c r="K23" i="1"/>
  <c r="J23" i="1"/>
  <c r="L23" i="1"/>
  <c r="J24" i="1"/>
  <c r="K24" i="1"/>
  <c r="H25" i="1" l="1"/>
  <c r="I25" i="1" s="1"/>
  <c r="J25" i="1" s="1"/>
  <c r="G25" i="1"/>
  <c r="F25" i="1"/>
  <c r="E26" i="1" s="1"/>
  <c r="L25" i="1" l="1"/>
  <c r="K25" i="1"/>
  <c r="H26" i="1"/>
  <c r="I26" i="1" s="1"/>
  <c r="L26" i="1" s="1"/>
  <c r="G26" i="1"/>
  <c r="F26" i="1"/>
  <c r="E27" i="1" s="1"/>
  <c r="J26" i="1" l="1"/>
  <c r="H27" i="1"/>
  <c r="I27" i="1" s="1"/>
  <c r="L27" i="1" s="1"/>
  <c r="K26" i="1"/>
  <c r="G27" i="1"/>
  <c r="F27" i="1"/>
  <c r="E28" i="1" s="1"/>
  <c r="J27" i="1" l="1"/>
  <c r="K27" i="1"/>
  <c r="H28" i="1"/>
  <c r="I28" i="1" s="1"/>
  <c r="J28" i="1" s="1"/>
  <c r="G28" i="1"/>
  <c r="F28" i="1"/>
  <c r="L28" i="1" l="1"/>
  <c r="H2" i="1" s="1"/>
  <c r="K28" i="1"/>
  <c r="I2" i="1" s="1"/>
  <c r="J2" i="1"/>
  <c r="G2" i="1"/>
</calcChain>
</file>

<file path=xl/sharedStrings.xml><?xml version="1.0" encoding="utf-8"?>
<sst xmlns="http://schemas.openxmlformats.org/spreadsheetml/2006/main" count="44" uniqueCount="22">
  <si>
    <t>t</t>
  </si>
  <si>
    <t>Yt</t>
  </si>
  <si>
    <t>Inisialisasi awal</t>
  </si>
  <si>
    <t>alpha</t>
  </si>
  <si>
    <t>gamma</t>
  </si>
  <si>
    <t>delta</t>
  </si>
  <si>
    <t>intercept</t>
  </si>
  <si>
    <t>slope</t>
  </si>
  <si>
    <t>Yt duga</t>
  </si>
  <si>
    <t>res</t>
  </si>
  <si>
    <t>lt</t>
  </si>
  <si>
    <t>bt</t>
  </si>
  <si>
    <t>st</t>
  </si>
  <si>
    <t>ft</t>
  </si>
  <si>
    <t>SSE</t>
  </si>
  <si>
    <t>et</t>
  </si>
  <si>
    <t>MAPE</t>
  </si>
  <si>
    <t>MAD</t>
  </si>
  <si>
    <t>MSD</t>
  </si>
  <si>
    <t>et^2</t>
  </si>
  <si>
    <t>abs et</t>
  </si>
  <si>
    <t>abs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</si>
</sst>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9" fontId="0" fillId="0" borderId="0" xfId="0" applyNumberFormat="1"/>
    <xf numFmtId="169" fontId="1" fillId="0" borderId="0" xfId="0" applyNumberFormat="1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6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Awal!$B$4</c:f>
              <c:strCache>
                <c:ptCount val="1"/>
                <c:pt idx="0">
                  <c:v>Yt</c:v>
                </c:pt>
              </c:strCache>
            </c:strRef>
          </c:tx>
          <c:marker>
            <c:symbol val="none"/>
          </c:marker>
          <c:val>
            <c:numRef>
              <c:f>Awal!$B$9:$B$28</c:f>
              <c:numCache>
                <c:formatCode>General</c:formatCode>
                <c:ptCount val="20"/>
                <c:pt idx="0">
                  <c:v>48</c:v>
                </c:pt>
                <c:pt idx="1">
                  <c:v>58</c:v>
                </c:pt>
                <c:pt idx="2">
                  <c:v>57</c:v>
                </c:pt>
                <c:pt idx="3">
                  <c:v>65</c:v>
                </c:pt>
                <c:pt idx="4">
                  <c:v>50</c:v>
                </c:pt>
                <c:pt idx="5">
                  <c:v>61</c:v>
                </c:pt>
                <c:pt idx="6">
                  <c:v>59</c:v>
                </c:pt>
                <c:pt idx="7">
                  <c:v>68</c:v>
                </c:pt>
                <c:pt idx="8">
                  <c:v>52</c:v>
                </c:pt>
                <c:pt idx="9">
                  <c:v>62</c:v>
                </c:pt>
                <c:pt idx="10">
                  <c:v>59</c:v>
                </c:pt>
                <c:pt idx="11">
                  <c:v>69</c:v>
                </c:pt>
                <c:pt idx="12">
                  <c:v>52</c:v>
                </c:pt>
                <c:pt idx="13">
                  <c:v>64</c:v>
                </c:pt>
                <c:pt idx="14">
                  <c:v>60</c:v>
                </c:pt>
                <c:pt idx="15">
                  <c:v>73</c:v>
                </c:pt>
                <c:pt idx="16">
                  <c:v>53</c:v>
                </c:pt>
                <c:pt idx="17">
                  <c:v>65</c:v>
                </c:pt>
                <c:pt idx="18">
                  <c:v>60</c:v>
                </c:pt>
                <c:pt idx="1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37664"/>
        <c:axId val="275139200"/>
      </c:lineChart>
      <c:catAx>
        <c:axId val="27513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5139200"/>
        <c:crosses val="autoZero"/>
        <c:auto val="1"/>
        <c:lblAlgn val="ctr"/>
        <c:lblOffset val="100"/>
        <c:noMultiLvlLbl val="0"/>
      </c:catAx>
      <c:valAx>
        <c:axId val="27513920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13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Optimum!$B$4</c:f>
              <c:strCache>
                <c:ptCount val="1"/>
                <c:pt idx="0">
                  <c:v>Yt</c:v>
                </c:pt>
              </c:strCache>
            </c:strRef>
          </c:tx>
          <c:marker>
            <c:symbol val="none"/>
          </c:marker>
          <c:val>
            <c:numRef>
              <c:f>Optimum!$B$9:$B$28</c:f>
              <c:numCache>
                <c:formatCode>General</c:formatCode>
                <c:ptCount val="20"/>
                <c:pt idx="0">
                  <c:v>48</c:v>
                </c:pt>
                <c:pt idx="1">
                  <c:v>58</c:v>
                </c:pt>
                <c:pt idx="2">
                  <c:v>57</c:v>
                </c:pt>
                <c:pt idx="3">
                  <c:v>65</c:v>
                </c:pt>
                <c:pt idx="4">
                  <c:v>50</c:v>
                </c:pt>
                <c:pt idx="5">
                  <c:v>61</c:v>
                </c:pt>
                <c:pt idx="6">
                  <c:v>59</c:v>
                </c:pt>
                <c:pt idx="7">
                  <c:v>68</c:v>
                </c:pt>
                <c:pt idx="8">
                  <c:v>52</c:v>
                </c:pt>
                <c:pt idx="9">
                  <c:v>62</c:v>
                </c:pt>
                <c:pt idx="10">
                  <c:v>59</c:v>
                </c:pt>
                <c:pt idx="11">
                  <c:v>69</c:v>
                </c:pt>
                <c:pt idx="12">
                  <c:v>52</c:v>
                </c:pt>
                <c:pt idx="13">
                  <c:v>64</c:v>
                </c:pt>
                <c:pt idx="14">
                  <c:v>60</c:v>
                </c:pt>
                <c:pt idx="15">
                  <c:v>73</c:v>
                </c:pt>
                <c:pt idx="16">
                  <c:v>53</c:v>
                </c:pt>
                <c:pt idx="17">
                  <c:v>65</c:v>
                </c:pt>
                <c:pt idx="18">
                  <c:v>60</c:v>
                </c:pt>
                <c:pt idx="1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45888"/>
        <c:axId val="40411520"/>
      </c:lineChart>
      <c:catAx>
        <c:axId val="402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411520"/>
        <c:crosses val="autoZero"/>
        <c:auto val="1"/>
        <c:lblAlgn val="ctr"/>
        <c:lblOffset val="100"/>
        <c:noMultiLvlLbl val="0"/>
      </c:catAx>
      <c:valAx>
        <c:axId val="4041152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4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Optimum!$B$9:$B$28</c:f>
              <c:numCache>
                <c:formatCode>General</c:formatCode>
                <c:ptCount val="20"/>
                <c:pt idx="0">
                  <c:v>48</c:v>
                </c:pt>
                <c:pt idx="1">
                  <c:v>58</c:v>
                </c:pt>
                <c:pt idx="2">
                  <c:v>57</c:v>
                </c:pt>
                <c:pt idx="3">
                  <c:v>65</c:v>
                </c:pt>
                <c:pt idx="4">
                  <c:v>50</c:v>
                </c:pt>
                <c:pt idx="5">
                  <c:v>61</c:v>
                </c:pt>
                <c:pt idx="6">
                  <c:v>59</c:v>
                </c:pt>
                <c:pt idx="7">
                  <c:v>68</c:v>
                </c:pt>
                <c:pt idx="8">
                  <c:v>52</c:v>
                </c:pt>
                <c:pt idx="9">
                  <c:v>62</c:v>
                </c:pt>
                <c:pt idx="10">
                  <c:v>59</c:v>
                </c:pt>
                <c:pt idx="11">
                  <c:v>69</c:v>
                </c:pt>
                <c:pt idx="12">
                  <c:v>52</c:v>
                </c:pt>
                <c:pt idx="13">
                  <c:v>64</c:v>
                </c:pt>
                <c:pt idx="14">
                  <c:v>60</c:v>
                </c:pt>
                <c:pt idx="15">
                  <c:v>73</c:v>
                </c:pt>
                <c:pt idx="16">
                  <c:v>53</c:v>
                </c:pt>
                <c:pt idx="17">
                  <c:v>65</c:v>
                </c:pt>
                <c:pt idx="18">
                  <c:v>60</c:v>
                </c:pt>
                <c:pt idx="19">
                  <c:v>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Optimum!$H$9:$H$36</c:f>
              <c:numCache>
                <c:formatCode>0,000</c:formatCode>
                <c:ptCount val="28"/>
                <c:pt idx="0">
                  <c:v>46.29117647058824</c:v>
                </c:pt>
                <c:pt idx="1">
                  <c:v>57.554596886341031</c:v>
                </c:pt>
                <c:pt idx="2">
                  <c:v>55.280548448368691</c:v>
                </c:pt>
                <c:pt idx="3">
                  <c:v>65.913304477865807</c:v>
                </c:pt>
                <c:pt idx="4">
                  <c:v>51.691158769742962</c:v>
                </c:pt>
                <c:pt idx="5">
                  <c:v>61.140712352510327</c:v>
                </c:pt>
                <c:pt idx="6">
                  <c:v>59.626809099168902</c:v>
                </c:pt>
                <c:pt idx="7">
                  <c:v>67.515645057858023</c:v>
                </c:pt>
                <c:pt idx="8">
                  <c:v>52.945550431034434</c:v>
                </c:pt>
                <c:pt idx="9">
                  <c:v>63.680881873192568</c:v>
                </c:pt>
                <c:pt idx="10">
                  <c:v>61.271730997566472</c:v>
                </c:pt>
                <c:pt idx="11">
                  <c:v>69.354283900715856</c:v>
                </c:pt>
                <c:pt idx="12">
                  <c:v>53.216875033319837</c:v>
                </c:pt>
                <c:pt idx="13">
                  <c:v>63.033463588269548</c:v>
                </c:pt>
                <c:pt idx="14">
                  <c:v>60.676747311599563</c:v>
                </c:pt>
                <c:pt idx="15">
                  <c:v>70.528164128489465</c:v>
                </c:pt>
                <c:pt idx="16">
                  <c:v>54.520857852059507</c:v>
                </c:pt>
                <c:pt idx="17">
                  <c:v>65.974512953106824</c:v>
                </c:pt>
                <c:pt idx="18">
                  <c:v>61.863347329621384</c:v>
                </c:pt>
                <c:pt idx="19">
                  <c:v>73.692827448763353</c:v>
                </c:pt>
                <c:pt idx="20">
                  <c:v>56.987427788006286</c:v>
                </c:pt>
                <c:pt idx="21">
                  <c:v>67.426173333705705</c:v>
                </c:pt>
                <c:pt idx="22">
                  <c:v>64.614918879405124</c:v>
                </c:pt>
                <c:pt idx="23">
                  <c:v>74.303664425104557</c:v>
                </c:pt>
                <c:pt idx="24">
                  <c:v>58.548292323745144</c:v>
                </c:pt>
                <c:pt idx="25">
                  <c:v>68.987037869444549</c:v>
                </c:pt>
                <c:pt idx="26">
                  <c:v>66.175783415143968</c:v>
                </c:pt>
                <c:pt idx="27">
                  <c:v>75.864528960843401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9472"/>
        <c:axId val="158891008"/>
      </c:lineChart>
      <c:catAx>
        <c:axId val="15888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91008"/>
        <c:crosses val="autoZero"/>
        <c:auto val="1"/>
        <c:lblAlgn val="ctr"/>
        <c:lblOffset val="100"/>
        <c:noMultiLvlLbl val="0"/>
      </c:catAx>
      <c:valAx>
        <c:axId val="15889100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8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18</xdr:col>
      <xdr:colOff>481965</xdr:colOff>
      <xdr:row>8</xdr:row>
      <xdr:rowOff>200025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3529965" cy="178117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304800</xdr:colOff>
      <xdr:row>30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9</xdr:row>
      <xdr:rowOff>0</xdr:rowOff>
    </xdr:from>
    <xdr:to>
      <xdr:col>18</xdr:col>
      <xdr:colOff>447675</xdr:colOff>
      <xdr:row>12</xdr:row>
      <xdr:rowOff>193675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6275" y="1790700"/>
          <a:ext cx="3495675" cy="822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18</xdr:col>
      <xdr:colOff>481965</xdr:colOff>
      <xdr:row>8</xdr:row>
      <xdr:rowOff>200025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1450" y="0"/>
          <a:ext cx="3529965" cy="180022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13</xdr:row>
      <xdr:rowOff>0</xdr:rowOff>
    </xdr:from>
    <xdr:to>
      <xdr:col>20</xdr:col>
      <xdr:colOff>304800</xdr:colOff>
      <xdr:row>30</xdr:row>
      <xdr:rowOff>34925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9</xdr:row>
      <xdr:rowOff>0</xdr:rowOff>
    </xdr:from>
    <xdr:to>
      <xdr:col>18</xdr:col>
      <xdr:colOff>447675</xdr:colOff>
      <xdr:row>12</xdr:row>
      <xdr:rowOff>193675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0650" y="1809750"/>
          <a:ext cx="3495675" cy="822325"/>
        </a:xfrm>
        <a:prstGeom prst="rect">
          <a:avLst/>
        </a:prstGeom>
      </xdr:spPr>
    </xdr:pic>
    <xdr:clientData/>
  </xdr:twoCellAnchor>
  <xdr:twoCellAnchor>
    <xdr:from>
      <xdr:col>8</xdr:col>
      <xdr:colOff>44450</xdr:colOff>
      <xdr:row>28</xdr:row>
      <xdr:rowOff>63500</xdr:rowOff>
    </xdr:from>
    <xdr:to>
      <xdr:col>15</xdr:col>
      <xdr:colOff>349250</xdr:colOff>
      <xdr:row>42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50" zoomScaleNormal="150" workbookViewId="0">
      <selection activeCell="G3" sqref="G3"/>
    </sheetView>
  </sheetViews>
  <sheetFormatPr defaultRowHeight="15" x14ac:dyDescent="0.25"/>
  <cols>
    <col min="1" max="1" width="10.7109375" customWidth="1"/>
    <col min="6" max="6" width="13.140625" bestFit="1" customWidth="1"/>
  </cols>
  <sheetData>
    <row r="1" spans="1:13" x14ac:dyDescent="0.2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14</v>
      </c>
      <c r="H1" s="8" t="s">
        <v>16</v>
      </c>
      <c r="I1" s="8" t="s">
        <v>17</v>
      </c>
      <c r="J1" s="8" t="s">
        <v>18</v>
      </c>
      <c r="K1" s="8"/>
    </row>
    <row r="2" spans="1:13" x14ac:dyDescent="0.25">
      <c r="A2" s="7"/>
      <c r="B2" s="8">
        <v>0.2</v>
      </c>
      <c r="C2" s="8">
        <v>0.2</v>
      </c>
      <c r="D2" s="8">
        <v>0.1</v>
      </c>
      <c r="E2">
        <f>INTERCEPT(B9:B24,A9:A24)</f>
        <v>53.85</v>
      </c>
      <c r="F2" s="14">
        <f>SLOPE(B9:B24,A9:A24)</f>
        <v>0.70147058823529407</v>
      </c>
      <c r="G2" s="14">
        <f>SUM(J9:J28)</f>
        <v>57.578822278048406</v>
      </c>
      <c r="H2" s="14">
        <f>AVERAGE(L9:L28)</f>
        <v>2.3783627880247193</v>
      </c>
      <c r="I2" s="14">
        <f>AVERAGE(K9:K28)</f>
        <v>1.4226675839215974</v>
      </c>
      <c r="J2" s="14">
        <f>AVERAGE(J9:J28)</f>
        <v>2.8789411139024201</v>
      </c>
    </row>
    <row r="3" spans="1:13" ht="15.75" thickBot="1" x14ac:dyDescent="0.3"/>
    <row r="4" spans="1:13" ht="15.75" customHeight="1" thickBot="1" x14ac:dyDescent="0.3">
      <c r="A4" s="1" t="s">
        <v>0</v>
      </c>
      <c r="B4" s="2" t="s">
        <v>1</v>
      </c>
      <c r="C4" s="3" t="s">
        <v>8</v>
      </c>
      <c r="D4" s="3" t="s">
        <v>9</v>
      </c>
      <c r="E4" s="3" t="s">
        <v>10</v>
      </c>
      <c r="F4" s="3" t="s">
        <v>11</v>
      </c>
      <c r="G4" s="12" t="s">
        <v>12</v>
      </c>
      <c r="H4" s="12" t="s">
        <v>13</v>
      </c>
      <c r="I4" s="13" t="s">
        <v>15</v>
      </c>
      <c r="J4" s="13" t="s">
        <v>19</v>
      </c>
      <c r="K4" s="13" t="s">
        <v>20</v>
      </c>
      <c r="L4" s="13" t="s">
        <v>21</v>
      </c>
      <c r="M4" s="13"/>
    </row>
    <row r="5" spans="1:13" ht="15.75" customHeight="1" thickBot="1" x14ac:dyDescent="0.3">
      <c r="A5" s="9">
        <v>-3</v>
      </c>
      <c r="B5" s="10"/>
      <c r="C5" s="11"/>
      <c r="D5" s="11"/>
      <c r="E5" s="11"/>
      <c r="F5" s="11"/>
      <c r="G5" s="14">
        <f>AVERAGE(D9,D13,D17,D21)</f>
        <v>-8.2602941176470601</v>
      </c>
    </row>
    <row r="6" spans="1:13" ht="15.75" customHeight="1" thickBot="1" x14ac:dyDescent="0.3">
      <c r="A6" s="9">
        <v>-2</v>
      </c>
      <c r="B6" s="10"/>
      <c r="C6" s="11"/>
      <c r="D6" s="11"/>
      <c r="E6" s="11"/>
      <c r="F6" s="11"/>
      <c r="G6" s="14">
        <f t="shared" ref="G6:G8" si="0">AVERAGE(D10,D14,D18,D22)</f>
        <v>1.7882352941176443</v>
      </c>
    </row>
    <row r="7" spans="1:13" ht="15.75" customHeight="1" thickBot="1" x14ac:dyDescent="0.3">
      <c r="A7" s="9">
        <v>-1</v>
      </c>
      <c r="B7" s="10"/>
      <c r="C7" s="11"/>
      <c r="D7" s="11"/>
      <c r="E7" s="11"/>
      <c r="F7" s="11"/>
      <c r="G7" s="14">
        <f t="shared" si="0"/>
        <v>-1.4132352941176496</v>
      </c>
    </row>
    <row r="8" spans="1:13" ht="15.75" customHeight="1" thickBot="1" x14ac:dyDescent="0.3">
      <c r="A8" s="9">
        <v>0</v>
      </c>
      <c r="B8" s="10"/>
      <c r="C8" s="11"/>
      <c r="D8" s="11"/>
      <c r="E8" s="11">
        <f>E2</f>
        <v>53.85</v>
      </c>
      <c r="F8" s="15">
        <f>F2</f>
        <v>0.70147058823529407</v>
      </c>
      <c r="G8" s="14">
        <f t="shared" si="0"/>
        <v>7.8852941176470583</v>
      </c>
    </row>
    <row r="9" spans="1:13" ht="16.5" thickBot="1" x14ac:dyDescent="0.3">
      <c r="A9" s="4">
        <v>1</v>
      </c>
      <c r="B9" s="5">
        <v>48</v>
      </c>
      <c r="C9" s="14">
        <f>$E$2+$F$2*A9</f>
        <v>54.551470588235297</v>
      </c>
      <c r="D9" s="14">
        <f>B9-C9</f>
        <v>-6.551470588235297</v>
      </c>
      <c r="E9" s="14">
        <f>$B$2*(B9-G5)+(1-$B$2)*(E8+F8)</f>
        <v>54.893235294117659</v>
      </c>
      <c r="F9" s="14">
        <f>$C$2*(E9-E8)+(1-$C$2)*F8</f>
        <v>0.76982352941176679</v>
      </c>
      <c r="G9" s="14">
        <f>$D$2*(B9-E9)+(1-$D$2)*G5</f>
        <v>-8.12358823529412</v>
      </c>
      <c r="H9" s="14">
        <f>E8+F8+G5</f>
        <v>46.29117647058824</v>
      </c>
      <c r="I9" s="14">
        <f>B9-H9</f>
        <v>1.7088235294117595</v>
      </c>
      <c r="J9" s="14">
        <f>I9^2</f>
        <v>2.9200778546712627</v>
      </c>
      <c r="K9" s="14">
        <f>ABS(I9)</f>
        <v>1.7088235294117595</v>
      </c>
      <c r="L9" s="14">
        <f>ABS((I9/B9)*100)</f>
        <v>3.5600490196078325</v>
      </c>
    </row>
    <row r="10" spans="1:13" ht="16.5" thickBot="1" x14ac:dyDescent="0.3">
      <c r="A10" s="4">
        <v>2</v>
      </c>
      <c r="B10" s="5">
        <v>58</v>
      </c>
      <c r="C10" s="14">
        <f t="shared" ref="C10:C28" si="1">$E$2+$F$2*A10</f>
        <v>55.252941176470593</v>
      </c>
      <c r="D10" s="14">
        <f t="shared" ref="D10:D28" si="2">B10-C10</f>
        <v>2.7470588235294073</v>
      </c>
      <c r="E10" s="14">
        <f t="shared" ref="E10:E28" si="3">$B$2*(B10-G6)+(1-$B$2)*(E9+F9)</f>
        <v>55.772800000000011</v>
      </c>
      <c r="F10" s="14">
        <f t="shared" ref="F10:F28" si="4">$C$2*(E10-E9)+(1-$C$2)*F9</f>
        <v>0.79177176470588384</v>
      </c>
      <c r="G10" s="14">
        <f t="shared" ref="G10:G28" si="5">$D$2*(B10-E10)+(1-$D$2)*G6</f>
        <v>1.8321317647058788</v>
      </c>
      <c r="H10" s="14">
        <f t="shared" ref="H10:H28" si="6">E9+F9+G6</f>
        <v>57.451294117647066</v>
      </c>
      <c r="I10" s="14">
        <f t="shared" ref="I10:I28" si="7">B10-H10</f>
        <v>0.54870588235293383</v>
      </c>
      <c r="J10" s="14">
        <f t="shared" ref="J10:J28" si="8">I10^2</f>
        <v>0.30107814532871163</v>
      </c>
      <c r="K10" s="14">
        <f t="shared" ref="K10:K28" si="9">ABS(I10)</f>
        <v>0.54870588235293383</v>
      </c>
      <c r="L10" s="14">
        <f t="shared" ref="L10:L28" si="10">ABS((I10/B10)*100)</f>
        <v>0.94604462474643758</v>
      </c>
    </row>
    <row r="11" spans="1:13" ht="16.5" thickBot="1" x14ac:dyDescent="0.3">
      <c r="A11" s="4">
        <v>3</v>
      </c>
      <c r="B11" s="5">
        <v>57</v>
      </c>
      <c r="C11" s="14">
        <f t="shared" si="1"/>
        <v>55.954411764705881</v>
      </c>
      <c r="D11" s="14">
        <f t="shared" si="2"/>
        <v>1.0455882352941188</v>
      </c>
      <c r="E11" s="14">
        <f t="shared" si="3"/>
        <v>56.934304470588245</v>
      </c>
      <c r="F11" s="14">
        <f t="shared" si="4"/>
        <v>0.86571830588235388</v>
      </c>
      <c r="G11" s="14">
        <f t="shared" si="5"/>
        <v>-1.2653422117647091</v>
      </c>
      <c r="H11" s="14">
        <f t="shared" si="6"/>
        <v>55.151336470588248</v>
      </c>
      <c r="I11" s="14">
        <f t="shared" si="7"/>
        <v>1.8486635294117519</v>
      </c>
      <c r="J11" s="14">
        <f t="shared" si="8"/>
        <v>3.4175568449771152</v>
      </c>
      <c r="K11" s="14">
        <f t="shared" si="9"/>
        <v>1.8486635294117519</v>
      </c>
      <c r="L11" s="14">
        <f t="shared" si="10"/>
        <v>3.2432693498451783</v>
      </c>
    </row>
    <row r="12" spans="1:13" ht="16.5" thickBot="1" x14ac:dyDescent="0.3">
      <c r="A12" s="4">
        <v>4</v>
      </c>
      <c r="B12" s="5">
        <v>65</v>
      </c>
      <c r="C12" s="14">
        <f t="shared" si="1"/>
        <v>56.655882352941177</v>
      </c>
      <c r="D12" s="14">
        <f t="shared" si="2"/>
        <v>8.3441176470588232</v>
      </c>
      <c r="E12" s="14">
        <f t="shared" si="3"/>
        <v>57.662959397647072</v>
      </c>
      <c r="F12" s="14">
        <f t="shared" si="4"/>
        <v>0.83830563011764847</v>
      </c>
      <c r="G12" s="14">
        <f t="shared" si="5"/>
        <v>7.8304687661176455</v>
      </c>
      <c r="H12" s="14">
        <f t="shared" si="6"/>
        <v>65.685316894117662</v>
      </c>
      <c r="I12" s="14">
        <f t="shared" si="7"/>
        <v>-0.68531689411766195</v>
      </c>
      <c r="J12" s="14">
        <f t="shared" si="8"/>
        <v>0.46965924536307868</v>
      </c>
      <c r="K12" s="14">
        <f t="shared" si="9"/>
        <v>0.68531689411766195</v>
      </c>
      <c r="L12" s="14">
        <f t="shared" si="10"/>
        <v>1.0543336832579413</v>
      </c>
    </row>
    <row r="13" spans="1:13" ht="16.5" thickBot="1" x14ac:dyDescent="0.3">
      <c r="A13" s="4">
        <v>5</v>
      </c>
      <c r="B13" s="6">
        <v>50</v>
      </c>
      <c r="C13" s="14">
        <f t="shared" si="1"/>
        <v>57.357352941176472</v>
      </c>
      <c r="D13" s="14">
        <f t="shared" si="2"/>
        <v>-7.3573529411764724</v>
      </c>
      <c r="E13" s="14">
        <f t="shared" si="3"/>
        <v>58.425729669270602</v>
      </c>
      <c r="F13" s="14">
        <f t="shared" si="4"/>
        <v>0.82319855841882494</v>
      </c>
      <c r="G13" s="14">
        <f t="shared" si="5"/>
        <v>-8.1538023786917684</v>
      </c>
      <c r="H13" s="14">
        <f t="shared" si="6"/>
        <v>50.377676792470595</v>
      </c>
      <c r="I13" s="14">
        <f t="shared" si="7"/>
        <v>-0.37767679247059505</v>
      </c>
      <c r="J13" s="14">
        <f t="shared" si="8"/>
        <v>0.14263975957087691</v>
      </c>
      <c r="K13" s="14">
        <f t="shared" si="9"/>
        <v>0.37767679247059505</v>
      </c>
      <c r="L13" s="14">
        <f t="shared" si="10"/>
        <v>0.75535358494119009</v>
      </c>
    </row>
    <row r="14" spans="1:13" ht="16.5" thickBot="1" x14ac:dyDescent="0.3">
      <c r="A14" s="4">
        <v>6</v>
      </c>
      <c r="B14" s="6">
        <v>61</v>
      </c>
      <c r="C14" s="14">
        <f t="shared" si="1"/>
        <v>58.058823529411768</v>
      </c>
      <c r="D14" s="14">
        <f t="shared" si="2"/>
        <v>2.941176470588232</v>
      </c>
      <c r="E14" s="14">
        <f t="shared" si="3"/>
        <v>59.232716229210368</v>
      </c>
      <c r="F14" s="14">
        <f t="shared" si="4"/>
        <v>0.8199561587230132</v>
      </c>
      <c r="G14" s="14">
        <f t="shared" si="5"/>
        <v>1.8256469653142542</v>
      </c>
      <c r="H14" s="14">
        <f t="shared" si="6"/>
        <v>61.081059992395303</v>
      </c>
      <c r="I14" s="14">
        <f t="shared" si="7"/>
        <v>-8.1059992395303482E-2</v>
      </c>
      <c r="J14" s="14">
        <f t="shared" si="8"/>
        <v>6.5707223671266583E-3</v>
      </c>
      <c r="K14" s="14">
        <f t="shared" si="9"/>
        <v>8.1059992395303482E-2</v>
      </c>
      <c r="L14" s="14">
        <f t="shared" si="10"/>
        <v>0.13288523343492376</v>
      </c>
    </row>
    <row r="15" spans="1:13" ht="16.5" thickBot="1" x14ac:dyDescent="0.3">
      <c r="A15" s="4">
        <v>7</v>
      </c>
      <c r="B15" s="6">
        <v>59</v>
      </c>
      <c r="C15" s="14">
        <f t="shared" si="1"/>
        <v>58.760294117647064</v>
      </c>
      <c r="D15" s="14">
        <f t="shared" si="2"/>
        <v>0.23970588235293633</v>
      </c>
      <c r="E15" s="14">
        <f t="shared" si="3"/>
        <v>60.095206352699655</v>
      </c>
      <c r="F15" s="14">
        <f t="shared" si="4"/>
        <v>0.82846295167626804</v>
      </c>
      <c r="G15" s="14">
        <f t="shared" si="5"/>
        <v>-1.2483286258582038</v>
      </c>
      <c r="H15" s="14">
        <f t="shared" si="6"/>
        <v>58.787330176168673</v>
      </c>
      <c r="I15" s="14">
        <f t="shared" si="7"/>
        <v>0.21266982383132671</v>
      </c>
      <c r="J15" s="14">
        <f t="shared" si="8"/>
        <v>4.5228453968447539E-2</v>
      </c>
      <c r="K15" s="14">
        <f t="shared" si="9"/>
        <v>0.21266982383132671</v>
      </c>
      <c r="L15" s="14">
        <f t="shared" si="10"/>
        <v>0.36045732852767237</v>
      </c>
    </row>
    <row r="16" spans="1:13" ht="16.5" thickBot="1" x14ac:dyDescent="0.3">
      <c r="A16" s="4">
        <v>8</v>
      </c>
      <c r="B16" s="6">
        <v>68</v>
      </c>
      <c r="C16" s="14">
        <f t="shared" si="1"/>
        <v>59.461764705882352</v>
      </c>
      <c r="D16" s="14">
        <f t="shared" si="2"/>
        <v>8.5382352941176478</v>
      </c>
      <c r="E16" s="14">
        <f t="shared" si="3"/>
        <v>60.772841690277204</v>
      </c>
      <c r="F16" s="14">
        <f t="shared" si="4"/>
        <v>0.79829742885652422</v>
      </c>
      <c r="G16" s="14">
        <f t="shared" si="5"/>
        <v>7.7701377204781608</v>
      </c>
      <c r="H16" s="14">
        <f t="shared" si="6"/>
        <v>68.754138070493568</v>
      </c>
      <c r="I16" s="14">
        <f t="shared" si="7"/>
        <v>-0.75413807049356762</v>
      </c>
      <c r="J16" s="14">
        <f t="shared" si="8"/>
        <v>0.56872422936776112</v>
      </c>
      <c r="K16" s="14">
        <f t="shared" si="9"/>
        <v>0.75413807049356762</v>
      </c>
      <c r="L16" s="14">
        <f t="shared" si="10"/>
        <v>1.1090265742552465</v>
      </c>
    </row>
    <row r="17" spans="1:12" ht="16.5" thickBot="1" x14ac:dyDescent="0.3">
      <c r="A17" s="4">
        <v>9</v>
      </c>
      <c r="B17" s="6">
        <v>52</v>
      </c>
      <c r="C17" s="14">
        <f t="shared" si="1"/>
        <v>60.163235294117648</v>
      </c>
      <c r="D17" s="14">
        <f t="shared" si="2"/>
        <v>-8.1632352941176478</v>
      </c>
      <c r="E17" s="14">
        <f t="shared" si="3"/>
        <v>61.287671771045339</v>
      </c>
      <c r="F17" s="14">
        <f t="shared" si="4"/>
        <v>0.74160395923884637</v>
      </c>
      <c r="G17" s="14">
        <f t="shared" si="5"/>
        <v>-8.2671893179271247</v>
      </c>
      <c r="H17" s="14">
        <f t="shared" si="6"/>
        <v>53.417336740441954</v>
      </c>
      <c r="I17" s="14">
        <f t="shared" si="7"/>
        <v>-1.4173367404419537</v>
      </c>
      <c r="J17" s="14">
        <f t="shared" si="8"/>
        <v>2.0088434358066221</v>
      </c>
      <c r="K17" s="14">
        <f t="shared" si="9"/>
        <v>1.4173367404419537</v>
      </c>
      <c r="L17" s="14">
        <f t="shared" si="10"/>
        <v>2.7256475777729881</v>
      </c>
    </row>
    <row r="18" spans="1:12" ht="16.5" thickBot="1" x14ac:dyDescent="0.3">
      <c r="A18" s="4">
        <v>10</v>
      </c>
      <c r="B18" s="6">
        <v>62</v>
      </c>
      <c r="C18" s="14">
        <f t="shared" si="1"/>
        <v>60.864705882352943</v>
      </c>
      <c r="D18" s="14">
        <f t="shared" si="2"/>
        <v>1.1352941176470566</v>
      </c>
      <c r="E18" s="14">
        <f t="shared" si="3"/>
        <v>61.658291191164494</v>
      </c>
      <c r="F18" s="14">
        <f t="shared" si="4"/>
        <v>0.66740705141490808</v>
      </c>
      <c r="G18" s="14">
        <f t="shared" si="5"/>
        <v>1.6772531496663794</v>
      </c>
      <c r="H18" s="14">
        <f t="shared" si="6"/>
        <v>63.854922695598439</v>
      </c>
      <c r="I18" s="14">
        <f t="shared" si="7"/>
        <v>-1.8549226955984395</v>
      </c>
      <c r="J18" s="14">
        <f t="shared" si="8"/>
        <v>3.4407382066461811</v>
      </c>
      <c r="K18" s="14">
        <f t="shared" si="9"/>
        <v>1.8549226955984395</v>
      </c>
      <c r="L18" s="14">
        <f t="shared" si="10"/>
        <v>2.9918107993523217</v>
      </c>
    </row>
    <row r="19" spans="1:12" ht="16.5" thickBot="1" x14ac:dyDescent="0.3">
      <c r="A19" s="4">
        <v>11</v>
      </c>
      <c r="B19" s="6">
        <v>59</v>
      </c>
      <c r="C19" s="14">
        <f t="shared" si="1"/>
        <v>61.566176470588239</v>
      </c>
      <c r="D19" s="14">
        <f t="shared" si="2"/>
        <v>-2.5661764705882391</v>
      </c>
      <c r="E19" s="14">
        <f t="shared" si="3"/>
        <v>61.910224319235162</v>
      </c>
      <c r="F19" s="14">
        <f t="shared" si="4"/>
        <v>0.58431226674606018</v>
      </c>
      <c r="G19" s="14">
        <f t="shared" si="5"/>
        <v>-1.4145181951958996</v>
      </c>
      <c r="H19" s="14">
        <f t="shared" si="6"/>
        <v>61.077369616721192</v>
      </c>
      <c r="I19" s="14">
        <f t="shared" si="7"/>
        <v>-2.0773696167211924</v>
      </c>
      <c r="J19" s="14">
        <f t="shared" si="8"/>
        <v>4.3154645244763534</v>
      </c>
      <c r="K19" s="14">
        <f t="shared" si="9"/>
        <v>2.0773696167211924</v>
      </c>
      <c r="L19" s="14">
        <f t="shared" si="10"/>
        <v>3.5209654520698179</v>
      </c>
    </row>
    <row r="20" spans="1:12" ht="16.5" thickBot="1" x14ac:dyDescent="0.3">
      <c r="A20" s="4">
        <v>12</v>
      </c>
      <c r="B20" s="6">
        <v>69</v>
      </c>
      <c r="C20" s="14">
        <f t="shared" si="1"/>
        <v>62.267647058823528</v>
      </c>
      <c r="D20" s="14">
        <f t="shared" si="2"/>
        <v>6.7323529411764724</v>
      </c>
      <c r="E20" s="14">
        <f t="shared" si="3"/>
        <v>62.241601724689346</v>
      </c>
      <c r="F20" s="14">
        <f t="shared" si="4"/>
        <v>0.53372529448768491</v>
      </c>
      <c r="G20" s="14">
        <f t="shared" si="5"/>
        <v>7.6689637759614104</v>
      </c>
      <c r="H20" s="14">
        <f t="shared" si="6"/>
        <v>70.264674306459384</v>
      </c>
      <c r="I20" s="14">
        <f t="shared" si="7"/>
        <v>-1.2646743064593835</v>
      </c>
      <c r="J20" s="14">
        <f t="shared" si="8"/>
        <v>1.5994011014185228</v>
      </c>
      <c r="K20" s="14">
        <f t="shared" si="9"/>
        <v>1.2646743064593835</v>
      </c>
      <c r="L20" s="14">
        <f t="shared" si="10"/>
        <v>1.8328613137092515</v>
      </c>
    </row>
    <row r="21" spans="1:12" ht="16.5" thickBot="1" x14ac:dyDescent="0.3">
      <c r="A21" s="4">
        <v>13</v>
      </c>
      <c r="B21" s="6">
        <v>52</v>
      </c>
      <c r="C21" s="14">
        <f t="shared" si="1"/>
        <v>62.969117647058823</v>
      </c>
      <c r="D21" s="14">
        <f t="shared" si="2"/>
        <v>-10.969117647058823</v>
      </c>
      <c r="E21" s="14">
        <f t="shared" si="3"/>
        <v>62.273699478927057</v>
      </c>
      <c r="F21" s="14">
        <f t="shared" si="4"/>
        <v>0.43339978643769012</v>
      </c>
      <c r="G21" s="14">
        <f t="shared" si="5"/>
        <v>-8.4678403340271178</v>
      </c>
      <c r="H21" s="14">
        <f t="shared" si="6"/>
        <v>54.508137701249908</v>
      </c>
      <c r="I21" s="14">
        <f t="shared" si="7"/>
        <v>-2.5081377012499075</v>
      </c>
      <c r="J21" s="14">
        <f t="shared" si="8"/>
        <v>6.2907547284311702</v>
      </c>
      <c r="K21" s="14">
        <f t="shared" si="9"/>
        <v>2.5081377012499075</v>
      </c>
      <c r="L21" s="14">
        <f t="shared" si="10"/>
        <v>4.8233417331728994</v>
      </c>
    </row>
    <row r="22" spans="1:12" ht="16.5" thickBot="1" x14ac:dyDescent="0.3">
      <c r="A22" s="4">
        <v>14</v>
      </c>
      <c r="B22" s="6">
        <v>64</v>
      </c>
      <c r="C22" s="14">
        <f t="shared" si="1"/>
        <v>63.670588235294119</v>
      </c>
      <c r="D22" s="14">
        <f t="shared" si="2"/>
        <v>0.32941176470588118</v>
      </c>
      <c r="E22" s="14">
        <f t="shared" si="3"/>
        <v>62.630228782358529</v>
      </c>
      <c r="F22" s="14">
        <f t="shared" si="4"/>
        <v>0.4180256898364465</v>
      </c>
      <c r="G22" s="14">
        <f t="shared" si="5"/>
        <v>1.6465049564638885</v>
      </c>
      <c r="H22" s="14">
        <f t="shared" si="6"/>
        <v>64.384352415031131</v>
      </c>
      <c r="I22" s="14">
        <f t="shared" si="7"/>
        <v>-0.38435241503113104</v>
      </c>
      <c r="J22" s="14">
        <f t="shared" si="8"/>
        <v>0.14772677894026282</v>
      </c>
      <c r="K22" s="14">
        <f t="shared" si="9"/>
        <v>0.38435241503113104</v>
      </c>
      <c r="L22" s="14">
        <f t="shared" si="10"/>
        <v>0.60055064848614226</v>
      </c>
    </row>
    <row r="23" spans="1:12" ht="16.5" thickBot="1" x14ac:dyDescent="0.3">
      <c r="A23" s="4">
        <v>15</v>
      </c>
      <c r="B23" s="6">
        <v>60</v>
      </c>
      <c r="C23" s="14">
        <f t="shared" si="1"/>
        <v>64.372058823529414</v>
      </c>
      <c r="D23" s="14">
        <f t="shared" si="2"/>
        <v>-4.3720588235294144</v>
      </c>
      <c r="E23" s="14">
        <f t="shared" si="3"/>
        <v>62.72150721679516</v>
      </c>
      <c r="F23" s="14">
        <f t="shared" si="4"/>
        <v>0.35267623875648352</v>
      </c>
      <c r="G23" s="14">
        <f t="shared" si="5"/>
        <v>-1.5452170973558257</v>
      </c>
      <c r="H23" s="14">
        <f t="shared" si="6"/>
        <v>61.633736276999073</v>
      </c>
      <c r="I23" s="14">
        <f t="shared" si="7"/>
        <v>-1.6337362769990733</v>
      </c>
      <c r="J23" s="14">
        <f t="shared" si="8"/>
        <v>2.669094222782793</v>
      </c>
      <c r="K23" s="14">
        <f t="shared" si="9"/>
        <v>1.6337362769990733</v>
      </c>
      <c r="L23" s="14">
        <f t="shared" si="10"/>
        <v>2.7228937949984555</v>
      </c>
    </row>
    <row r="24" spans="1:12" ht="16.5" thickBot="1" x14ac:dyDescent="0.3">
      <c r="A24" s="4">
        <v>16</v>
      </c>
      <c r="B24" s="6">
        <v>73</v>
      </c>
      <c r="C24" s="14">
        <f t="shared" si="1"/>
        <v>65.07352941176471</v>
      </c>
      <c r="D24" s="14">
        <f t="shared" si="2"/>
        <v>7.9264705882352899</v>
      </c>
      <c r="E24" s="14">
        <f t="shared" si="3"/>
        <v>63.525554009249035</v>
      </c>
      <c r="F24" s="14">
        <f t="shared" si="4"/>
        <v>0.44295034949596174</v>
      </c>
      <c r="G24" s="14">
        <f t="shared" si="5"/>
        <v>7.8495119974403664</v>
      </c>
      <c r="H24" s="14">
        <f t="shared" si="6"/>
        <v>70.743147231513049</v>
      </c>
      <c r="I24" s="14">
        <f t="shared" si="7"/>
        <v>2.2568527684869508</v>
      </c>
      <c r="J24" s="14">
        <f t="shared" si="8"/>
        <v>5.0933844186272141</v>
      </c>
      <c r="K24" s="14">
        <f t="shared" si="9"/>
        <v>2.2568527684869508</v>
      </c>
      <c r="L24" s="14">
        <f t="shared" si="10"/>
        <v>3.0915791349136312</v>
      </c>
    </row>
    <row r="25" spans="1:12" ht="16.5" thickBot="1" x14ac:dyDescent="0.3">
      <c r="A25" s="4">
        <v>17</v>
      </c>
      <c r="B25" s="6">
        <v>53</v>
      </c>
      <c r="C25" s="14">
        <f t="shared" si="1"/>
        <v>65.775000000000006</v>
      </c>
      <c r="D25" s="14">
        <f t="shared" si="2"/>
        <v>-12.775000000000006</v>
      </c>
      <c r="E25" s="14">
        <f t="shared" si="3"/>
        <v>63.468371553801418</v>
      </c>
      <c r="F25" s="14">
        <f t="shared" si="4"/>
        <v>0.34292378850724609</v>
      </c>
      <c r="G25" s="14">
        <f t="shared" si="5"/>
        <v>-8.6678934560045491</v>
      </c>
      <c r="H25" s="14">
        <f t="shared" si="6"/>
        <v>55.500664024717878</v>
      </c>
      <c r="I25" s="14">
        <f t="shared" si="7"/>
        <v>-2.500664024717878</v>
      </c>
      <c r="J25" s="14">
        <f t="shared" si="8"/>
        <v>6.2533205645182157</v>
      </c>
      <c r="K25" s="14">
        <f t="shared" si="9"/>
        <v>2.500664024717878</v>
      </c>
      <c r="L25" s="14">
        <f t="shared" si="10"/>
        <v>4.718234008901657</v>
      </c>
    </row>
    <row r="26" spans="1:12" ht="16.5" thickBot="1" x14ac:dyDescent="0.3">
      <c r="A26" s="4">
        <v>18</v>
      </c>
      <c r="B26" s="6">
        <v>65</v>
      </c>
      <c r="C26" s="14">
        <f t="shared" si="1"/>
        <v>66.476470588235287</v>
      </c>
      <c r="D26" s="14">
        <f t="shared" si="2"/>
        <v>-1.4764705882352871</v>
      </c>
      <c r="E26" s="14">
        <f t="shared" si="3"/>
        <v>63.719735282554161</v>
      </c>
      <c r="F26" s="14">
        <f t="shared" si="4"/>
        <v>0.32461177655634549</v>
      </c>
      <c r="G26" s="14">
        <f t="shared" si="5"/>
        <v>1.6098809325620835</v>
      </c>
      <c r="H26" s="14">
        <f t="shared" si="6"/>
        <v>65.457800298772554</v>
      </c>
      <c r="I26" s="14">
        <f t="shared" si="7"/>
        <v>-0.45780029877255402</v>
      </c>
      <c r="J26" s="14">
        <f t="shared" si="8"/>
        <v>0.20958111355623973</v>
      </c>
      <c r="K26" s="14">
        <f t="shared" si="9"/>
        <v>0.45780029877255402</v>
      </c>
      <c r="L26" s="14">
        <f t="shared" si="10"/>
        <v>0.70430815195777541</v>
      </c>
    </row>
    <row r="27" spans="1:12" ht="16.5" thickBot="1" x14ac:dyDescent="0.3">
      <c r="A27" s="4">
        <v>19</v>
      </c>
      <c r="B27" s="6">
        <v>60</v>
      </c>
      <c r="C27" s="14">
        <f t="shared" si="1"/>
        <v>67.177941176470583</v>
      </c>
      <c r="D27" s="14">
        <f t="shared" si="2"/>
        <v>-7.1779411764705827</v>
      </c>
      <c r="E27" s="14">
        <f t="shared" si="3"/>
        <v>63.544521066759572</v>
      </c>
      <c r="F27" s="14">
        <f t="shared" si="4"/>
        <v>0.22464657808615843</v>
      </c>
      <c r="G27" s="14">
        <f t="shared" si="5"/>
        <v>-1.7451474942962004</v>
      </c>
      <c r="H27" s="14">
        <f t="shared" si="6"/>
        <v>62.499129961754683</v>
      </c>
      <c r="I27" s="14">
        <f t="shared" si="7"/>
        <v>-2.4991299617546829</v>
      </c>
      <c r="J27" s="14">
        <f t="shared" si="8"/>
        <v>6.2456505657399628</v>
      </c>
      <c r="K27" s="14">
        <f t="shared" si="9"/>
        <v>2.4991299617546829</v>
      </c>
      <c r="L27" s="14">
        <f t="shared" si="10"/>
        <v>4.1652166029244713</v>
      </c>
    </row>
    <row r="28" spans="1:12" ht="16.5" thickBot="1" x14ac:dyDescent="0.3">
      <c r="A28" s="4">
        <v>20</v>
      </c>
      <c r="B28" s="6">
        <v>75</v>
      </c>
      <c r="C28" s="14">
        <f t="shared" si="1"/>
        <v>67.879411764705878</v>
      </c>
      <c r="D28" s="14">
        <f t="shared" si="2"/>
        <v>7.1205882352941217</v>
      </c>
      <c r="E28" s="14">
        <f t="shared" si="3"/>
        <v>64.445431716388512</v>
      </c>
      <c r="F28" s="14">
        <f t="shared" si="4"/>
        <v>0.35989939239471486</v>
      </c>
      <c r="G28" s="14">
        <f t="shared" si="5"/>
        <v>8.1200176260574786</v>
      </c>
      <c r="H28" s="14">
        <f t="shared" si="6"/>
        <v>71.618679642286097</v>
      </c>
      <c r="I28" s="14">
        <f t="shared" si="7"/>
        <v>3.3813203577139035</v>
      </c>
      <c r="J28" s="14">
        <f t="shared" si="8"/>
        <v>11.43332736149048</v>
      </c>
      <c r="K28" s="14">
        <f t="shared" si="9"/>
        <v>3.3813203577139035</v>
      </c>
      <c r="L28" s="14">
        <f t="shared" si="10"/>
        <v>4.5084271436185386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150" zoomScaleNormal="150" workbookViewId="0">
      <selection activeCell="I5" sqref="I5"/>
    </sheetView>
  </sheetViews>
  <sheetFormatPr defaultRowHeight="15" x14ac:dyDescent="0.25"/>
  <cols>
    <col min="1" max="1" width="10.7109375" customWidth="1"/>
    <col min="6" max="6" width="13.140625" bestFit="1" customWidth="1"/>
  </cols>
  <sheetData>
    <row r="1" spans="1:13" x14ac:dyDescent="0.25">
      <c r="A1" s="7" t="s">
        <v>2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14</v>
      </c>
      <c r="H1" s="8" t="s">
        <v>16</v>
      </c>
      <c r="I1" s="8" t="s">
        <v>17</v>
      </c>
      <c r="J1" s="8" t="s">
        <v>18</v>
      </c>
      <c r="K1" s="8"/>
    </row>
    <row r="2" spans="1:13" x14ac:dyDescent="0.25">
      <c r="A2" s="7"/>
      <c r="B2" s="8">
        <v>0.24653883520923237</v>
      </c>
      <c r="C2" s="8">
        <v>0.21868251151071894</v>
      </c>
      <c r="D2" s="8">
        <v>1</v>
      </c>
      <c r="E2">
        <f>INTERCEPT(B9:B24,A9:A24)</f>
        <v>53.85</v>
      </c>
      <c r="F2" s="14">
        <f>SLOPE(B9:B24,A9:A24)</f>
        <v>0.70147058823529407</v>
      </c>
      <c r="G2" s="14">
        <f>SUM(J9:J28)</f>
        <v>36.848500533117914</v>
      </c>
      <c r="H2" s="14">
        <f>AVERAGE(L9:L28)</f>
        <v>2.0306123732914969</v>
      </c>
      <c r="I2" s="14">
        <f>AVERAGE(K9:K28)</f>
        <v>1.1990175176413047</v>
      </c>
      <c r="J2" s="14">
        <f>AVERAGE(J9:J28)</f>
        <v>1.8424250266558957</v>
      </c>
    </row>
    <row r="3" spans="1:13" ht="15.75" thickBot="1" x14ac:dyDescent="0.3"/>
    <row r="4" spans="1:13" ht="15.75" customHeight="1" thickBot="1" x14ac:dyDescent="0.3">
      <c r="A4" s="1" t="s">
        <v>0</v>
      </c>
      <c r="B4" s="2" t="s">
        <v>1</v>
      </c>
      <c r="C4" s="3" t="s">
        <v>8</v>
      </c>
      <c r="D4" s="3" t="s">
        <v>9</v>
      </c>
      <c r="E4" s="3" t="s">
        <v>10</v>
      </c>
      <c r="F4" s="3" t="s">
        <v>11</v>
      </c>
      <c r="G4" s="12" t="s">
        <v>12</v>
      </c>
      <c r="H4" s="12" t="s">
        <v>13</v>
      </c>
      <c r="I4" s="13" t="s">
        <v>15</v>
      </c>
      <c r="J4" s="13" t="s">
        <v>19</v>
      </c>
      <c r="K4" s="13" t="s">
        <v>20</v>
      </c>
      <c r="L4" s="13" t="s">
        <v>21</v>
      </c>
      <c r="M4" s="13"/>
    </row>
    <row r="5" spans="1:13" ht="15.75" customHeight="1" thickBot="1" x14ac:dyDescent="0.3">
      <c r="A5" s="9">
        <v>-3</v>
      </c>
      <c r="B5" s="10"/>
      <c r="C5" s="11"/>
      <c r="D5" s="11"/>
      <c r="E5" s="11"/>
      <c r="F5" s="11"/>
      <c r="G5" s="14">
        <f>AVERAGE(D9,D13,D17,D21)</f>
        <v>-8.2602941176470601</v>
      </c>
    </row>
    <row r="6" spans="1:13" ht="15.75" customHeight="1" thickBot="1" x14ac:dyDescent="0.3">
      <c r="A6" s="9">
        <v>-2</v>
      </c>
      <c r="B6" s="10"/>
      <c r="C6" s="11"/>
      <c r="D6" s="11"/>
      <c r="E6" s="11"/>
      <c r="F6" s="11"/>
      <c r="G6" s="14">
        <f t="shared" ref="G6:G8" si="0">AVERAGE(D10,D14,D18,D22)</f>
        <v>1.7882352941176443</v>
      </c>
    </row>
    <row r="7" spans="1:13" ht="15.75" customHeight="1" thickBot="1" x14ac:dyDescent="0.3">
      <c r="A7" s="9">
        <v>-1</v>
      </c>
      <c r="B7" s="10"/>
      <c r="C7" s="11"/>
      <c r="D7" s="11"/>
      <c r="E7" s="11"/>
      <c r="F7" s="11"/>
      <c r="G7" s="14">
        <f t="shared" si="0"/>
        <v>-1.4132352941176496</v>
      </c>
    </row>
    <row r="8" spans="1:13" ht="15.75" customHeight="1" thickBot="1" x14ac:dyDescent="0.3">
      <c r="A8" s="9">
        <v>0</v>
      </c>
      <c r="B8" s="10"/>
      <c r="C8" s="11"/>
      <c r="D8" s="11"/>
      <c r="E8" s="11">
        <f>E2</f>
        <v>53.85</v>
      </c>
      <c r="F8" s="15">
        <f>F2</f>
        <v>0.70147058823529407</v>
      </c>
      <c r="G8" s="14">
        <f t="shared" si="0"/>
        <v>7.8852941176470583</v>
      </c>
    </row>
    <row r="9" spans="1:13" ht="16.5" thickBot="1" x14ac:dyDescent="0.3">
      <c r="A9" s="4">
        <v>1</v>
      </c>
      <c r="B9" s="5">
        <v>48</v>
      </c>
      <c r="C9" s="14">
        <f>$E$2+$F$2*A9</f>
        <v>54.551470588235297</v>
      </c>
      <c r="D9" s="14">
        <f>B9-C9</f>
        <v>-6.551470588235297</v>
      </c>
      <c r="E9" s="14">
        <f>$B$2*(B9-G5)+(1-$B$2)*(E8+F8)</f>
        <v>54.972761950754602</v>
      </c>
      <c r="F9" s="14">
        <f>$C$2*(E9-E8)+(1-$C$2)*F8</f>
        <v>0.79359964146878881</v>
      </c>
      <c r="G9" s="14">
        <f>$D$2*(B9-E9)+(1-$D$2)*G5</f>
        <v>-6.9727619507546024</v>
      </c>
      <c r="H9" s="14">
        <f>E8+F8+G5</f>
        <v>46.29117647058824</v>
      </c>
      <c r="I9" s="14">
        <f>B9-H9</f>
        <v>1.7088235294117595</v>
      </c>
      <c r="J9" s="14">
        <f>I9^2</f>
        <v>2.9200778546712627</v>
      </c>
      <c r="K9" s="14">
        <f>ABS(I9)</f>
        <v>1.7088235294117595</v>
      </c>
      <c r="L9" s="14">
        <f>ABS((I9/B9)*100)</f>
        <v>3.5600490196078325</v>
      </c>
    </row>
    <row r="10" spans="1:13" ht="16.5" thickBot="1" x14ac:dyDescent="0.3">
      <c r="A10" s="4">
        <v>2</v>
      </c>
      <c r="B10" s="5">
        <v>58</v>
      </c>
      <c r="C10" s="14">
        <f t="shared" ref="C10:C32" si="1">$E$2+$F$2*A10</f>
        <v>55.252941176470593</v>
      </c>
      <c r="D10" s="14">
        <f t="shared" ref="D10:D28" si="2">B10-C10</f>
        <v>2.7470588235294073</v>
      </c>
      <c r="E10" s="14">
        <f t="shared" ref="E10:E28" si="3">$B$2*(B10-G6)+(1-$B$2)*(E9+F9)</f>
        <v>55.876170757063434</v>
      </c>
      <c r="F10" s="14">
        <f t="shared" ref="F10:F28" si="4">$C$2*(E10-E9)+(1-$C$2)*F9</f>
        <v>0.81761298542290395</v>
      </c>
      <c r="G10" s="14">
        <f t="shared" ref="G10:G28" si="5">$D$2*(B10-E10)+(1-$D$2)*G6</f>
        <v>2.1238292429365657</v>
      </c>
      <c r="H10" s="14">
        <f t="shared" ref="H10:H28" si="6">E9+F9+G6</f>
        <v>57.554596886341031</v>
      </c>
      <c r="I10" s="14">
        <f t="shared" ref="I10:I28" si="7">B10-H10</f>
        <v>0.44540311365896912</v>
      </c>
      <c r="J10" s="14">
        <f t="shared" ref="J10:J28" si="8">I10^2</f>
        <v>0.19838393365710455</v>
      </c>
      <c r="K10" s="14">
        <f t="shared" ref="K10:K28" si="9">ABS(I10)</f>
        <v>0.44540311365896912</v>
      </c>
      <c r="L10" s="14">
        <f t="shared" ref="L10:L28" si="10">ABS((I10/B10)*100)</f>
        <v>0.76793640286029163</v>
      </c>
    </row>
    <row r="11" spans="1:13" ht="16.5" thickBot="1" x14ac:dyDescent="0.3">
      <c r="A11" s="4">
        <v>3</v>
      </c>
      <c r="B11" s="5">
        <v>57</v>
      </c>
      <c r="C11" s="14">
        <f t="shared" si="1"/>
        <v>55.954411764705881</v>
      </c>
      <c r="D11" s="14">
        <f t="shared" si="2"/>
        <v>1.0455882352941188</v>
      </c>
      <c r="E11" s="14">
        <f t="shared" si="3"/>
        <v>57.117695325224233</v>
      </c>
      <c r="F11" s="14">
        <f t="shared" si="4"/>
        <v>0.91031503499451061</v>
      </c>
      <c r="G11" s="14">
        <f t="shared" si="5"/>
        <v>-0.11769532522423276</v>
      </c>
      <c r="H11" s="14">
        <f t="shared" si="6"/>
        <v>55.280548448368691</v>
      </c>
      <c r="I11" s="14">
        <f t="shared" si="7"/>
        <v>1.7194515516313089</v>
      </c>
      <c r="J11" s="14">
        <f t="shared" si="8"/>
        <v>2.9565136384073156</v>
      </c>
      <c r="K11" s="14">
        <f t="shared" si="9"/>
        <v>1.7194515516313089</v>
      </c>
      <c r="L11" s="14">
        <f t="shared" si="10"/>
        <v>3.0165816695286121</v>
      </c>
    </row>
    <row r="12" spans="1:13" ht="16.5" thickBot="1" x14ac:dyDescent="0.3">
      <c r="A12" s="4">
        <v>4</v>
      </c>
      <c r="B12" s="5">
        <v>65</v>
      </c>
      <c r="C12" s="14">
        <f t="shared" si="1"/>
        <v>56.655882352941177</v>
      </c>
      <c r="D12" s="14">
        <f t="shared" si="2"/>
        <v>8.3441176470588232</v>
      </c>
      <c r="E12" s="14">
        <f t="shared" si="3"/>
        <v>57.802845338054333</v>
      </c>
      <c r="F12" s="14">
        <f t="shared" si="4"/>
        <v>0.86107538244323067</v>
      </c>
      <c r="G12" s="14">
        <f t="shared" si="5"/>
        <v>7.1971546619456674</v>
      </c>
      <c r="H12" s="14">
        <f t="shared" si="6"/>
        <v>65.913304477865807</v>
      </c>
      <c r="I12" s="14">
        <f t="shared" si="7"/>
        <v>-0.91330447786580748</v>
      </c>
      <c r="J12" s="14">
        <f t="shared" si="8"/>
        <v>0.83412506928973529</v>
      </c>
      <c r="K12" s="14">
        <f t="shared" si="9"/>
        <v>0.91330447786580748</v>
      </c>
      <c r="L12" s="14">
        <f t="shared" si="10"/>
        <v>1.4050838121012423</v>
      </c>
    </row>
    <row r="13" spans="1:13" ht="16.5" thickBot="1" x14ac:dyDescent="0.3">
      <c r="A13" s="4">
        <v>5</v>
      </c>
      <c r="B13" s="6">
        <v>50</v>
      </c>
      <c r="C13" s="14">
        <f t="shared" si="1"/>
        <v>57.357352941176472</v>
      </c>
      <c r="D13" s="14">
        <f t="shared" si="2"/>
        <v>-7.3573529411764724</v>
      </c>
      <c r="E13" s="14">
        <f t="shared" si="3"/>
        <v>58.246984407251254</v>
      </c>
      <c r="F13" s="14">
        <f t="shared" si="4"/>
        <v>0.76989870232250801</v>
      </c>
      <c r="G13" s="14">
        <f t="shared" si="5"/>
        <v>-8.2469844072512544</v>
      </c>
      <c r="H13" s="14">
        <f t="shared" si="6"/>
        <v>51.691158769742962</v>
      </c>
      <c r="I13" s="14">
        <f t="shared" si="7"/>
        <v>-1.6911587697429624</v>
      </c>
      <c r="J13" s="14">
        <f t="shared" si="8"/>
        <v>2.8600179844785303</v>
      </c>
      <c r="K13" s="14">
        <f t="shared" si="9"/>
        <v>1.6911587697429624</v>
      </c>
      <c r="L13" s="14">
        <f t="shared" si="10"/>
        <v>3.3823175394859248</v>
      </c>
    </row>
    <row r="14" spans="1:13" ht="16.5" thickBot="1" x14ac:dyDescent="0.3">
      <c r="A14" s="4">
        <v>6</v>
      </c>
      <c r="B14" s="6">
        <v>61</v>
      </c>
      <c r="C14" s="14">
        <f t="shared" si="1"/>
        <v>58.058823529411768</v>
      </c>
      <c r="D14" s="14">
        <f t="shared" si="2"/>
        <v>2.941176470588232</v>
      </c>
      <c r="E14" s="14">
        <f t="shared" si="3"/>
        <v>58.982192050086311</v>
      </c>
      <c r="F14" s="14">
        <f t="shared" si="4"/>
        <v>0.76231237430682441</v>
      </c>
      <c r="G14" s="14">
        <f t="shared" si="5"/>
        <v>2.0178079499136885</v>
      </c>
      <c r="H14" s="14">
        <f t="shared" si="6"/>
        <v>61.140712352510327</v>
      </c>
      <c r="I14" s="14">
        <f t="shared" si="7"/>
        <v>-0.14071235251032732</v>
      </c>
      <c r="J14" s="14">
        <f t="shared" si="8"/>
        <v>1.9799966148990621E-2</v>
      </c>
      <c r="K14" s="14">
        <f t="shared" si="9"/>
        <v>0.14071235251032732</v>
      </c>
      <c r="L14" s="14">
        <f t="shared" si="10"/>
        <v>0.23067598772184808</v>
      </c>
    </row>
    <row r="15" spans="1:13" ht="16.5" thickBot="1" x14ac:dyDescent="0.3">
      <c r="A15" s="4">
        <v>7</v>
      </c>
      <c r="B15" s="6">
        <v>59</v>
      </c>
      <c r="C15" s="14">
        <f t="shared" si="1"/>
        <v>58.760294117647064</v>
      </c>
      <c r="D15" s="14">
        <f t="shared" si="2"/>
        <v>0.23970588235293633</v>
      </c>
      <c r="E15" s="14">
        <f t="shared" si="3"/>
        <v>59.589971639185485</v>
      </c>
      <c r="F15" s="14">
        <f t="shared" si="4"/>
        <v>0.72851875672686883</v>
      </c>
      <c r="G15" s="14">
        <f t="shared" si="5"/>
        <v>-0.58997163918548523</v>
      </c>
      <c r="H15" s="14">
        <f t="shared" si="6"/>
        <v>59.626809099168902</v>
      </c>
      <c r="I15" s="14">
        <f t="shared" si="7"/>
        <v>-0.62680909916890215</v>
      </c>
      <c r="J15" s="14">
        <f t="shared" si="8"/>
        <v>0.39288964680093064</v>
      </c>
      <c r="K15" s="14">
        <f t="shared" si="9"/>
        <v>0.62680909916890215</v>
      </c>
      <c r="L15" s="14">
        <f t="shared" si="10"/>
        <v>1.0623883036761053</v>
      </c>
    </row>
    <row r="16" spans="1:13" ht="16.5" thickBot="1" x14ac:dyDescent="0.3">
      <c r="A16" s="4">
        <v>8</v>
      </c>
      <c r="B16" s="6">
        <v>68</v>
      </c>
      <c r="C16" s="14">
        <f t="shared" si="1"/>
        <v>59.461764705882352</v>
      </c>
      <c r="D16" s="14">
        <f t="shared" si="2"/>
        <v>8.5382352941176478</v>
      </c>
      <c r="E16" s="14">
        <f t="shared" si="3"/>
        <v>60.437902699175872</v>
      </c>
      <c r="F16" s="14">
        <f t="shared" si="4"/>
        <v>0.75463213910981464</v>
      </c>
      <c r="G16" s="14">
        <f t="shared" si="5"/>
        <v>7.5620973008241279</v>
      </c>
      <c r="H16" s="14">
        <f t="shared" si="6"/>
        <v>67.515645057858023</v>
      </c>
      <c r="I16" s="14">
        <f t="shared" si="7"/>
        <v>0.48435494214197661</v>
      </c>
      <c r="J16" s="14">
        <f t="shared" si="8"/>
        <v>0.23459970997735752</v>
      </c>
      <c r="K16" s="14">
        <f t="shared" si="9"/>
        <v>0.48435494214197661</v>
      </c>
      <c r="L16" s="14">
        <f t="shared" si="10"/>
        <v>0.71228667962055381</v>
      </c>
    </row>
    <row r="17" spans="1:12" ht="16.5" thickBot="1" x14ac:dyDescent="0.3">
      <c r="A17" s="4">
        <v>9</v>
      </c>
      <c r="B17" s="6">
        <v>52</v>
      </c>
      <c r="C17" s="14">
        <f t="shared" si="1"/>
        <v>60.163235294117648</v>
      </c>
      <c r="D17" s="14">
        <f t="shared" si="2"/>
        <v>-8.1632352941176478</v>
      </c>
      <c r="E17" s="14">
        <f t="shared" si="3"/>
        <v>60.959419936386873</v>
      </c>
      <c r="F17" s="14">
        <f t="shared" si="4"/>
        <v>0.70365398689200709</v>
      </c>
      <c r="G17" s="14">
        <f t="shared" si="5"/>
        <v>-8.9594199363868725</v>
      </c>
      <c r="H17" s="14">
        <f t="shared" si="6"/>
        <v>52.945550431034434</v>
      </c>
      <c r="I17" s="14">
        <f t="shared" si="7"/>
        <v>-0.94555043103443381</v>
      </c>
      <c r="J17" s="14">
        <f t="shared" si="8"/>
        <v>0.89406561762940362</v>
      </c>
      <c r="K17" s="14">
        <f t="shared" si="9"/>
        <v>0.94555043103443381</v>
      </c>
      <c r="L17" s="14">
        <f t="shared" si="10"/>
        <v>1.8183662135277574</v>
      </c>
    </row>
    <row r="18" spans="1:12" ht="16.5" thickBot="1" x14ac:dyDescent="0.3">
      <c r="A18" s="4">
        <v>10</v>
      </c>
      <c r="B18" s="6">
        <v>62</v>
      </c>
      <c r="C18" s="14">
        <f t="shared" si="1"/>
        <v>60.864705882352943</v>
      </c>
      <c r="D18" s="14">
        <f t="shared" si="2"/>
        <v>1.1352941176470566</v>
      </c>
      <c r="E18" s="14">
        <f t="shared" si="3"/>
        <v>61.24867126413767</v>
      </c>
      <c r="F18" s="14">
        <f t="shared" si="4"/>
        <v>0.61303137261428686</v>
      </c>
      <c r="G18" s="14">
        <f t="shared" si="5"/>
        <v>0.75132873586233018</v>
      </c>
      <c r="H18" s="14">
        <f t="shared" si="6"/>
        <v>63.680881873192568</v>
      </c>
      <c r="I18" s="14">
        <f t="shared" si="7"/>
        <v>-1.6808818731925683</v>
      </c>
      <c r="J18" s="14">
        <f t="shared" si="8"/>
        <v>2.8253638716273572</v>
      </c>
      <c r="K18" s="14">
        <f t="shared" si="9"/>
        <v>1.6808818731925683</v>
      </c>
      <c r="L18" s="14">
        <f t="shared" si="10"/>
        <v>2.7110997954718843</v>
      </c>
    </row>
    <row r="19" spans="1:12" ht="16.5" thickBot="1" x14ac:dyDescent="0.3">
      <c r="A19" s="4">
        <v>11</v>
      </c>
      <c r="B19" s="6">
        <v>59</v>
      </c>
      <c r="C19" s="14">
        <f t="shared" si="1"/>
        <v>61.566176470588239</v>
      </c>
      <c r="D19" s="14">
        <f t="shared" si="2"/>
        <v>-2.5661764705882391</v>
      </c>
      <c r="E19" s="14">
        <f t="shared" si="3"/>
        <v>61.301632722703211</v>
      </c>
      <c r="F19" s="14">
        <f t="shared" si="4"/>
        <v>0.49055387718851462</v>
      </c>
      <c r="G19" s="14">
        <f t="shared" si="5"/>
        <v>-2.3016327227032107</v>
      </c>
      <c r="H19" s="14">
        <f t="shared" si="6"/>
        <v>61.271730997566472</v>
      </c>
      <c r="I19" s="14">
        <f t="shared" si="7"/>
        <v>-2.2717309975664719</v>
      </c>
      <c r="J19" s="14">
        <f t="shared" si="8"/>
        <v>5.1607617253043578</v>
      </c>
      <c r="K19" s="14">
        <f t="shared" si="9"/>
        <v>2.2717309975664719</v>
      </c>
      <c r="L19" s="14">
        <f t="shared" si="10"/>
        <v>3.8503915212991049</v>
      </c>
    </row>
    <row r="20" spans="1:12" ht="16.5" thickBot="1" x14ac:dyDescent="0.3">
      <c r="A20" s="4">
        <v>12</v>
      </c>
      <c r="B20" s="6">
        <v>69</v>
      </c>
      <c r="C20" s="14">
        <f t="shared" si="1"/>
        <v>62.267647058823528</v>
      </c>
      <c r="D20" s="14">
        <f t="shared" si="2"/>
        <v>6.7323529411764724</v>
      </c>
      <c r="E20" s="14">
        <f t="shared" si="3"/>
        <v>61.704841859675852</v>
      </c>
      <c r="F20" s="14">
        <f t="shared" si="4"/>
        <v>0.47145311003085622</v>
      </c>
      <c r="G20" s="14">
        <f t="shared" si="5"/>
        <v>7.2951581403241477</v>
      </c>
      <c r="H20" s="14">
        <f t="shared" si="6"/>
        <v>69.354283900715856</v>
      </c>
      <c r="I20" s="14">
        <f t="shared" si="7"/>
        <v>-0.35428390071585625</v>
      </c>
      <c r="J20" s="14">
        <f t="shared" si="8"/>
        <v>0.12551708230644268</v>
      </c>
      <c r="K20" s="14">
        <f t="shared" si="9"/>
        <v>0.35428390071585625</v>
      </c>
      <c r="L20" s="14">
        <f t="shared" si="10"/>
        <v>0.51345492857370467</v>
      </c>
    </row>
    <row r="21" spans="1:12" ht="16.5" thickBot="1" x14ac:dyDescent="0.3">
      <c r="A21" s="4">
        <v>13</v>
      </c>
      <c r="B21" s="6">
        <v>52</v>
      </c>
      <c r="C21" s="14">
        <f t="shared" si="1"/>
        <v>62.969117647058823</v>
      </c>
      <c r="D21" s="14">
        <f t="shared" si="2"/>
        <v>-10.969117647058823</v>
      </c>
      <c r="E21" s="14">
        <f t="shared" si="3"/>
        <v>61.876288016396842</v>
      </c>
      <c r="F21" s="14">
        <f t="shared" si="4"/>
        <v>0.40584683601037558</v>
      </c>
      <c r="G21" s="14">
        <f t="shared" si="5"/>
        <v>-9.8762880163968418</v>
      </c>
      <c r="H21" s="14">
        <f t="shared" si="6"/>
        <v>53.216875033319837</v>
      </c>
      <c r="I21" s="14">
        <f t="shared" si="7"/>
        <v>-1.2168750333198375</v>
      </c>
      <c r="J21" s="14">
        <f t="shared" si="8"/>
        <v>1.4807848467171556</v>
      </c>
      <c r="K21" s="14">
        <f t="shared" si="9"/>
        <v>1.2168750333198375</v>
      </c>
      <c r="L21" s="14">
        <f t="shared" si="10"/>
        <v>2.3401442948458415</v>
      </c>
    </row>
    <row r="22" spans="1:12" ht="16.5" thickBot="1" x14ac:dyDescent="0.3">
      <c r="A22" s="4">
        <v>14</v>
      </c>
      <c r="B22" s="6">
        <v>64</v>
      </c>
      <c r="C22" s="14">
        <f t="shared" si="1"/>
        <v>63.670588235294119</v>
      </c>
      <c r="D22" s="14">
        <f t="shared" si="2"/>
        <v>0.32941176470588118</v>
      </c>
      <c r="E22" s="14">
        <f t="shared" si="3"/>
        <v>62.520423613542548</v>
      </c>
      <c r="F22" s="14">
        <f t="shared" si="4"/>
        <v>0.45795642076022736</v>
      </c>
      <c r="G22" s="14">
        <f t="shared" si="5"/>
        <v>1.4795763864574525</v>
      </c>
      <c r="H22" s="14">
        <f t="shared" si="6"/>
        <v>63.033463588269548</v>
      </c>
      <c r="I22" s="14">
        <f t="shared" si="7"/>
        <v>0.96653641173045202</v>
      </c>
      <c r="J22" s="14">
        <f t="shared" si="8"/>
        <v>0.93419263520077789</v>
      </c>
      <c r="K22" s="14">
        <f t="shared" si="9"/>
        <v>0.96653641173045202</v>
      </c>
      <c r="L22" s="14">
        <f t="shared" si="10"/>
        <v>1.5102131433288313</v>
      </c>
    </row>
    <row r="23" spans="1:12" ht="16.5" thickBot="1" x14ac:dyDescent="0.3">
      <c r="A23" s="4">
        <v>15</v>
      </c>
      <c r="B23" s="6">
        <v>60</v>
      </c>
      <c r="C23" s="14">
        <f t="shared" si="1"/>
        <v>64.372058823529414</v>
      </c>
      <c r="D23" s="14">
        <f t="shared" si="2"/>
        <v>-4.3720588235294144</v>
      </c>
      <c r="E23" s="14">
        <f t="shared" si="3"/>
        <v>62.811535540370038</v>
      </c>
      <c r="F23" s="14">
        <f t="shared" si="4"/>
        <v>0.42147044779528148</v>
      </c>
      <c r="G23" s="14">
        <f t="shared" si="5"/>
        <v>-2.8115355403700377</v>
      </c>
      <c r="H23" s="14">
        <f t="shared" si="6"/>
        <v>60.676747311599563</v>
      </c>
      <c r="I23" s="14">
        <f t="shared" si="7"/>
        <v>-0.67674731159956281</v>
      </c>
      <c r="J23" s="14">
        <f t="shared" si="8"/>
        <v>0.45798692375723576</v>
      </c>
      <c r="K23" s="14">
        <f t="shared" si="9"/>
        <v>0.67674731159956281</v>
      </c>
      <c r="L23" s="14">
        <f t="shared" si="10"/>
        <v>1.1279121859992713</v>
      </c>
    </row>
    <row r="24" spans="1:12" ht="16.5" thickBot="1" x14ac:dyDescent="0.3">
      <c r="A24" s="4">
        <v>16</v>
      </c>
      <c r="B24" s="6">
        <v>73</v>
      </c>
      <c r="C24" s="14">
        <f t="shared" si="1"/>
        <v>65.07352941176471</v>
      </c>
      <c r="D24" s="14">
        <f t="shared" si="2"/>
        <v>7.9264705882352899</v>
      </c>
      <c r="E24" s="14">
        <f t="shared" si="3"/>
        <v>63.842409524755922</v>
      </c>
      <c r="F24" s="14">
        <f t="shared" si="4"/>
        <v>0.5547363437004289</v>
      </c>
      <c r="G24" s="14">
        <f t="shared" si="5"/>
        <v>9.1575904752440778</v>
      </c>
      <c r="H24" s="14">
        <f t="shared" si="6"/>
        <v>70.528164128489465</v>
      </c>
      <c r="I24" s="14">
        <f t="shared" si="7"/>
        <v>2.4718358715105353</v>
      </c>
      <c r="J24" s="14">
        <f t="shared" si="8"/>
        <v>6.109972575686248</v>
      </c>
      <c r="K24" s="14">
        <f t="shared" si="9"/>
        <v>2.4718358715105353</v>
      </c>
      <c r="L24" s="14">
        <f t="shared" si="10"/>
        <v>3.3860765363158016</v>
      </c>
    </row>
    <row r="25" spans="1:12" ht="16.5" thickBot="1" x14ac:dyDescent="0.3">
      <c r="A25" s="4">
        <v>17</v>
      </c>
      <c r="B25" s="6">
        <v>53</v>
      </c>
      <c r="C25" s="14">
        <f t="shared" si="1"/>
        <v>65.775000000000006</v>
      </c>
      <c r="D25" s="14">
        <f t="shared" si="2"/>
        <v>-12.775000000000006</v>
      </c>
      <c r="E25" s="14">
        <f t="shared" si="3"/>
        <v>64.022195345090779</v>
      </c>
      <c r="F25" s="14">
        <f t="shared" si="4"/>
        <v>0.47274122155858711</v>
      </c>
      <c r="G25" s="14">
        <f t="shared" si="5"/>
        <v>-11.022195345090779</v>
      </c>
      <c r="H25" s="14">
        <f t="shared" si="6"/>
        <v>54.520857852059507</v>
      </c>
      <c r="I25" s="14">
        <f t="shared" si="7"/>
        <v>-1.5208578520595069</v>
      </c>
      <c r="J25" s="14">
        <f t="shared" si="8"/>
        <v>2.3130086061710569</v>
      </c>
      <c r="K25" s="14">
        <f t="shared" si="9"/>
        <v>1.5208578520595069</v>
      </c>
      <c r="L25" s="14">
        <f t="shared" si="10"/>
        <v>2.8695431170934089</v>
      </c>
    </row>
    <row r="26" spans="1:12" ht="16.5" thickBot="1" x14ac:dyDescent="0.3">
      <c r="A26" s="4">
        <v>18</v>
      </c>
      <c r="B26" s="6">
        <v>65</v>
      </c>
      <c r="C26" s="14">
        <f t="shared" si="1"/>
        <v>66.476470588235287</v>
      </c>
      <c r="D26" s="14">
        <f t="shared" si="2"/>
        <v>-1.4764705882352871</v>
      </c>
      <c r="E26" s="14">
        <f t="shared" si="3"/>
        <v>64.2546812782941</v>
      </c>
      <c r="F26" s="14">
        <f t="shared" si="4"/>
        <v>0.42020159169732563</v>
      </c>
      <c r="G26" s="14">
        <f t="shared" si="5"/>
        <v>0.74531872170589963</v>
      </c>
      <c r="H26" s="14">
        <f t="shared" si="6"/>
        <v>65.974512953106824</v>
      </c>
      <c r="I26" s="14">
        <f t="shared" si="7"/>
        <v>-0.9745129531068244</v>
      </c>
      <c r="J26" s="14">
        <f t="shared" si="8"/>
        <v>0.94967549577298371</v>
      </c>
      <c r="K26" s="14">
        <f t="shared" si="9"/>
        <v>0.9745129531068244</v>
      </c>
      <c r="L26" s="14">
        <f t="shared" si="10"/>
        <v>1.4992506970874222</v>
      </c>
    </row>
    <row r="27" spans="1:12" ht="16.5" thickBot="1" x14ac:dyDescent="0.3">
      <c r="A27" s="4">
        <v>19</v>
      </c>
      <c r="B27" s="6">
        <v>60</v>
      </c>
      <c r="C27" s="14">
        <f t="shared" si="1"/>
        <v>67.177941176470583</v>
      </c>
      <c r="D27" s="14">
        <f t="shared" si="2"/>
        <v>-7.1779411764705827</v>
      </c>
      <c r="E27" s="14">
        <f t="shared" si="3"/>
        <v>64.215495389756342</v>
      </c>
      <c r="F27" s="14">
        <f t="shared" si="4"/>
        <v>0.3197415837629366</v>
      </c>
      <c r="G27" s="14">
        <f t="shared" si="5"/>
        <v>-4.2154953897563416</v>
      </c>
      <c r="H27" s="14">
        <f t="shared" si="6"/>
        <v>61.863347329621384</v>
      </c>
      <c r="I27" s="14">
        <f t="shared" si="7"/>
        <v>-1.8633473296213836</v>
      </c>
      <c r="J27" s="14">
        <f t="shared" si="8"/>
        <v>3.4720632708071411</v>
      </c>
      <c r="K27" s="14">
        <f t="shared" si="9"/>
        <v>1.8633473296213836</v>
      </c>
      <c r="L27" s="14">
        <f t="shared" si="10"/>
        <v>3.1055788827023059</v>
      </c>
    </row>
    <row r="28" spans="1:12" ht="16.5" thickBot="1" x14ac:dyDescent="0.3">
      <c r="A28" s="4">
        <v>20</v>
      </c>
      <c r="B28" s="6">
        <v>75</v>
      </c>
      <c r="C28" s="14">
        <f t="shared" si="1"/>
        <v>67.879411764705878</v>
      </c>
      <c r="D28" s="14">
        <f t="shared" si="2"/>
        <v>7.1205882352941217</v>
      </c>
      <c r="E28" s="14">
        <f t="shared" si="3"/>
        <v>64.857505771718635</v>
      </c>
      <c r="F28" s="14">
        <f t="shared" si="4"/>
        <v>0.39021613393471311</v>
      </c>
      <c r="G28" s="14">
        <f t="shared" si="5"/>
        <v>10.142494228281365</v>
      </c>
      <c r="H28" s="14">
        <f t="shared" si="6"/>
        <v>73.692827448763353</v>
      </c>
      <c r="I28" s="14">
        <f t="shared" si="7"/>
        <v>1.307172551236647</v>
      </c>
      <c r="J28" s="14">
        <f t="shared" si="8"/>
        <v>1.7087000787065245</v>
      </c>
      <c r="K28" s="14">
        <f t="shared" si="9"/>
        <v>1.307172551236647</v>
      </c>
      <c r="L28" s="14">
        <f t="shared" si="10"/>
        <v>1.742896734982196</v>
      </c>
    </row>
    <row r="29" spans="1:12" ht="15.75" x14ac:dyDescent="0.25">
      <c r="A29" s="16">
        <v>1</v>
      </c>
      <c r="C29" s="14"/>
      <c r="H29" s="14">
        <f>$E$28+($F$28*A29)+G5</f>
        <v>56.987427788006286</v>
      </c>
    </row>
    <row r="30" spans="1:12" ht="15.75" x14ac:dyDescent="0.25">
      <c r="A30" s="16">
        <v>2</v>
      </c>
      <c r="C30" s="17"/>
      <c r="H30" s="14">
        <f t="shared" ref="H30:H36" si="11">$E$28+($F$28*A30)+G6</f>
        <v>67.426173333705705</v>
      </c>
    </row>
    <row r="31" spans="1:12" ht="15.75" x14ac:dyDescent="0.25">
      <c r="A31" s="16">
        <v>3</v>
      </c>
      <c r="C31" s="17"/>
      <c r="H31" s="14">
        <f t="shared" si="11"/>
        <v>64.614918879405124</v>
      </c>
    </row>
    <row r="32" spans="1:12" ht="15.75" x14ac:dyDescent="0.25">
      <c r="A32" s="16">
        <v>4</v>
      </c>
      <c r="C32" s="17"/>
      <c r="H32" s="14">
        <f t="shared" si="11"/>
        <v>74.303664425104557</v>
      </c>
    </row>
    <row r="33" spans="1:8" ht="15.75" x14ac:dyDescent="0.25">
      <c r="A33" s="16">
        <v>5</v>
      </c>
      <c r="H33" s="14">
        <f>$E$28+($F$28*A33)+G5</f>
        <v>58.548292323745144</v>
      </c>
    </row>
    <row r="34" spans="1:8" ht="15.75" x14ac:dyDescent="0.25">
      <c r="A34" s="16">
        <v>6</v>
      </c>
      <c r="H34" s="14">
        <f t="shared" ref="H34:H36" si="12">$E$28+($F$28*A34)+G6</f>
        <v>68.987037869444549</v>
      </c>
    </row>
    <row r="35" spans="1:8" ht="15.75" x14ac:dyDescent="0.25">
      <c r="A35" s="16">
        <v>7</v>
      </c>
      <c r="H35" s="14">
        <f t="shared" si="12"/>
        <v>66.175783415143968</v>
      </c>
    </row>
    <row r="36" spans="1:8" ht="15.75" x14ac:dyDescent="0.25">
      <c r="A36" s="16">
        <v>8</v>
      </c>
      <c r="H36" s="14">
        <f t="shared" si="12"/>
        <v>75.864528960843401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Awal</vt:lpstr>
      <vt:lpstr>Optimum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</dc:creator>
  <cp:lastModifiedBy>AGUNG</cp:lastModifiedBy>
  <dcterms:created xsi:type="dcterms:W3CDTF">2019-02-28T03:07:46Z</dcterms:created>
  <dcterms:modified xsi:type="dcterms:W3CDTF">2019-02-28T04:54:08Z</dcterms:modified>
</cp:coreProperties>
</file>