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SAE\rp\"/>
    </mc:Choice>
  </mc:AlternateContent>
  <bookViews>
    <workbookView xWindow="0" yWindow="0" windowWidth="10110" windowHeight="8160"/>
  </bookViews>
  <sheets>
    <sheet name="RESULTS COMPARISON GOLAND" sheetId="1" r:id="rId1"/>
    <sheet name="RESULTS COMPARISON GARTEUR" sheetId="5" r:id="rId2"/>
    <sheet name="SCALING RATIO CALC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5" l="1"/>
  <c r="G28" i="5" l="1"/>
  <c r="K14" i="5" l="1"/>
  <c r="K15" i="5"/>
  <c r="K13" i="5"/>
  <c r="K29" i="5"/>
  <c r="L29" i="5" s="1"/>
  <c r="K30" i="5"/>
  <c r="L30" i="5" s="1"/>
  <c r="K28" i="5"/>
  <c r="L28" i="5" s="1"/>
  <c r="J21" i="5"/>
  <c r="G21" i="5" s="1"/>
  <c r="J22" i="5"/>
  <c r="J23" i="5"/>
  <c r="J24" i="5"/>
  <c r="J20" i="5"/>
  <c r="G20" i="5" s="1"/>
  <c r="G30" i="5"/>
  <c r="F28" i="5"/>
  <c r="I24" i="5"/>
  <c r="K24" i="5" s="1"/>
  <c r="G24" i="5"/>
  <c r="I23" i="5"/>
  <c r="K23" i="5" s="1"/>
  <c r="G23" i="5"/>
  <c r="I22" i="5"/>
  <c r="K22" i="5" s="1"/>
  <c r="G22" i="5"/>
  <c r="I21" i="5"/>
  <c r="I20" i="5"/>
  <c r="C42" i="2"/>
  <c r="I49" i="2" s="1"/>
  <c r="C40" i="2"/>
  <c r="C39" i="2"/>
  <c r="C41" i="2" s="1"/>
  <c r="C36" i="2"/>
  <c r="C37" i="2" s="1"/>
  <c r="C35" i="2"/>
  <c r="M49" i="2"/>
  <c r="M48" i="2"/>
  <c r="M47" i="2"/>
  <c r="K49" i="2" l="1"/>
  <c r="K47" i="2"/>
  <c r="K21" i="5"/>
  <c r="K20" i="5"/>
  <c r="I50" i="2"/>
  <c r="I47" i="2"/>
  <c r="I54" i="2" s="1"/>
  <c r="I52" i="2"/>
  <c r="I51" i="2"/>
  <c r="I48" i="2"/>
  <c r="K48" i="2"/>
  <c r="G6" i="5"/>
  <c r="G7" i="5"/>
  <c r="G8" i="5"/>
  <c r="G9" i="5"/>
  <c r="G5" i="5"/>
  <c r="G14" i="5"/>
  <c r="F13" i="5" s="1"/>
  <c r="L15" i="5"/>
  <c r="G15" i="5"/>
  <c r="L14" i="5"/>
  <c r="L13" i="5"/>
  <c r="I9" i="5"/>
  <c r="K9" i="5" s="1"/>
  <c r="I8" i="5"/>
  <c r="K8" i="5" s="1"/>
  <c r="I7" i="5"/>
  <c r="K7" i="5" s="1"/>
  <c r="I6" i="5"/>
  <c r="K6" i="5" s="1"/>
  <c r="I5" i="5"/>
  <c r="C10" i="2"/>
  <c r="I53" i="2" l="1"/>
  <c r="L59" i="1"/>
  <c r="G59" i="1"/>
  <c r="L58" i="1"/>
  <c r="L57" i="1"/>
  <c r="F57" i="1"/>
  <c r="I54" i="1"/>
  <c r="K54" i="1" s="1"/>
  <c r="G54" i="1"/>
  <c r="I53" i="1"/>
  <c r="K53" i="1" s="1"/>
  <c r="G53" i="1"/>
  <c r="I52" i="1"/>
  <c r="K52" i="1" s="1"/>
  <c r="G52" i="1"/>
  <c r="I51" i="1"/>
  <c r="K51" i="1" s="1"/>
  <c r="G51" i="1"/>
  <c r="I50" i="1"/>
  <c r="K50" i="1" s="1"/>
  <c r="G50" i="1"/>
  <c r="I49" i="1"/>
  <c r="K49" i="1" s="1"/>
  <c r="G49" i="1"/>
  <c r="I48" i="1"/>
  <c r="K48" i="1" s="1"/>
  <c r="G48" i="1"/>
  <c r="I47" i="1"/>
  <c r="K47" i="1" s="1"/>
  <c r="G47" i="1"/>
  <c r="I46" i="1"/>
  <c r="K46" i="1" s="1"/>
  <c r="G46" i="1"/>
  <c r="I45" i="1"/>
  <c r="K45" i="1" s="1"/>
  <c r="G45" i="1"/>
  <c r="F37" i="1"/>
  <c r="G26" i="1"/>
  <c r="G27" i="1"/>
  <c r="G28" i="1"/>
  <c r="G29" i="1"/>
  <c r="G30" i="1"/>
  <c r="G31" i="1"/>
  <c r="G32" i="1"/>
  <c r="G33" i="1"/>
  <c r="G34" i="1"/>
  <c r="G25" i="1"/>
  <c r="C6" i="2" l="1"/>
  <c r="C13" i="2"/>
  <c r="L39" i="1"/>
  <c r="G39" i="1"/>
  <c r="L38" i="1"/>
  <c r="L37" i="1"/>
  <c r="I34" i="1"/>
  <c r="K34" i="1" s="1"/>
  <c r="I33" i="1"/>
  <c r="K33" i="1" s="1"/>
  <c r="I32" i="1"/>
  <c r="K32" i="1" s="1"/>
  <c r="I31" i="1"/>
  <c r="K31" i="1" s="1"/>
  <c r="K30" i="1"/>
  <c r="I30" i="1"/>
  <c r="I29" i="1"/>
  <c r="K29" i="1" s="1"/>
  <c r="I28" i="1"/>
  <c r="K28" i="1" s="1"/>
  <c r="I27" i="1"/>
  <c r="K27" i="1" s="1"/>
  <c r="I26" i="1"/>
  <c r="K26" i="1" s="1"/>
  <c r="I25" i="1"/>
  <c r="K25" i="1" s="1"/>
  <c r="G19" i="1"/>
  <c r="G18" i="1"/>
  <c r="I6" i="1"/>
  <c r="I7" i="1"/>
  <c r="I8" i="1"/>
  <c r="I9" i="1"/>
  <c r="I10" i="1"/>
  <c r="I11" i="1"/>
  <c r="I12" i="1"/>
  <c r="I13" i="1"/>
  <c r="I14" i="1"/>
  <c r="I5" i="1"/>
  <c r="I20" i="2" l="1"/>
  <c r="M18" i="2"/>
  <c r="M20" i="2"/>
  <c r="M19" i="2"/>
  <c r="I21" i="2"/>
  <c r="I19" i="2"/>
  <c r="I18" i="2"/>
  <c r="C11" i="2"/>
  <c r="C7" i="2"/>
  <c r="C8" i="2" s="1"/>
  <c r="C12" i="2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5" i="1"/>
  <c r="K5" i="1" s="1"/>
  <c r="L17" i="1"/>
  <c r="L18" i="1"/>
  <c r="K19" i="1"/>
  <c r="L19" i="1" s="1"/>
  <c r="I23" i="2" l="1"/>
  <c r="I22" i="2"/>
  <c r="K19" i="2"/>
  <c r="K27" i="2"/>
  <c r="K20" i="2"/>
  <c r="K18" i="2"/>
  <c r="K24" i="2"/>
  <c r="K21" i="2"/>
  <c r="K22" i="2"/>
  <c r="K25" i="2"/>
  <c r="K23" i="2"/>
  <c r="K26" i="2"/>
  <c r="K50" i="2" l="1"/>
  <c r="K51" i="2"/>
  <c r="K28" i="2"/>
  <c r="K29" i="2" s="1"/>
</calcChain>
</file>

<file path=xl/sharedStrings.xml><?xml version="1.0" encoding="utf-8"?>
<sst xmlns="http://schemas.openxmlformats.org/spreadsheetml/2006/main" count="401" uniqueCount="99">
  <si>
    <t>t1</t>
  </si>
  <si>
    <t>t2</t>
  </si>
  <si>
    <t>t3</t>
  </si>
  <si>
    <t>t4</t>
  </si>
  <si>
    <t>conm2_1</t>
  </si>
  <si>
    <t>conm2_2</t>
  </si>
  <si>
    <t>conm2_3</t>
  </si>
  <si>
    <t>conm2_4</t>
  </si>
  <si>
    <t>conm2_5</t>
  </si>
  <si>
    <t>conm2_6</t>
  </si>
  <si>
    <t>conm2_7</t>
  </si>
  <si>
    <t>conm2_8</t>
  </si>
  <si>
    <t>conm2_9</t>
  </si>
  <si>
    <t>conm2_10</t>
  </si>
  <si>
    <t>THICKNESSES AND CONCENTRATED MASSES</t>
  </si>
  <si>
    <t>CYCLIC FREQUENCIES</t>
  </si>
  <si>
    <t>ENTITY</t>
  </si>
  <si>
    <t>REF VALUE</t>
  </si>
  <si>
    <t>SCALING RATIO</t>
  </si>
  <si>
    <t>TARGET SCALING RATIO</t>
  </si>
  <si>
    <t>MODE #</t>
  </si>
  <si>
    <t>TARGET VALUE</t>
  </si>
  <si>
    <t>RESULT</t>
  </si>
  <si>
    <t>ERROR%</t>
  </si>
  <si>
    <t>MASS in Slugs</t>
  </si>
  <si>
    <t>NODE SCALING</t>
  </si>
  <si>
    <t>X</t>
  </si>
  <si>
    <t>Y</t>
  </si>
  <si>
    <t>Z</t>
  </si>
  <si>
    <t>TARGET/RESULT VALUE</t>
  </si>
  <si>
    <t>ACHIEVED SCALING RATIO</t>
  </si>
  <si>
    <t>STATUS</t>
  </si>
  <si>
    <t>OK!</t>
  </si>
  <si>
    <t>λ</t>
  </si>
  <si>
    <t>λm</t>
  </si>
  <si>
    <t>λω</t>
  </si>
  <si>
    <t>λM</t>
  </si>
  <si>
    <t>λL</t>
  </si>
  <si>
    <t>λV</t>
  </si>
  <si>
    <t>λIn</t>
  </si>
  <si>
    <t>λt</t>
  </si>
  <si>
    <t>L</t>
  </si>
  <si>
    <t>Length</t>
  </si>
  <si>
    <t>Mass</t>
  </si>
  <si>
    <t>M</t>
  </si>
  <si>
    <t>ω</t>
  </si>
  <si>
    <t>Velocity</t>
  </si>
  <si>
    <t>V</t>
  </si>
  <si>
    <t>In</t>
  </si>
  <si>
    <t>m</t>
  </si>
  <si>
    <t>t</t>
  </si>
  <si>
    <t>L_ref</t>
  </si>
  <si>
    <t>L_model</t>
  </si>
  <si>
    <t>λρ</t>
  </si>
  <si>
    <t>ρ</t>
  </si>
  <si>
    <t>Density</t>
  </si>
  <si>
    <t>m_ref</t>
  </si>
  <si>
    <t>t_ref</t>
  </si>
  <si>
    <t>t_0</t>
  </si>
  <si>
    <t>m_0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</si>
  <si>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</si>
  <si>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</si>
  <si>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</si>
  <si>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</si>
  <si>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</si>
  <si>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</si>
  <si>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</si>
  <si>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</si>
  <si>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</si>
  <si>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</si>
  <si>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NOMENCLATURE</t>
  </si>
  <si>
    <t>in nastran.dynamic_ref.inp</t>
  </si>
  <si>
    <t>to be entered in python code</t>
  </si>
  <si>
    <t>ref_nodes</t>
  </si>
  <si>
    <t>node_0</t>
  </si>
  <si>
    <t>Cyclic Freq</t>
  </si>
  <si>
    <t>MoI</t>
  </si>
  <si>
    <t>Mem. Thickness</t>
  </si>
  <si>
    <t>Con. mass</t>
  </si>
  <si>
    <t>model : ref</t>
  </si>
  <si>
    <t>t_max</t>
  </si>
  <si>
    <t>t_min</t>
  </si>
  <si>
    <t>m_max</t>
  </si>
  <si>
    <t>m_min</t>
  </si>
  <si>
    <t>SORTED MAC MATRIX (λL=1/9)</t>
  </si>
  <si>
    <t>SORTED MAC MATRIX (λL=4)</t>
  </si>
  <si>
    <t>SORTED MAC MATRIX (λL=1/4)</t>
  </si>
  <si>
    <t>t5</t>
  </si>
  <si>
    <t>t6</t>
  </si>
  <si>
    <t>GARTEUR</t>
  </si>
  <si>
    <t>GOLAND</t>
  </si>
  <si>
    <t>NOT SO OK!</t>
  </si>
  <si>
    <t>Optimized Value</t>
  </si>
  <si>
    <t>ENTER A LENGTH RATIO</t>
  </si>
  <si>
    <r>
      <t>FIRST ITERATION (λ</t>
    </r>
    <r>
      <rPr>
        <b/>
        <vertAlign val="subscript"/>
        <sz val="14"/>
        <color theme="1"/>
        <rFont val="Calibri"/>
        <family val="2"/>
        <scheme val="minor"/>
      </rPr>
      <t>L</t>
    </r>
    <r>
      <rPr>
        <b/>
        <sz val="14"/>
        <color theme="1"/>
        <rFont val="Calibri"/>
        <family val="2"/>
        <scheme val="minor"/>
      </rPr>
      <t xml:space="preserve">=1/4, </t>
    </r>
    <r>
      <rPr>
        <b/>
        <sz val="14"/>
        <color theme="1"/>
        <rFont val="Calibri"/>
        <family val="2"/>
      </rPr>
      <t>λ</t>
    </r>
    <r>
      <rPr>
        <b/>
        <vertAlign val="subscript"/>
        <sz val="14"/>
        <color theme="1"/>
        <rFont val="Calibri"/>
        <family val="2"/>
      </rPr>
      <t>ω</t>
    </r>
    <r>
      <rPr>
        <b/>
        <sz val="14"/>
        <color theme="1"/>
        <rFont val="Calibri"/>
        <family val="2"/>
      </rPr>
      <t>=2, λ</t>
    </r>
    <r>
      <rPr>
        <b/>
        <vertAlign val="subscript"/>
        <sz val="14"/>
        <color theme="1"/>
        <rFont val="Calibri"/>
        <family val="2"/>
      </rPr>
      <t>M</t>
    </r>
    <r>
      <rPr>
        <b/>
        <sz val="14"/>
        <color theme="1"/>
        <rFont val="Calibri"/>
        <family val="2"/>
      </rPr>
      <t>=1/64)</t>
    </r>
  </si>
  <si>
    <r>
      <t>SECOND ITERATION (λ</t>
    </r>
    <r>
      <rPr>
        <b/>
        <vertAlign val="subscript"/>
        <sz val="14"/>
        <color theme="1"/>
        <rFont val="Calibri"/>
        <family val="2"/>
        <scheme val="minor"/>
      </rPr>
      <t>L</t>
    </r>
    <r>
      <rPr>
        <b/>
        <sz val="14"/>
        <color theme="1"/>
        <rFont val="Calibri"/>
        <family val="2"/>
        <scheme val="minor"/>
      </rPr>
      <t xml:space="preserve">=1/9, </t>
    </r>
    <r>
      <rPr>
        <b/>
        <sz val="14"/>
        <color theme="1"/>
        <rFont val="Calibri"/>
        <family val="2"/>
      </rPr>
      <t>λ</t>
    </r>
    <r>
      <rPr>
        <b/>
        <vertAlign val="subscript"/>
        <sz val="14"/>
        <color theme="1"/>
        <rFont val="Calibri"/>
        <family val="2"/>
      </rPr>
      <t>ω</t>
    </r>
    <r>
      <rPr>
        <b/>
        <sz val="14"/>
        <color theme="1"/>
        <rFont val="Calibri"/>
        <family val="2"/>
      </rPr>
      <t>=3, λ</t>
    </r>
    <r>
      <rPr>
        <b/>
        <vertAlign val="subscript"/>
        <sz val="14"/>
        <color theme="1"/>
        <rFont val="Calibri"/>
        <family val="2"/>
      </rPr>
      <t>M</t>
    </r>
    <r>
      <rPr>
        <b/>
        <sz val="14"/>
        <color theme="1"/>
        <rFont val="Calibri"/>
        <family val="2"/>
      </rPr>
      <t>=1/729)</t>
    </r>
  </si>
  <si>
    <r>
      <t>THIRD ITERATION (λ</t>
    </r>
    <r>
      <rPr>
        <b/>
        <vertAlign val="subscript"/>
        <sz val="14"/>
        <color theme="1"/>
        <rFont val="Calibri"/>
        <family val="2"/>
        <scheme val="minor"/>
      </rPr>
      <t>L</t>
    </r>
    <r>
      <rPr>
        <b/>
        <sz val="14"/>
        <color theme="1"/>
        <rFont val="Calibri"/>
        <family val="2"/>
        <scheme val="minor"/>
      </rPr>
      <t xml:space="preserve">=4, </t>
    </r>
    <r>
      <rPr>
        <b/>
        <sz val="14"/>
        <color theme="1"/>
        <rFont val="Calibri"/>
        <family val="2"/>
      </rPr>
      <t>λ</t>
    </r>
    <r>
      <rPr>
        <b/>
        <vertAlign val="subscript"/>
        <sz val="14"/>
        <color theme="1"/>
        <rFont val="Calibri"/>
        <family val="2"/>
      </rPr>
      <t>ω</t>
    </r>
    <r>
      <rPr>
        <b/>
        <sz val="14"/>
        <color theme="1"/>
        <rFont val="Calibri"/>
        <family val="2"/>
      </rPr>
      <t>=0.5, λ</t>
    </r>
    <r>
      <rPr>
        <b/>
        <vertAlign val="subscript"/>
        <sz val="14"/>
        <color theme="1"/>
        <rFont val="Calibri"/>
        <family val="2"/>
      </rPr>
      <t>M</t>
    </r>
    <r>
      <rPr>
        <b/>
        <sz val="14"/>
        <color theme="1"/>
        <rFont val="Calibri"/>
        <family val="2"/>
      </rPr>
      <t>=64)</t>
    </r>
  </si>
  <si>
    <r>
      <t>BEST ITERATION (λ</t>
    </r>
    <r>
      <rPr>
        <b/>
        <vertAlign val="subscript"/>
        <sz val="14"/>
        <color theme="1"/>
        <rFont val="Calibri"/>
        <family val="2"/>
        <scheme val="minor"/>
      </rPr>
      <t>L</t>
    </r>
    <r>
      <rPr>
        <b/>
        <sz val="14"/>
        <color theme="1"/>
        <rFont val="Calibri"/>
        <family val="2"/>
        <scheme val="minor"/>
      </rPr>
      <t xml:space="preserve">=1/9, </t>
    </r>
    <r>
      <rPr>
        <b/>
        <sz val="14"/>
        <color theme="1"/>
        <rFont val="Calibri"/>
        <family val="2"/>
      </rPr>
      <t>λ</t>
    </r>
    <r>
      <rPr>
        <b/>
        <vertAlign val="subscript"/>
        <sz val="14"/>
        <color theme="1"/>
        <rFont val="Calibri"/>
        <family val="2"/>
      </rPr>
      <t>ω</t>
    </r>
    <r>
      <rPr>
        <b/>
        <sz val="14"/>
        <color theme="1"/>
        <rFont val="Calibri"/>
        <family val="2"/>
      </rPr>
      <t>=3, λ</t>
    </r>
    <r>
      <rPr>
        <b/>
        <vertAlign val="subscript"/>
        <sz val="14"/>
        <color theme="1"/>
        <rFont val="Calibri"/>
        <family val="2"/>
      </rPr>
      <t>M</t>
    </r>
    <r>
      <rPr>
        <b/>
        <sz val="14"/>
        <color theme="1"/>
        <rFont val="Calibri"/>
        <family val="2"/>
      </rPr>
      <t>=1/729)</t>
    </r>
  </si>
  <si>
    <r>
      <t>BEST ITERATION (λ</t>
    </r>
    <r>
      <rPr>
        <b/>
        <vertAlign val="subscript"/>
        <sz val="14"/>
        <color theme="1"/>
        <rFont val="Calibri"/>
        <family val="2"/>
        <scheme val="minor"/>
      </rPr>
      <t>L</t>
    </r>
    <r>
      <rPr>
        <b/>
        <sz val="14"/>
        <color theme="1"/>
        <rFont val="Calibri"/>
        <family val="2"/>
        <scheme val="minor"/>
      </rPr>
      <t xml:space="preserve">=2, </t>
    </r>
    <r>
      <rPr>
        <b/>
        <sz val="14"/>
        <color theme="1"/>
        <rFont val="Calibri"/>
        <family val="2"/>
      </rPr>
      <t>λ</t>
    </r>
    <r>
      <rPr>
        <b/>
        <vertAlign val="subscript"/>
        <sz val="14"/>
        <color theme="1"/>
        <rFont val="Calibri"/>
        <family val="2"/>
      </rPr>
      <t>ω</t>
    </r>
    <r>
      <rPr>
        <b/>
        <sz val="14"/>
        <color theme="1"/>
        <rFont val="Calibri"/>
        <family val="2"/>
      </rPr>
      <t>=5/7, λ</t>
    </r>
    <r>
      <rPr>
        <b/>
        <vertAlign val="subscript"/>
        <sz val="14"/>
        <color theme="1"/>
        <rFont val="Calibri"/>
        <family val="2"/>
      </rPr>
      <t>M</t>
    </r>
    <r>
      <rPr>
        <b/>
        <sz val="14"/>
        <color theme="1"/>
        <rFont val="Calibri"/>
        <family val="2"/>
      </rPr>
      <t>=8)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</si>
</sst>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00"/>
    <numFmt numFmtId="166" formatCode="0.0000"/>
    <numFmt numFmtId="167" formatCode="0.000000"/>
    <numFmt numFmtId="168" formatCode="0.000000000"/>
    <numFmt numFmtId="169" formatCode="0.000000000000"/>
    <numFmt numFmtId="170" formatCode="0.0000000"/>
    <numFmt numFmtId="171" formatCode="0.0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theme="1"/>
      <name val="Calibri"/>
      <family val="2"/>
    </font>
    <font>
      <b/>
      <vertAlign val="subscript"/>
      <sz val="14"/>
      <color theme="1"/>
      <name val="Calibri"/>
      <family val="2"/>
    </font>
    <font>
      <b/>
      <vertAlign val="subscript"/>
      <sz val="14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2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0" fillId="0" borderId="0" xfId="0" applyBorder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1" fillId="5" borderId="20" xfId="0" applyFont="1" applyFill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9" borderId="0" xfId="0" applyFill="1"/>
    <xf numFmtId="0" fontId="0" fillId="9" borderId="5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12" fontId="0" fillId="9" borderId="5" xfId="0" applyNumberFormat="1" applyFill="1" applyBorder="1" applyAlignment="1">
      <alignment horizontal="center" vertical="center"/>
    </xf>
    <xf numFmtId="0" fontId="0" fillId="9" borderId="5" xfId="0" applyFill="1" applyBorder="1"/>
    <xf numFmtId="165" fontId="0" fillId="9" borderId="5" xfId="0" applyNumberFormat="1" applyFill="1" applyBorder="1" applyAlignment="1">
      <alignment horizontal="center" vertical="center"/>
    </xf>
    <xf numFmtId="164" fontId="0" fillId="9" borderId="5" xfId="0" applyNumberFormat="1" applyFill="1" applyBorder="1" applyAlignment="1">
      <alignment horizontal="center" vertical="center"/>
    </xf>
    <xf numFmtId="166" fontId="0" fillId="9" borderId="5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2" fontId="0" fillId="9" borderId="5" xfId="0" applyNumberFormat="1" applyFill="1" applyBorder="1" applyAlignment="1">
      <alignment horizontal="center" vertical="center"/>
    </xf>
    <xf numFmtId="168" fontId="0" fillId="9" borderId="5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/>
    <xf numFmtId="0" fontId="0" fillId="10" borderId="5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12" fontId="0" fillId="10" borderId="5" xfId="0" applyNumberFormat="1" applyFill="1" applyBorder="1" applyAlignment="1">
      <alignment horizontal="center" vertical="center"/>
    </xf>
    <xf numFmtId="0" fontId="0" fillId="10" borderId="5" xfId="0" applyFill="1" applyBorder="1"/>
    <xf numFmtId="165" fontId="0" fillId="10" borderId="5" xfId="0" applyNumberFormat="1" applyFill="1" applyBorder="1" applyAlignment="1">
      <alignment horizontal="center" vertical="center"/>
    </xf>
    <xf numFmtId="164" fontId="0" fillId="10" borderId="5" xfId="0" applyNumberFormat="1" applyFill="1" applyBorder="1" applyAlignment="1">
      <alignment horizontal="center" vertical="center"/>
    </xf>
    <xf numFmtId="166" fontId="0" fillId="10" borderId="5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2" fontId="0" fillId="10" borderId="5" xfId="0" applyNumberFormat="1" applyFill="1" applyBorder="1" applyAlignment="1">
      <alignment horizontal="center" vertical="center"/>
    </xf>
    <xf numFmtId="168" fontId="0" fillId="10" borderId="5" xfId="0" applyNumberForma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2" fillId="0" borderId="0" xfId="0" applyFont="1"/>
    <xf numFmtId="168" fontId="0" fillId="0" borderId="0" xfId="0" applyNumberFormat="1"/>
    <xf numFmtId="165" fontId="0" fillId="0" borderId="5" xfId="0" applyNumberFormat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8" borderId="34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1" fillId="8" borderId="36" xfId="0" applyFont="1" applyFill="1" applyBorder="1" applyAlignment="1">
      <alignment horizontal="center"/>
    </xf>
    <xf numFmtId="0" fontId="1" fillId="8" borderId="38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10" borderId="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9" fillId="9" borderId="0" xfId="0" applyFont="1" applyFill="1"/>
    <xf numFmtId="0" fontId="10" fillId="10" borderId="0" xfId="0" applyFont="1" applyFill="1"/>
    <xf numFmtId="2" fontId="0" fillId="0" borderId="0" xfId="0" applyNumberFormat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0" fontId="7" fillId="0" borderId="20" xfId="0" applyFont="1" applyBorder="1" applyAlignment="1">
      <alignment horizontal="center"/>
    </xf>
    <xf numFmtId="166" fontId="0" fillId="6" borderId="5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2" fontId="0" fillId="6" borderId="24" xfId="0" applyNumberFormat="1" applyFill="1" applyBorder="1" applyAlignment="1">
      <alignment horizontal="center"/>
    </xf>
    <xf numFmtId="2" fontId="3" fillId="0" borderId="25" xfId="0" applyNumberFormat="1" applyFont="1" applyBorder="1" applyAlignment="1">
      <alignment horizontal="center"/>
    </xf>
    <xf numFmtId="166" fontId="0" fillId="3" borderId="20" xfId="0" applyNumberForma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2" fontId="0" fillId="11" borderId="10" xfId="0" applyNumberFormat="1" applyFill="1" applyBorder="1" applyAlignment="1">
      <alignment horizontal="center"/>
    </xf>
    <xf numFmtId="2" fontId="0" fillId="11" borderId="11" xfId="0" applyNumberForma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11" borderId="0" xfId="0" applyNumberFormat="1" applyFill="1" applyBorder="1" applyAlignment="1">
      <alignment horizontal="center"/>
    </xf>
    <xf numFmtId="2" fontId="0" fillId="11" borderId="12" xfId="0" applyNumberFormat="1" applyFill="1" applyBorder="1" applyAlignment="1">
      <alignment horizontal="center"/>
    </xf>
    <xf numFmtId="167" fontId="0" fillId="3" borderId="20" xfId="0" applyNumberFormat="1" applyFill="1" applyBorder="1" applyAlignment="1">
      <alignment horizontal="center"/>
    </xf>
    <xf numFmtId="2" fontId="0" fillId="11" borderId="13" xfId="0" applyNumberFormat="1" applyFill="1" applyBorder="1" applyAlignment="1">
      <alignment horizontal="center"/>
    </xf>
    <xf numFmtId="2" fontId="0" fillId="11" borderId="14" xfId="0" applyNumberFormat="1" applyFill="1" applyBorder="1" applyAlignment="1">
      <alignment horizontal="center"/>
    </xf>
    <xf numFmtId="2" fontId="0" fillId="7" borderId="15" xfId="0" applyNumberFormat="1" applyFill="1" applyBorder="1" applyAlignment="1">
      <alignment horizontal="center"/>
    </xf>
    <xf numFmtId="0" fontId="0" fillId="0" borderId="31" xfId="0" applyBorder="1" applyAlignment="1">
      <alignment horizontal="center"/>
    </xf>
    <xf numFmtId="2" fontId="0" fillId="6" borderId="32" xfId="0" applyNumberFormat="1" applyFill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0" fontId="7" fillId="0" borderId="33" xfId="0" applyFont="1" applyBorder="1" applyAlignment="1">
      <alignment horizontal="center"/>
    </xf>
    <xf numFmtId="168" fontId="0" fillId="6" borderId="5" xfId="0" applyNumberFormat="1" applyFill="1" applyBorder="1" applyAlignment="1">
      <alignment horizontal="center"/>
    </xf>
    <xf numFmtId="171" fontId="0" fillId="0" borderId="5" xfId="0" applyNumberFormat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25" xfId="0" applyFont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170" fontId="0" fillId="6" borderId="5" xfId="0" applyNumberFormat="1" applyFill="1" applyBorder="1" applyAlignment="1">
      <alignment horizontal="center"/>
    </xf>
    <xf numFmtId="170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5"/>
      <color rgb="FFFFFF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9"/>
  <sheetViews>
    <sheetView tabSelected="1" zoomScale="70" zoomScaleNormal="70" workbookViewId="0">
      <selection activeCell="F20" sqref="F20"/>
    </sheetView>
  </sheetViews>
  <sheetFormatPr defaultRowHeight="15" x14ac:dyDescent="0.25"/>
  <cols>
    <col min="1" max="1" width="9.140625" style="50"/>
    <col min="2" max="3" width="18.7109375" style="50" customWidth="1"/>
    <col min="4" max="4" width="20.28515625" style="50" bestFit="1" customWidth="1"/>
    <col min="5" max="5" width="14.5703125" style="50" bestFit="1" customWidth="1"/>
    <col min="6" max="6" width="19.7109375" style="50" customWidth="1"/>
    <col min="7" max="7" width="19.7109375" style="50" bestFit="1" customWidth="1"/>
    <col min="8" max="8" width="11.140625" style="50" bestFit="1" customWidth="1"/>
    <col min="9" max="9" width="20.140625" style="50" bestFit="1" customWidth="1"/>
    <col min="10" max="10" width="30.5703125" style="50" bestFit="1" customWidth="1"/>
    <col min="11" max="11" width="30.140625" style="50" bestFit="1" customWidth="1"/>
    <col min="12" max="12" width="20.140625" style="50" bestFit="1" customWidth="1"/>
    <col min="13" max="13" width="12.140625" style="50" customWidth="1"/>
    <col min="14" max="14" width="18.5703125" style="50" bestFit="1" customWidth="1"/>
    <col min="15" max="15" width="11.5703125" style="50" bestFit="1" customWidth="1"/>
    <col min="16" max="16" width="16" style="50" bestFit="1" customWidth="1"/>
    <col min="17" max="17" width="11.5703125" style="50" bestFit="1" customWidth="1"/>
    <col min="18" max="18" width="16.28515625" style="50" bestFit="1" customWidth="1"/>
    <col min="19" max="16384" width="9.140625" style="50"/>
  </cols>
  <sheetData>
    <row r="1" spans="2:17" ht="15.75" thickBot="1" x14ac:dyDescent="0.3"/>
    <row r="2" spans="2:17" ht="21" thickBot="1" x14ac:dyDescent="0.4">
      <c r="B2" s="51" t="s">
        <v>94</v>
      </c>
      <c r="C2" s="52"/>
      <c r="D2" s="52"/>
      <c r="E2" s="52"/>
      <c r="F2" s="52"/>
      <c r="G2" s="52"/>
      <c r="H2" s="52"/>
      <c r="I2" s="52"/>
      <c r="J2" s="52"/>
      <c r="K2" s="52"/>
      <c r="L2" s="53"/>
    </row>
    <row r="3" spans="2:17" ht="15.75" thickBot="1" x14ac:dyDescent="0.3">
      <c r="B3" s="54" t="s">
        <v>14</v>
      </c>
      <c r="C3" s="55"/>
      <c r="D3" s="56"/>
      <c r="E3" s="54" t="s">
        <v>15</v>
      </c>
      <c r="F3" s="55"/>
      <c r="G3" s="55"/>
      <c r="H3" s="55"/>
      <c r="I3" s="55"/>
      <c r="J3" s="55"/>
      <c r="K3" s="55"/>
      <c r="L3" s="56"/>
      <c r="M3" s="117" t="s">
        <v>86</v>
      </c>
      <c r="N3" s="118"/>
      <c r="O3" s="118"/>
      <c r="P3" s="118"/>
      <c r="Q3" s="119"/>
    </row>
    <row r="4" spans="2:17" x14ac:dyDescent="0.25">
      <c r="B4" s="48" t="s">
        <v>16</v>
      </c>
      <c r="C4" s="49" t="s">
        <v>17</v>
      </c>
      <c r="D4" s="9" t="s">
        <v>92</v>
      </c>
      <c r="E4" s="48" t="s">
        <v>20</v>
      </c>
      <c r="F4" s="49" t="s">
        <v>17</v>
      </c>
      <c r="G4" s="49" t="s">
        <v>21</v>
      </c>
      <c r="H4" s="49" t="s">
        <v>22</v>
      </c>
      <c r="I4" s="49" t="s">
        <v>18</v>
      </c>
      <c r="J4" s="49" t="s">
        <v>19</v>
      </c>
      <c r="K4" s="49" t="s">
        <v>23</v>
      </c>
      <c r="L4" s="9" t="s">
        <v>31</v>
      </c>
      <c r="M4" s="120">
        <v>0.99999990400000005</v>
      </c>
      <c r="N4" s="121">
        <v>0.23816625299999999</v>
      </c>
      <c r="O4" s="121">
        <v>3.1169329699999998E-3</v>
      </c>
      <c r="P4" s="121">
        <v>3.2913790499999999E-3</v>
      </c>
      <c r="Q4" s="122">
        <v>4.3140977900000002E-2</v>
      </c>
    </row>
    <row r="5" spans="2:17" ht="15.75" x14ac:dyDescent="0.25">
      <c r="B5" s="99" t="s">
        <v>0</v>
      </c>
      <c r="C5" s="104">
        <v>1.55E-2</v>
      </c>
      <c r="D5" s="112">
        <v>9.6420000000000002E-4</v>
      </c>
      <c r="E5" s="99">
        <v>1</v>
      </c>
      <c r="F5" s="102">
        <v>2.3971269999999998</v>
      </c>
      <c r="G5" s="47">
        <f>2*F5</f>
        <v>4.7942539999999996</v>
      </c>
      <c r="H5" s="47">
        <v>4.7946600000000004</v>
      </c>
      <c r="I5" s="47">
        <f>H5/F5</f>
        <v>2.0001693694159721</v>
      </c>
      <c r="J5" s="47">
        <v>2</v>
      </c>
      <c r="K5" s="47">
        <f>(ABS(J5-I5)/J5)*100</f>
        <v>8.4684707986060204E-3</v>
      </c>
      <c r="L5" s="103" t="s">
        <v>32</v>
      </c>
      <c r="M5" s="123">
        <v>0.239320955</v>
      </c>
      <c r="N5" s="124">
        <v>0.99999568599999999</v>
      </c>
      <c r="O5" s="125">
        <v>2.7785066800000001E-2</v>
      </c>
      <c r="P5" s="125">
        <v>8.7894028999999999E-3</v>
      </c>
      <c r="Q5" s="126">
        <v>3.9394058099999997E-2</v>
      </c>
    </row>
    <row r="6" spans="2:17" ht="15.75" x14ac:dyDescent="0.25">
      <c r="B6" s="99" t="s">
        <v>1</v>
      </c>
      <c r="C6" s="104">
        <v>5.9999999999999995E-4</v>
      </c>
      <c r="D6" s="127">
        <v>4.579E-5</v>
      </c>
      <c r="E6" s="99">
        <v>2</v>
      </c>
      <c r="F6" s="102">
        <v>8.6503189999999996</v>
      </c>
      <c r="G6" s="47">
        <f t="shared" ref="G6:G14" si="0">2*F6</f>
        <v>17.300637999999999</v>
      </c>
      <c r="H6" s="47">
        <v>17.30011</v>
      </c>
      <c r="I6" s="47">
        <f t="shared" ref="I6:I14" si="1">H6/F6</f>
        <v>1.999938961788577</v>
      </c>
      <c r="J6" s="47">
        <v>2</v>
      </c>
      <c r="K6" s="47">
        <f t="shared" ref="K6:K14" si="2">(ABS(J6-I6)/J6)*100</f>
        <v>3.0519105711501737E-3</v>
      </c>
      <c r="L6" s="103" t="s">
        <v>32</v>
      </c>
      <c r="M6" s="123">
        <v>3.0719285700000001E-3</v>
      </c>
      <c r="N6" s="125">
        <v>2.70602445E-2</v>
      </c>
      <c r="O6" s="124">
        <v>0.99999131799999996</v>
      </c>
      <c r="P6" s="125">
        <v>1.3985362699999999E-3</v>
      </c>
      <c r="Q6" s="126">
        <v>0.106004574</v>
      </c>
    </row>
    <row r="7" spans="2:17" ht="15.75" x14ac:dyDescent="0.25">
      <c r="B7" s="99" t="s">
        <v>2</v>
      </c>
      <c r="C7" s="104">
        <v>8.8900000000000007E-2</v>
      </c>
      <c r="D7" s="112">
        <v>5.6129999999999999E-3</v>
      </c>
      <c r="E7" s="99">
        <v>3</v>
      </c>
      <c r="F7" s="102">
        <v>13.22227</v>
      </c>
      <c r="G7" s="47">
        <f t="shared" si="0"/>
        <v>26.44454</v>
      </c>
      <c r="H7" s="47">
        <v>26.445930000000001</v>
      </c>
      <c r="I7" s="47">
        <f t="shared" si="1"/>
        <v>2.0001051256705544</v>
      </c>
      <c r="J7" s="47">
        <v>2</v>
      </c>
      <c r="K7" s="47">
        <f t="shared" si="2"/>
        <v>5.2562835277214504E-3</v>
      </c>
      <c r="L7" s="103" t="s">
        <v>32</v>
      </c>
      <c r="M7" s="123">
        <v>3.3333681000000002E-3</v>
      </c>
      <c r="N7" s="125">
        <v>8.8808106000000005E-3</v>
      </c>
      <c r="O7" s="125">
        <v>1.4032035599999999E-3</v>
      </c>
      <c r="P7" s="124">
        <v>0.99999958099999997</v>
      </c>
      <c r="Q7" s="126">
        <v>8.7852296000000003E-4</v>
      </c>
    </row>
    <row r="8" spans="2:17" ht="16.5" thickBot="1" x14ac:dyDescent="0.3">
      <c r="B8" s="99" t="s">
        <v>3</v>
      </c>
      <c r="C8" s="104">
        <v>3.4700000000000002E-2</v>
      </c>
      <c r="D8" s="112">
        <v>2.186E-3</v>
      </c>
      <c r="E8" s="99">
        <v>4</v>
      </c>
      <c r="F8" s="102">
        <v>15.9435</v>
      </c>
      <c r="G8" s="47">
        <f t="shared" si="0"/>
        <v>31.887</v>
      </c>
      <c r="H8" s="47">
        <v>31.89021</v>
      </c>
      <c r="I8" s="47">
        <f t="shared" si="1"/>
        <v>2.0002013359676356</v>
      </c>
      <c r="J8" s="47">
        <v>2</v>
      </c>
      <c r="K8" s="47">
        <f t="shared" si="2"/>
        <v>1.0066798381780373E-2</v>
      </c>
      <c r="L8" s="103" t="s">
        <v>32</v>
      </c>
      <c r="M8" s="128">
        <v>4.3256760599999999E-2</v>
      </c>
      <c r="N8" s="129">
        <v>3.7259004999999998E-2</v>
      </c>
      <c r="O8" s="129">
        <v>0.106136335</v>
      </c>
      <c r="P8" s="129">
        <v>8.04774534E-4</v>
      </c>
      <c r="Q8" s="130">
        <v>0.99996702299999995</v>
      </c>
    </row>
    <row r="9" spans="2:17" ht="15.75" x14ac:dyDescent="0.25">
      <c r="B9" s="99" t="s">
        <v>4</v>
      </c>
      <c r="C9" s="104">
        <v>1.9650000000000001</v>
      </c>
      <c r="D9" s="112">
        <v>3.0622699999999999E-2</v>
      </c>
      <c r="E9" s="99">
        <v>5</v>
      </c>
      <c r="F9" s="102">
        <v>24.11384</v>
      </c>
      <c r="G9" s="47">
        <f t="shared" si="0"/>
        <v>48.227679999999999</v>
      </c>
      <c r="H9" s="47">
        <v>48.227739999999997</v>
      </c>
      <c r="I9" s="47">
        <f t="shared" si="1"/>
        <v>2.0000024881976493</v>
      </c>
      <c r="J9" s="47">
        <v>2</v>
      </c>
      <c r="K9" s="113">
        <f t="shared" si="2"/>
        <v>1.244098824626505E-4</v>
      </c>
      <c r="L9" s="103" t="s">
        <v>32</v>
      </c>
    </row>
    <row r="10" spans="2:17" ht="15.75" x14ac:dyDescent="0.25">
      <c r="B10" s="99" t="s">
        <v>5</v>
      </c>
      <c r="C10" s="104">
        <v>1.9650000000000001</v>
      </c>
      <c r="D10" s="112">
        <v>3.0854300000000001E-2</v>
      </c>
      <c r="E10" s="99">
        <v>6</v>
      </c>
      <c r="F10" s="102">
        <v>30.647120000000001</v>
      </c>
      <c r="G10" s="3">
        <f t="shared" si="0"/>
        <v>61.294240000000002</v>
      </c>
      <c r="H10" s="3">
        <v>61.414540000000002</v>
      </c>
      <c r="I10" s="47">
        <f t="shared" si="1"/>
        <v>2.0039253280569267</v>
      </c>
      <c r="J10" s="47">
        <v>2</v>
      </c>
      <c r="K10" s="47">
        <f t="shared" si="2"/>
        <v>0.19626640284633456</v>
      </c>
      <c r="L10" s="103" t="s">
        <v>32</v>
      </c>
    </row>
    <row r="11" spans="2:17" ht="15.75" x14ac:dyDescent="0.25">
      <c r="B11" s="99" t="s">
        <v>6</v>
      </c>
      <c r="C11" s="104">
        <v>1.9650000000000001</v>
      </c>
      <c r="D11" s="112">
        <v>3.1015000000000001E-2</v>
      </c>
      <c r="E11" s="99">
        <v>7</v>
      </c>
      <c r="F11" s="102">
        <v>36.091749999999998</v>
      </c>
      <c r="G11" s="3">
        <f t="shared" si="0"/>
        <v>72.183499999999995</v>
      </c>
      <c r="H11" s="3">
        <v>72.254509999999996</v>
      </c>
      <c r="I11" s="47">
        <f t="shared" si="1"/>
        <v>2.0019674856442262</v>
      </c>
      <c r="J11" s="47">
        <v>2</v>
      </c>
      <c r="K11" s="47">
        <f t="shared" si="2"/>
        <v>9.8374282211310948E-2</v>
      </c>
      <c r="L11" s="103" t="s">
        <v>32</v>
      </c>
    </row>
    <row r="12" spans="2:17" ht="15.75" x14ac:dyDescent="0.25">
      <c r="B12" s="99" t="s">
        <v>7</v>
      </c>
      <c r="C12" s="104">
        <v>1.9650000000000001</v>
      </c>
      <c r="D12" s="112">
        <v>3.06757E-2</v>
      </c>
      <c r="E12" s="99">
        <v>8</v>
      </c>
      <c r="F12" s="102">
        <v>42.478319999999997</v>
      </c>
      <c r="G12" s="3">
        <f t="shared" si="0"/>
        <v>84.956639999999993</v>
      </c>
      <c r="H12" s="3">
        <v>84.959360000000004</v>
      </c>
      <c r="I12" s="47">
        <f t="shared" si="1"/>
        <v>2.0000640326641923</v>
      </c>
      <c r="J12" s="47">
        <v>2</v>
      </c>
      <c r="K12" s="47">
        <f t="shared" si="2"/>
        <v>3.2016332096151956E-3</v>
      </c>
      <c r="L12" s="103" t="s">
        <v>32</v>
      </c>
    </row>
    <row r="13" spans="2:17" ht="15.75" x14ac:dyDescent="0.25">
      <c r="B13" s="99" t="s">
        <v>8</v>
      </c>
      <c r="C13" s="104">
        <v>0.98250000000000004</v>
      </c>
      <c r="D13" s="112">
        <v>1.5018E-2</v>
      </c>
      <c r="E13" s="99">
        <v>9</v>
      </c>
      <c r="F13" s="102">
        <v>47.40363</v>
      </c>
      <c r="G13" s="3">
        <f t="shared" si="0"/>
        <v>94.807259999999999</v>
      </c>
      <c r="H13" s="3">
        <v>95.049620000000004</v>
      </c>
      <c r="I13" s="47">
        <f t="shared" si="1"/>
        <v>2.0051126886274324</v>
      </c>
      <c r="J13" s="47">
        <v>2</v>
      </c>
      <c r="K13" s="47">
        <f t="shared" si="2"/>
        <v>0.25563443137162079</v>
      </c>
      <c r="L13" s="103" t="s">
        <v>32</v>
      </c>
    </row>
    <row r="14" spans="2:17" ht="16.5" thickBot="1" x14ac:dyDescent="0.3">
      <c r="B14" s="99" t="s">
        <v>9</v>
      </c>
      <c r="C14" s="104">
        <v>5.3398000000000003</v>
      </c>
      <c r="D14" s="112">
        <v>8.3548200000000003E-2</v>
      </c>
      <c r="E14" s="131">
        <v>10</v>
      </c>
      <c r="F14" s="132">
        <v>62.066890000000001</v>
      </c>
      <c r="G14" s="10">
        <f t="shared" si="0"/>
        <v>124.13378</v>
      </c>
      <c r="H14" s="10">
        <v>124.8085</v>
      </c>
      <c r="I14" s="133">
        <f t="shared" si="1"/>
        <v>2.0108708523981145</v>
      </c>
      <c r="J14" s="133">
        <v>2</v>
      </c>
      <c r="K14" s="133">
        <f t="shared" si="2"/>
        <v>0.54354261990572361</v>
      </c>
      <c r="L14" s="134" t="s">
        <v>32</v>
      </c>
    </row>
    <row r="15" spans="2:17" x14ac:dyDescent="0.25">
      <c r="B15" s="99" t="s">
        <v>10</v>
      </c>
      <c r="C15" s="104">
        <v>5.3398000000000003</v>
      </c>
      <c r="D15" s="112">
        <v>8.3774600000000005E-2</v>
      </c>
      <c r="E15" s="54" t="s">
        <v>24</v>
      </c>
      <c r="F15" s="55"/>
      <c r="G15" s="55"/>
      <c r="H15" s="55"/>
      <c r="I15" s="54" t="s">
        <v>25</v>
      </c>
      <c r="J15" s="55"/>
      <c r="K15" s="55"/>
      <c r="L15" s="55"/>
    </row>
    <row r="16" spans="2:17" x14ac:dyDescent="0.25">
      <c r="B16" s="99" t="s">
        <v>11</v>
      </c>
      <c r="C16" s="104">
        <v>5.3398000000000003</v>
      </c>
      <c r="D16" s="112">
        <v>8.3425100000000002E-2</v>
      </c>
      <c r="E16" s="48" t="s">
        <v>17</v>
      </c>
      <c r="F16" s="49" t="s">
        <v>21</v>
      </c>
      <c r="G16" s="49" t="s">
        <v>22</v>
      </c>
      <c r="H16" s="9" t="s">
        <v>31</v>
      </c>
      <c r="I16" s="48"/>
      <c r="J16" s="49" t="s">
        <v>17</v>
      </c>
      <c r="K16" s="49" t="s">
        <v>29</v>
      </c>
      <c r="L16" s="9" t="s">
        <v>18</v>
      </c>
    </row>
    <row r="17" spans="2:17" ht="15.75" x14ac:dyDescent="0.25">
      <c r="B17" s="99" t="s">
        <v>12</v>
      </c>
      <c r="C17" s="104">
        <v>5.3398000000000003</v>
      </c>
      <c r="D17" s="112">
        <v>8.2780900000000004E-2</v>
      </c>
      <c r="E17" s="99">
        <v>32.871000000000002</v>
      </c>
      <c r="F17" s="135">
        <v>0.51359999999999995</v>
      </c>
      <c r="G17" s="136">
        <v>0.513624898</v>
      </c>
      <c r="H17" s="103" t="s">
        <v>32</v>
      </c>
      <c r="I17" s="99" t="s">
        <v>26</v>
      </c>
      <c r="J17" s="102">
        <v>4</v>
      </c>
      <c r="K17" s="137">
        <v>1</v>
      </c>
      <c r="L17" s="106">
        <f>K17/J17</f>
        <v>0.25</v>
      </c>
    </row>
    <row r="18" spans="2:17" ht="15.75" x14ac:dyDescent="0.25">
      <c r="B18" s="99" t="s">
        <v>13</v>
      </c>
      <c r="C18" s="104">
        <v>2.6699000000000002</v>
      </c>
      <c r="D18" s="112">
        <v>4.1909000000000002E-2</v>
      </c>
      <c r="E18" s="57" t="s">
        <v>19</v>
      </c>
      <c r="F18" s="58"/>
      <c r="G18" s="138">
        <f>1/64</f>
        <v>1.5625E-2</v>
      </c>
      <c r="H18" s="103" t="s">
        <v>32</v>
      </c>
      <c r="I18" s="99" t="s">
        <v>27</v>
      </c>
      <c r="J18" s="102">
        <v>20</v>
      </c>
      <c r="K18" s="137">
        <v>5</v>
      </c>
      <c r="L18" s="106">
        <f>K18/J18</f>
        <v>0.25</v>
      </c>
    </row>
    <row r="19" spans="2:17" ht="16.5" thickBot="1" x14ac:dyDescent="0.3">
      <c r="B19" s="89"/>
      <c r="C19" s="90"/>
      <c r="D19" s="91"/>
      <c r="E19" s="59" t="s">
        <v>30</v>
      </c>
      <c r="F19" s="60"/>
      <c r="G19" s="108">
        <f>G17/E17</f>
        <v>1.5625472239968359E-2</v>
      </c>
      <c r="H19" s="139" t="s">
        <v>32</v>
      </c>
      <c r="I19" s="109" t="s">
        <v>28</v>
      </c>
      <c r="J19" s="110">
        <v>0.33333400000000002</v>
      </c>
      <c r="K19" s="140">
        <f>2*0.04167</f>
        <v>8.3339999999999997E-2</v>
      </c>
      <c r="L19" s="111">
        <f>K19/J19</f>
        <v>0.25001949996100004</v>
      </c>
    </row>
    <row r="21" spans="2:17" ht="15.75" thickBot="1" x14ac:dyDescent="0.3"/>
    <row r="22" spans="2:17" ht="21" thickBot="1" x14ac:dyDescent="0.4">
      <c r="B22" s="51" t="s">
        <v>95</v>
      </c>
      <c r="C22" s="52"/>
      <c r="D22" s="52"/>
      <c r="E22" s="52"/>
      <c r="F22" s="52"/>
      <c r="G22" s="52"/>
      <c r="H22" s="52"/>
      <c r="I22" s="52"/>
      <c r="J22" s="52"/>
      <c r="K22" s="52"/>
      <c r="L22" s="53"/>
    </row>
    <row r="23" spans="2:17" ht="15.75" thickBot="1" x14ac:dyDescent="0.3">
      <c r="B23" s="54" t="s">
        <v>14</v>
      </c>
      <c r="C23" s="55"/>
      <c r="D23" s="56"/>
      <c r="E23" s="54" t="s">
        <v>15</v>
      </c>
      <c r="F23" s="55"/>
      <c r="G23" s="55"/>
      <c r="H23" s="55"/>
      <c r="I23" s="55"/>
      <c r="J23" s="55"/>
      <c r="K23" s="55"/>
      <c r="L23" s="56"/>
      <c r="M23" s="117" t="s">
        <v>84</v>
      </c>
      <c r="N23" s="118"/>
      <c r="O23" s="118"/>
      <c r="P23" s="118"/>
      <c r="Q23" s="119"/>
    </row>
    <row r="24" spans="2:17" x14ac:dyDescent="0.25">
      <c r="B24" s="48" t="s">
        <v>16</v>
      </c>
      <c r="C24" s="49" t="s">
        <v>17</v>
      </c>
      <c r="D24" s="9" t="s">
        <v>92</v>
      </c>
      <c r="E24" s="48" t="s">
        <v>20</v>
      </c>
      <c r="F24" s="49" t="s">
        <v>17</v>
      </c>
      <c r="G24" s="49" t="s">
        <v>21</v>
      </c>
      <c r="H24" s="49" t="s">
        <v>22</v>
      </c>
      <c r="I24" s="49" t="s">
        <v>18</v>
      </c>
      <c r="J24" s="49" t="s">
        <v>19</v>
      </c>
      <c r="K24" s="49" t="s">
        <v>23</v>
      </c>
      <c r="L24" s="9" t="s">
        <v>31</v>
      </c>
      <c r="M24" s="120">
        <v>1</v>
      </c>
      <c r="N24" s="121">
        <v>0.24099999999999999</v>
      </c>
      <c r="O24" s="121">
        <v>2.5500000000000002E-3</v>
      </c>
      <c r="P24" s="121">
        <v>3.2699999999999999E-3</v>
      </c>
      <c r="Q24" s="122">
        <v>4.6800000000000001E-2</v>
      </c>
    </row>
    <row r="25" spans="2:17" ht="15.75" x14ac:dyDescent="0.25">
      <c r="B25" s="99" t="s">
        <v>0</v>
      </c>
      <c r="C25" s="104">
        <v>1.55E-2</v>
      </c>
      <c r="D25" s="112">
        <v>1.9010000000000001E-4</v>
      </c>
      <c r="E25" s="99">
        <v>1</v>
      </c>
      <c r="F25" s="102">
        <v>2.3971269999999998</v>
      </c>
      <c r="G25" s="47">
        <f>F25*J25</f>
        <v>7.1913809999999998</v>
      </c>
      <c r="H25" s="47">
        <v>7.1926579999999998</v>
      </c>
      <c r="I25" s="47">
        <f>H25/F25</f>
        <v>3.0005327210448174</v>
      </c>
      <c r="J25" s="47">
        <v>3</v>
      </c>
      <c r="K25" s="113">
        <f>(ABS(J25-I25)/J25)*100</f>
        <v>1.7757368160579524E-2</v>
      </c>
      <c r="L25" s="103" t="s">
        <v>32</v>
      </c>
      <c r="M25" s="123">
        <v>0.23899999999999999</v>
      </c>
      <c r="N25" s="124">
        <v>1</v>
      </c>
      <c r="O25" s="125">
        <v>2.5000000000000001E-2</v>
      </c>
      <c r="P25" s="125">
        <v>8.6800000000000002E-3</v>
      </c>
      <c r="Q25" s="126">
        <v>4.2999999999999997E-2</v>
      </c>
    </row>
    <row r="26" spans="2:17" ht="15.75" x14ac:dyDescent="0.25">
      <c r="B26" s="99" t="s">
        <v>1</v>
      </c>
      <c r="C26" s="104">
        <v>5.9999999999999995E-4</v>
      </c>
      <c r="D26" s="141">
        <v>9.1069999999999994E-6</v>
      </c>
      <c r="E26" s="99">
        <v>2</v>
      </c>
      <c r="F26" s="102">
        <v>8.6503189999999996</v>
      </c>
      <c r="G26" s="47">
        <f t="shared" ref="G26:G34" si="3">F26*J26</f>
        <v>25.950956999999999</v>
      </c>
      <c r="H26" s="47">
        <v>25.932849999999998</v>
      </c>
      <c r="I26" s="47">
        <f t="shared" ref="I26:I34" si="4">H26/F26</f>
        <v>2.9979067823972736</v>
      </c>
      <c r="J26" s="47">
        <v>3</v>
      </c>
      <c r="K26" s="113">
        <f t="shared" ref="K26:K34" si="5">(ABS(J26-I26)/J26)*100</f>
        <v>6.9773920090880154E-2</v>
      </c>
      <c r="L26" s="103" t="s">
        <v>32</v>
      </c>
      <c r="M26" s="123">
        <v>3.0699999999999998E-3</v>
      </c>
      <c r="N26" s="125">
        <v>2.8199999999999999E-2</v>
      </c>
      <c r="O26" s="124">
        <v>1</v>
      </c>
      <c r="P26" s="125">
        <v>1.2999999999999999E-3</v>
      </c>
      <c r="Q26" s="126">
        <v>0.105</v>
      </c>
    </row>
    <row r="27" spans="2:17" ht="15.75" x14ac:dyDescent="0.25">
      <c r="B27" s="99" t="s">
        <v>2</v>
      </c>
      <c r="C27" s="104">
        <v>8.8900000000000007E-2</v>
      </c>
      <c r="D27" s="112">
        <v>1.1048E-3</v>
      </c>
      <c r="E27" s="99">
        <v>3</v>
      </c>
      <c r="F27" s="102">
        <v>13.22227</v>
      </c>
      <c r="G27" s="47">
        <f t="shared" si="3"/>
        <v>39.666809999999998</v>
      </c>
      <c r="H27" s="47">
        <v>39.665149999999997</v>
      </c>
      <c r="I27" s="47">
        <f t="shared" si="4"/>
        <v>2.9998744542351652</v>
      </c>
      <c r="J27" s="47">
        <v>3</v>
      </c>
      <c r="K27" s="113">
        <f t="shared" si="5"/>
        <v>4.1848588278270427E-3</v>
      </c>
      <c r="L27" s="103" t="s">
        <v>32</v>
      </c>
      <c r="M27" s="123">
        <v>3.3300000000000001E-3</v>
      </c>
      <c r="N27" s="125">
        <v>8.94E-3</v>
      </c>
      <c r="O27" s="125">
        <v>1.4400000000000001E-3</v>
      </c>
      <c r="P27" s="124">
        <v>1</v>
      </c>
      <c r="Q27" s="126">
        <v>1E-3</v>
      </c>
    </row>
    <row r="28" spans="2:17" ht="16.5" thickBot="1" x14ac:dyDescent="0.3">
      <c r="B28" s="99" t="s">
        <v>3</v>
      </c>
      <c r="C28" s="104">
        <v>3.4700000000000002E-2</v>
      </c>
      <c r="D28" s="112">
        <v>4.3019999999999999E-4</v>
      </c>
      <c r="E28" s="99">
        <v>4</v>
      </c>
      <c r="F28" s="102">
        <v>15.9435</v>
      </c>
      <c r="G28" s="47">
        <f t="shared" si="3"/>
        <v>47.830500000000001</v>
      </c>
      <c r="H28" s="47">
        <v>47.842289999999998</v>
      </c>
      <c r="I28" s="47">
        <f t="shared" si="4"/>
        <v>3.0007394863110357</v>
      </c>
      <c r="J28" s="47">
        <v>3</v>
      </c>
      <c r="K28" s="113">
        <f t="shared" si="5"/>
        <v>2.4649543701190286E-2</v>
      </c>
      <c r="L28" s="103" t="s">
        <v>32</v>
      </c>
      <c r="M28" s="128">
        <v>4.3200000000000002E-2</v>
      </c>
      <c r="N28" s="129">
        <v>3.6600000000000001E-2</v>
      </c>
      <c r="O28" s="129">
        <v>0.107</v>
      </c>
      <c r="P28" s="129">
        <v>8.0400000000000003E-4</v>
      </c>
      <c r="Q28" s="130">
        <v>1</v>
      </c>
    </row>
    <row r="29" spans="2:17" ht="15.75" x14ac:dyDescent="0.25">
      <c r="B29" s="99" t="s">
        <v>4</v>
      </c>
      <c r="C29" s="104">
        <v>1.9650000000000001</v>
      </c>
      <c r="D29" s="112">
        <v>2.7128999999999999E-3</v>
      </c>
      <c r="E29" s="99">
        <v>5</v>
      </c>
      <c r="F29" s="102">
        <v>24.11384</v>
      </c>
      <c r="G29" s="47">
        <f t="shared" si="3"/>
        <v>72.341520000000003</v>
      </c>
      <c r="H29" s="47">
        <v>72.307299999999998</v>
      </c>
      <c r="I29" s="47">
        <f t="shared" si="4"/>
        <v>2.9985808979407675</v>
      </c>
      <c r="J29" s="47">
        <v>3</v>
      </c>
      <c r="K29" s="113">
        <f t="shared" si="5"/>
        <v>4.7303401974415252E-2</v>
      </c>
      <c r="L29" s="103" t="s">
        <v>32</v>
      </c>
      <c r="M29" s="115"/>
    </row>
    <row r="30" spans="2:17" ht="15.75" x14ac:dyDescent="0.25">
      <c r="B30" s="99" t="s">
        <v>5</v>
      </c>
      <c r="C30" s="104">
        <v>1.9650000000000001</v>
      </c>
      <c r="D30" s="112">
        <v>2.7003000000000001E-3</v>
      </c>
      <c r="E30" s="99">
        <v>6</v>
      </c>
      <c r="F30" s="102">
        <v>30.647120000000001</v>
      </c>
      <c r="G30" s="3">
        <f t="shared" si="3"/>
        <v>91.941360000000003</v>
      </c>
      <c r="H30" s="3">
        <v>92.108310000000003</v>
      </c>
      <c r="I30" s="47">
        <f t="shared" si="4"/>
        <v>3.0054474939243883</v>
      </c>
      <c r="J30" s="47">
        <v>3</v>
      </c>
      <c r="K30" s="3">
        <f t="shared" si="5"/>
        <v>0.18158313081294192</v>
      </c>
      <c r="L30" s="103" t="s">
        <v>32</v>
      </c>
      <c r="M30" s="115"/>
    </row>
    <row r="31" spans="2:17" ht="15.75" x14ac:dyDescent="0.25">
      <c r="B31" s="99" t="s">
        <v>6</v>
      </c>
      <c r="C31" s="104">
        <v>1.9650000000000001</v>
      </c>
      <c r="D31" s="112">
        <v>2.7355000000000001E-3</v>
      </c>
      <c r="E31" s="99">
        <v>7</v>
      </c>
      <c r="F31" s="102">
        <v>36.091749999999998</v>
      </c>
      <c r="G31" s="3">
        <f t="shared" si="3"/>
        <v>108.27525</v>
      </c>
      <c r="H31" s="3">
        <v>108.25449999999999</v>
      </c>
      <c r="I31" s="47">
        <f t="shared" si="4"/>
        <v>2.999425076367868</v>
      </c>
      <c r="J31" s="47">
        <v>3</v>
      </c>
      <c r="K31" s="3">
        <f t="shared" si="5"/>
        <v>1.9164121071065431E-2</v>
      </c>
      <c r="L31" s="103" t="s">
        <v>32</v>
      </c>
      <c r="M31" s="115"/>
    </row>
    <row r="32" spans="2:17" ht="15.75" x14ac:dyDescent="0.25">
      <c r="B32" s="99" t="s">
        <v>7</v>
      </c>
      <c r="C32" s="104">
        <v>1.9650000000000001</v>
      </c>
      <c r="D32" s="112">
        <v>2.6997000000000002E-3</v>
      </c>
      <c r="E32" s="99">
        <v>8</v>
      </c>
      <c r="F32" s="102">
        <v>42.478319999999997</v>
      </c>
      <c r="G32" s="3">
        <f t="shared" si="3"/>
        <v>127.43495999999999</v>
      </c>
      <c r="H32" s="3">
        <v>127.3167</v>
      </c>
      <c r="I32" s="47">
        <f t="shared" si="4"/>
        <v>2.997215991592888</v>
      </c>
      <c r="J32" s="47">
        <v>3</v>
      </c>
      <c r="K32" s="3">
        <f t="shared" si="5"/>
        <v>9.2800280237067184E-2</v>
      </c>
      <c r="L32" s="103" t="s">
        <v>32</v>
      </c>
      <c r="M32" s="115"/>
    </row>
    <row r="33" spans="2:17" ht="15.75" x14ac:dyDescent="0.25">
      <c r="B33" s="99" t="s">
        <v>8</v>
      </c>
      <c r="C33" s="104">
        <v>0.98250000000000004</v>
      </c>
      <c r="D33" s="112">
        <v>1.3022999999999999E-3</v>
      </c>
      <c r="E33" s="99">
        <v>9</v>
      </c>
      <c r="F33" s="102">
        <v>47.40363</v>
      </c>
      <c r="G33" s="3">
        <f t="shared" si="3"/>
        <v>142.21089000000001</v>
      </c>
      <c r="H33" s="3">
        <v>142.41579999999999</v>
      </c>
      <c r="I33" s="47">
        <f t="shared" si="4"/>
        <v>3.0043226647410757</v>
      </c>
      <c r="J33" s="47">
        <v>3</v>
      </c>
      <c r="K33" s="3">
        <f t="shared" si="5"/>
        <v>0.14408882470252254</v>
      </c>
      <c r="L33" s="103" t="s">
        <v>32</v>
      </c>
      <c r="M33" s="115"/>
    </row>
    <row r="34" spans="2:17" ht="16.5" thickBot="1" x14ac:dyDescent="0.3">
      <c r="B34" s="99" t="s">
        <v>9</v>
      </c>
      <c r="C34" s="104">
        <v>5.3398000000000003</v>
      </c>
      <c r="D34" s="112">
        <v>7.3360999999999999E-3</v>
      </c>
      <c r="E34" s="131">
        <v>10</v>
      </c>
      <c r="F34" s="132">
        <v>62.066890000000001</v>
      </c>
      <c r="G34" s="10">
        <f t="shared" si="3"/>
        <v>186.20067</v>
      </c>
      <c r="H34" s="10">
        <v>186.86799999999999</v>
      </c>
      <c r="I34" s="133">
        <f t="shared" si="4"/>
        <v>3.0107517873055989</v>
      </c>
      <c r="J34" s="133">
        <v>3</v>
      </c>
      <c r="K34" s="10">
        <f t="shared" si="5"/>
        <v>0.35839291018662978</v>
      </c>
      <c r="L34" s="134" t="s">
        <v>32</v>
      </c>
      <c r="M34" s="115"/>
    </row>
    <row r="35" spans="2:17" x14ac:dyDescent="0.25">
      <c r="B35" s="99" t="s">
        <v>10</v>
      </c>
      <c r="C35" s="104">
        <v>5.3398000000000003</v>
      </c>
      <c r="D35" s="112">
        <v>7.3217999999999998E-3</v>
      </c>
      <c r="E35" s="54" t="s">
        <v>24</v>
      </c>
      <c r="F35" s="55"/>
      <c r="G35" s="55"/>
      <c r="H35" s="55"/>
      <c r="I35" s="54" t="s">
        <v>25</v>
      </c>
      <c r="J35" s="55"/>
      <c r="K35" s="55"/>
      <c r="L35" s="55"/>
    </row>
    <row r="36" spans="2:17" x14ac:dyDescent="0.25">
      <c r="B36" s="99" t="s">
        <v>11</v>
      </c>
      <c r="C36" s="104">
        <v>5.3398000000000003</v>
      </c>
      <c r="D36" s="112">
        <v>7.2759000000000001E-3</v>
      </c>
      <c r="E36" s="48" t="s">
        <v>17</v>
      </c>
      <c r="F36" s="49" t="s">
        <v>21</v>
      </c>
      <c r="G36" s="49" t="s">
        <v>22</v>
      </c>
      <c r="H36" s="9" t="s">
        <v>31</v>
      </c>
      <c r="I36" s="48"/>
      <c r="J36" s="49" t="s">
        <v>17</v>
      </c>
      <c r="K36" s="49" t="s">
        <v>29</v>
      </c>
      <c r="L36" s="9" t="s">
        <v>18</v>
      </c>
    </row>
    <row r="37" spans="2:17" ht="15.75" x14ac:dyDescent="0.25">
      <c r="B37" s="99" t="s">
        <v>12</v>
      </c>
      <c r="C37" s="104">
        <v>5.3398000000000003</v>
      </c>
      <c r="D37" s="112">
        <v>7.2759000000000001E-3</v>
      </c>
      <c r="E37" s="99">
        <v>32.871000000000002</v>
      </c>
      <c r="F37" s="142">
        <f>E37*G38</f>
        <v>4.509053497942387E-2</v>
      </c>
      <c r="G37" s="143">
        <v>4.5090854499999999E-2</v>
      </c>
      <c r="H37" s="103" t="s">
        <v>32</v>
      </c>
      <c r="I37" s="99" t="s">
        <v>26</v>
      </c>
      <c r="J37" s="102">
        <v>4</v>
      </c>
      <c r="K37" s="137">
        <v>0.44444444444444442</v>
      </c>
      <c r="L37" s="106">
        <f>K37/J37</f>
        <v>0.1111111111111111</v>
      </c>
    </row>
    <row r="38" spans="2:17" ht="15.75" x14ac:dyDescent="0.25">
      <c r="B38" s="99" t="s">
        <v>13</v>
      </c>
      <c r="C38" s="104">
        <v>2.6699000000000002</v>
      </c>
      <c r="D38" s="112">
        <v>3.6572000000000002E-3</v>
      </c>
      <c r="E38" s="57" t="s">
        <v>19</v>
      </c>
      <c r="F38" s="58"/>
      <c r="G38" s="138">
        <v>1.3717421124828531E-3</v>
      </c>
      <c r="H38" s="103" t="s">
        <v>32</v>
      </c>
      <c r="I38" s="99" t="s">
        <v>27</v>
      </c>
      <c r="J38" s="102">
        <v>20</v>
      </c>
      <c r="K38" s="137">
        <v>2.2222222222222223</v>
      </c>
      <c r="L38" s="106">
        <f>K38/J38</f>
        <v>0.11111111111111112</v>
      </c>
    </row>
    <row r="39" spans="2:17" ht="16.5" thickBot="1" x14ac:dyDescent="0.3">
      <c r="B39" s="89"/>
      <c r="C39" s="90"/>
      <c r="D39" s="91"/>
      <c r="E39" s="59" t="s">
        <v>30</v>
      </c>
      <c r="F39" s="60"/>
      <c r="G39" s="108">
        <f>G37/E37</f>
        <v>1.3717518329226369E-3</v>
      </c>
      <c r="H39" s="139" t="s">
        <v>32</v>
      </c>
      <c r="I39" s="109" t="s">
        <v>28</v>
      </c>
      <c r="J39" s="110">
        <v>0.33333400000000002</v>
      </c>
      <c r="K39" s="140">
        <v>3.7037111111111111E-2</v>
      </c>
      <c r="L39" s="111">
        <f>K39/J39</f>
        <v>0.1111111111111111</v>
      </c>
    </row>
    <row r="40" spans="2:17" x14ac:dyDescent="0.25">
      <c r="G40" s="116"/>
    </row>
    <row r="41" spans="2:17" ht="15.75" thickBot="1" x14ac:dyDescent="0.3"/>
    <row r="42" spans="2:17" ht="21" thickBot="1" x14ac:dyDescent="0.4">
      <c r="B42" s="51" t="s">
        <v>96</v>
      </c>
      <c r="C42" s="52"/>
      <c r="D42" s="52"/>
      <c r="E42" s="52"/>
      <c r="F42" s="52"/>
      <c r="G42" s="52"/>
      <c r="H42" s="52"/>
      <c r="I42" s="52"/>
      <c r="J42" s="52"/>
      <c r="K42" s="52"/>
      <c r="L42" s="53"/>
    </row>
    <row r="43" spans="2:17" x14ac:dyDescent="0.25">
      <c r="B43" s="54" t="s">
        <v>14</v>
      </c>
      <c r="C43" s="55"/>
      <c r="D43" s="56"/>
      <c r="E43" s="54" t="s">
        <v>15</v>
      </c>
      <c r="F43" s="55"/>
      <c r="G43" s="55"/>
      <c r="H43" s="55"/>
      <c r="I43" s="55"/>
      <c r="J43" s="55"/>
      <c r="K43" s="55"/>
      <c r="L43" s="56"/>
    </row>
    <row r="44" spans="2:17" ht="15.75" thickBot="1" x14ac:dyDescent="0.3">
      <c r="B44" s="48" t="s">
        <v>16</v>
      </c>
      <c r="C44" s="49" t="s">
        <v>17</v>
      </c>
      <c r="D44" s="9" t="s">
        <v>92</v>
      </c>
      <c r="E44" s="48" t="s">
        <v>20</v>
      </c>
      <c r="F44" s="49" t="s">
        <v>17</v>
      </c>
      <c r="G44" s="49" t="s">
        <v>21</v>
      </c>
      <c r="H44" s="49" t="s">
        <v>22</v>
      </c>
      <c r="I44" s="49" t="s">
        <v>18</v>
      </c>
      <c r="J44" s="49" t="s">
        <v>19</v>
      </c>
      <c r="K44" s="49" t="s">
        <v>23</v>
      </c>
      <c r="L44" s="9" t="s">
        <v>31</v>
      </c>
      <c r="M44" s="117" t="s">
        <v>85</v>
      </c>
      <c r="N44" s="118"/>
      <c r="O44" s="118"/>
      <c r="P44" s="118"/>
      <c r="Q44" s="119"/>
    </row>
    <row r="45" spans="2:17" ht="15.75" x14ac:dyDescent="0.25">
      <c r="B45" s="99" t="s">
        <v>0</v>
      </c>
      <c r="C45" s="104">
        <v>1.55E-2</v>
      </c>
      <c r="D45" s="112">
        <v>0.24967729999999999</v>
      </c>
      <c r="E45" s="99">
        <v>1</v>
      </c>
      <c r="F45" s="102">
        <v>2.3971269999999998</v>
      </c>
      <c r="G45" s="47">
        <f>F45*J45</f>
        <v>1.1985634999999999</v>
      </c>
      <c r="H45" s="47">
        <v>1.198564</v>
      </c>
      <c r="I45" s="47">
        <f>H45/F45</f>
        <v>0.50000020858302463</v>
      </c>
      <c r="J45" s="47">
        <v>0.5</v>
      </c>
      <c r="K45" s="144">
        <f>(ABS(J45-I45)/J45)*100</f>
        <v>4.1716604926023138E-5</v>
      </c>
      <c r="L45" s="103" t="s">
        <v>32</v>
      </c>
      <c r="M45" s="120">
        <v>0.99999964200000002</v>
      </c>
      <c r="N45" s="121">
        <v>0.23835969900000001</v>
      </c>
      <c r="O45" s="121">
        <v>2.5769636700000002E-3</v>
      </c>
      <c r="P45" s="121">
        <v>3.36122213E-3</v>
      </c>
      <c r="Q45" s="122">
        <v>4.2904565800000002E-2</v>
      </c>
    </row>
    <row r="46" spans="2:17" ht="15.75" x14ac:dyDescent="0.25">
      <c r="B46" s="99" t="s">
        <v>1</v>
      </c>
      <c r="C46" s="104">
        <v>5.9999999999999995E-4</v>
      </c>
      <c r="D46" s="112">
        <v>7.7913000000000001E-3</v>
      </c>
      <c r="E46" s="99">
        <v>2</v>
      </c>
      <c r="F46" s="102">
        <v>8.6503189999999996</v>
      </c>
      <c r="G46" s="47">
        <f t="shared" ref="G46:G54" si="6">F46*J46</f>
        <v>4.3251594999999998</v>
      </c>
      <c r="H46" s="47">
        <v>4.3252600000000001</v>
      </c>
      <c r="I46" s="47">
        <f t="shared" ref="I46:I54" si="7">H46/F46</f>
        <v>0.50001161806865158</v>
      </c>
      <c r="J46" s="47">
        <v>0.5</v>
      </c>
      <c r="K46" s="144">
        <f t="shared" ref="K46:K54" si="8">(ABS(J46-I46)/J46)*100</f>
        <v>2.3236137303150883E-3</v>
      </c>
      <c r="L46" s="103" t="s">
        <v>32</v>
      </c>
      <c r="M46" s="123">
        <v>0.23910268000000001</v>
      </c>
      <c r="N46" s="124">
        <v>0.99986702800000005</v>
      </c>
      <c r="O46" s="125">
        <v>2.45349477E-2</v>
      </c>
      <c r="P46" s="125">
        <v>8.9367652299999992E-3</v>
      </c>
      <c r="Q46" s="126">
        <v>3.1500627199999999E-2</v>
      </c>
    </row>
    <row r="47" spans="2:17" ht="15.75" x14ac:dyDescent="0.25">
      <c r="B47" s="99" t="s">
        <v>2</v>
      </c>
      <c r="C47" s="104">
        <v>8.8900000000000007E-2</v>
      </c>
      <c r="D47" s="112">
        <v>1.1738649999999999</v>
      </c>
      <c r="E47" s="99">
        <v>3</v>
      </c>
      <c r="F47" s="102">
        <v>13.22227</v>
      </c>
      <c r="G47" s="47">
        <f t="shared" si="6"/>
        <v>6.611135</v>
      </c>
      <c r="H47" s="47">
        <v>6.611154</v>
      </c>
      <c r="I47" s="47">
        <f t="shared" si="7"/>
        <v>0.50000143696959753</v>
      </c>
      <c r="J47" s="47">
        <v>0.5</v>
      </c>
      <c r="K47" s="144">
        <f t="shared" si="8"/>
        <v>2.8739391950693971E-4</v>
      </c>
      <c r="L47" s="103" t="s">
        <v>32</v>
      </c>
      <c r="M47" s="123">
        <v>3.10333577E-3</v>
      </c>
      <c r="N47" s="125">
        <v>2.7801222399999999E-2</v>
      </c>
      <c r="O47" s="124">
        <v>0.99985436400000005</v>
      </c>
      <c r="P47" s="125">
        <v>1.38615337E-3</v>
      </c>
      <c r="Q47" s="126">
        <v>0.106611543</v>
      </c>
    </row>
    <row r="48" spans="2:17" ht="15.75" x14ac:dyDescent="0.25">
      <c r="B48" s="99" t="s">
        <v>3</v>
      </c>
      <c r="C48" s="104">
        <v>3.4700000000000002E-2</v>
      </c>
      <c r="D48" s="112">
        <v>0.14556559999999999</v>
      </c>
      <c r="E48" s="99">
        <v>4</v>
      </c>
      <c r="F48" s="102">
        <v>15.9435</v>
      </c>
      <c r="G48" s="47">
        <f t="shared" si="6"/>
        <v>7.9717500000000001</v>
      </c>
      <c r="H48" s="47">
        <v>7.971749</v>
      </c>
      <c r="I48" s="47">
        <f t="shared" si="7"/>
        <v>0.49999993727851477</v>
      </c>
      <c r="J48" s="47">
        <v>0.5</v>
      </c>
      <c r="K48" s="144">
        <f t="shared" si="8"/>
        <v>1.2544297045558039E-5</v>
      </c>
      <c r="L48" s="103" t="s">
        <v>32</v>
      </c>
      <c r="M48" s="123">
        <v>3.33363884E-3</v>
      </c>
      <c r="N48" s="125">
        <v>8.8732646799999995E-3</v>
      </c>
      <c r="O48" s="125">
        <v>1.40153939E-3</v>
      </c>
      <c r="P48" s="124">
        <v>0.99999472199999995</v>
      </c>
      <c r="Q48" s="126">
        <v>5.6182096200000004E-4</v>
      </c>
    </row>
    <row r="49" spans="2:17" ht="16.5" thickBot="1" x14ac:dyDescent="0.3">
      <c r="B49" s="99" t="s">
        <v>4</v>
      </c>
      <c r="C49" s="104">
        <v>1.9650000000000001</v>
      </c>
      <c r="D49" s="112">
        <v>143.13829999999999</v>
      </c>
      <c r="E49" s="99">
        <v>5</v>
      </c>
      <c r="F49" s="102">
        <v>24.11384</v>
      </c>
      <c r="G49" s="47">
        <f t="shared" si="6"/>
        <v>12.05692</v>
      </c>
      <c r="H49" s="47">
        <v>12.057079999999999</v>
      </c>
      <c r="I49" s="47">
        <f t="shared" si="7"/>
        <v>0.50000663519373101</v>
      </c>
      <c r="J49" s="47">
        <v>0.5</v>
      </c>
      <c r="K49" s="144">
        <f t="shared" si="8"/>
        <v>1.3270387462016586E-3</v>
      </c>
      <c r="L49" s="103" t="s">
        <v>32</v>
      </c>
      <c r="M49" s="128">
        <v>4.3018015899999998E-2</v>
      </c>
      <c r="N49" s="129">
        <v>4.04859105E-2</v>
      </c>
      <c r="O49" s="129">
        <v>0.106010795</v>
      </c>
      <c r="P49" s="129">
        <v>9.35029701E-4</v>
      </c>
      <c r="Q49" s="130">
        <v>0.99916828099999999</v>
      </c>
    </row>
    <row r="50" spans="2:17" ht="15.75" x14ac:dyDescent="0.25">
      <c r="B50" s="99" t="s">
        <v>5</v>
      </c>
      <c r="C50" s="104">
        <v>1.9650000000000001</v>
      </c>
      <c r="D50" s="112">
        <v>133.98769999999999</v>
      </c>
      <c r="E50" s="99">
        <v>6</v>
      </c>
      <c r="F50" s="102">
        <v>30.647120000000001</v>
      </c>
      <c r="G50" s="3">
        <f t="shared" si="6"/>
        <v>15.323560000000001</v>
      </c>
      <c r="H50" s="3">
        <v>14.85482</v>
      </c>
      <c r="I50" s="47">
        <f t="shared" si="7"/>
        <v>0.48470525126015102</v>
      </c>
      <c r="J50" s="47">
        <v>0.5</v>
      </c>
      <c r="K50" s="3">
        <f t="shared" si="8"/>
        <v>3.0589497479697969</v>
      </c>
      <c r="L50" s="103" t="s">
        <v>32</v>
      </c>
    </row>
    <row r="51" spans="2:17" ht="15.75" x14ac:dyDescent="0.25">
      <c r="B51" s="99" t="s">
        <v>6</v>
      </c>
      <c r="C51" s="104">
        <v>1.9650000000000001</v>
      </c>
      <c r="D51" s="112">
        <v>105.3963</v>
      </c>
      <c r="E51" s="99">
        <v>7</v>
      </c>
      <c r="F51" s="102">
        <v>36.091749999999998</v>
      </c>
      <c r="G51" s="3">
        <f t="shared" si="6"/>
        <v>18.045874999999999</v>
      </c>
      <c r="H51" s="3">
        <v>17.606760000000001</v>
      </c>
      <c r="I51" s="47">
        <f t="shared" si="7"/>
        <v>0.48783336912175229</v>
      </c>
      <c r="J51" s="47">
        <v>0.5</v>
      </c>
      <c r="K51" s="3">
        <f t="shared" si="8"/>
        <v>2.4333261756495417</v>
      </c>
      <c r="L51" s="103" t="s">
        <v>32</v>
      </c>
    </row>
    <row r="52" spans="2:17" ht="15.75" x14ac:dyDescent="0.25">
      <c r="B52" s="99" t="s">
        <v>7</v>
      </c>
      <c r="C52" s="104">
        <v>1.9650000000000001</v>
      </c>
      <c r="D52" s="112">
        <v>140.232</v>
      </c>
      <c r="E52" s="99">
        <v>8</v>
      </c>
      <c r="F52" s="102">
        <v>42.478319999999997</v>
      </c>
      <c r="G52" s="3">
        <f t="shared" si="6"/>
        <v>21.239159999999998</v>
      </c>
      <c r="H52" s="3">
        <v>20.32696</v>
      </c>
      <c r="I52" s="47">
        <f t="shared" si="7"/>
        <v>0.47852551607502369</v>
      </c>
      <c r="J52" s="47">
        <v>0.5</v>
      </c>
      <c r="K52" s="3">
        <f t="shared" si="8"/>
        <v>4.2948967849952613</v>
      </c>
      <c r="L52" s="103" t="s">
        <v>32</v>
      </c>
    </row>
    <row r="53" spans="2:17" ht="15.75" x14ac:dyDescent="0.25">
      <c r="B53" s="99" t="s">
        <v>8</v>
      </c>
      <c r="C53" s="104">
        <v>0.98250000000000004</v>
      </c>
      <c r="D53" s="112">
        <v>59.131869999999999</v>
      </c>
      <c r="E53" s="99">
        <v>9</v>
      </c>
      <c r="F53" s="102">
        <v>47.40363</v>
      </c>
      <c r="G53" s="3">
        <f t="shared" si="6"/>
        <v>23.701815</v>
      </c>
      <c r="H53" s="3">
        <v>23.350290000000001</v>
      </c>
      <c r="I53" s="47">
        <f t="shared" si="7"/>
        <v>0.49258442866084307</v>
      </c>
      <c r="J53" s="47">
        <v>0.5</v>
      </c>
      <c r="K53" s="3">
        <f t="shared" si="8"/>
        <v>1.4831142678313869</v>
      </c>
      <c r="L53" s="103" t="s">
        <v>32</v>
      </c>
    </row>
    <row r="54" spans="2:17" ht="16.5" thickBot="1" x14ac:dyDescent="0.3">
      <c r="B54" s="99" t="s">
        <v>9</v>
      </c>
      <c r="C54" s="104">
        <v>5.3398000000000003</v>
      </c>
      <c r="D54" s="112">
        <v>331.04070000000002</v>
      </c>
      <c r="E54" s="131">
        <v>10</v>
      </c>
      <c r="F54" s="132">
        <v>62.066890000000001</v>
      </c>
      <c r="G54" s="10">
        <f t="shared" si="6"/>
        <v>31.033445</v>
      </c>
      <c r="H54" s="10">
        <v>28.716840000000001</v>
      </c>
      <c r="I54" s="133">
        <f t="shared" si="7"/>
        <v>0.46267567136036625</v>
      </c>
      <c r="J54" s="133">
        <v>0.5</v>
      </c>
      <c r="K54" s="10">
        <f t="shared" si="8"/>
        <v>7.4648657279267505</v>
      </c>
      <c r="L54" s="134" t="s">
        <v>32</v>
      </c>
    </row>
    <row r="55" spans="2:17" x14ac:dyDescent="0.25">
      <c r="B55" s="99" t="s">
        <v>10</v>
      </c>
      <c r="C55" s="104">
        <v>5.3398000000000003</v>
      </c>
      <c r="D55" s="112">
        <v>338.15449999999998</v>
      </c>
      <c r="E55" s="54" t="s">
        <v>24</v>
      </c>
      <c r="F55" s="55"/>
      <c r="G55" s="55"/>
      <c r="H55" s="55"/>
      <c r="I55" s="54" t="s">
        <v>25</v>
      </c>
      <c r="J55" s="55"/>
      <c r="K55" s="55"/>
      <c r="L55" s="55"/>
    </row>
    <row r="56" spans="2:17" x14ac:dyDescent="0.25">
      <c r="B56" s="99" t="s">
        <v>11</v>
      </c>
      <c r="C56" s="104">
        <v>5.3398000000000003</v>
      </c>
      <c r="D56" s="112">
        <v>338.64</v>
      </c>
      <c r="E56" s="48" t="s">
        <v>17</v>
      </c>
      <c r="F56" s="49" t="s">
        <v>21</v>
      </c>
      <c r="G56" s="49" t="s">
        <v>22</v>
      </c>
      <c r="H56" s="9" t="s">
        <v>31</v>
      </c>
      <c r="I56" s="48"/>
      <c r="J56" s="49" t="s">
        <v>17</v>
      </c>
      <c r="K56" s="49" t="s">
        <v>29</v>
      </c>
      <c r="L56" s="9" t="s">
        <v>18</v>
      </c>
    </row>
    <row r="57" spans="2:17" ht="15.75" x14ac:dyDescent="0.25">
      <c r="B57" s="99" t="s">
        <v>12</v>
      </c>
      <c r="C57" s="104">
        <v>5.3398000000000003</v>
      </c>
      <c r="D57" s="112">
        <v>346.93790000000001</v>
      </c>
      <c r="E57" s="99">
        <v>32.871000000000002</v>
      </c>
      <c r="F57" s="102">
        <f>E57*G58</f>
        <v>2103.7440000000001</v>
      </c>
      <c r="G57" s="3">
        <v>2103.80573</v>
      </c>
      <c r="H57" s="103" t="s">
        <v>32</v>
      </c>
      <c r="I57" s="99" t="s">
        <v>26</v>
      </c>
      <c r="J57" s="102">
        <v>4</v>
      </c>
      <c r="K57" s="137">
        <v>16</v>
      </c>
      <c r="L57" s="106">
        <f>K57/J57</f>
        <v>4</v>
      </c>
    </row>
    <row r="58" spans="2:17" ht="15.75" x14ac:dyDescent="0.25">
      <c r="B58" s="99" t="s">
        <v>13</v>
      </c>
      <c r="C58" s="104">
        <v>2.6699000000000002</v>
      </c>
      <c r="D58" s="112">
        <v>167.06639999999999</v>
      </c>
      <c r="E58" s="57" t="s">
        <v>19</v>
      </c>
      <c r="F58" s="58"/>
      <c r="G58" s="138">
        <v>64</v>
      </c>
      <c r="H58" s="103" t="s">
        <v>32</v>
      </c>
      <c r="I58" s="99" t="s">
        <v>27</v>
      </c>
      <c r="J58" s="102">
        <v>20</v>
      </c>
      <c r="K58" s="137">
        <v>80</v>
      </c>
      <c r="L58" s="106">
        <f>K58/J58</f>
        <v>4</v>
      </c>
    </row>
    <row r="59" spans="2:17" ht="16.5" thickBot="1" x14ac:dyDescent="0.3">
      <c r="B59" s="89"/>
      <c r="C59" s="90"/>
      <c r="D59" s="91"/>
      <c r="E59" s="59" t="s">
        <v>30</v>
      </c>
      <c r="F59" s="60"/>
      <c r="G59" s="108">
        <f>G57/E57</f>
        <v>64.001877947126644</v>
      </c>
      <c r="H59" s="139" t="s">
        <v>32</v>
      </c>
      <c r="I59" s="109" t="s">
        <v>28</v>
      </c>
      <c r="J59" s="110">
        <v>0.33333400000000002</v>
      </c>
      <c r="K59" s="140">
        <v>1.3333360000000001</v>
      </c>
      <c r="L59" s="111">
        <f>K59/J59</f>
        <v>4</v>
      </c>
    </row>
  </sheetData>
  <mergeCells count="24">
    <mergeCell ref="M3:Q3"/>
    <mergeCell ref="M23:Q23"/>
    <mergeCell ref="M44:Q44"/>
    <mergeCell ref="E38:F38"/>
    <mergeCell ref="E39:F39"/>
    <mergeCell ref="B22:L22"/>
    <mergeCell ref="B23:D23"/>
    <mergeCell ref="E23:L23"/>
    <mergeCell ref="E35:H35"/>
    <mergeCell ref="I35:L35"/>
    <mergeCell ref="E18:F18"/>
    <mergeCell ref="E19:F19"/>
    <mergeCell ref="I15:L15"/>
    <mergeCell ref="E15:H15"/>
    <mergeCell ref="B2:L2"/>
    <mergeCell ref="E3:L3"/>
    <mergeCell ref="B3:D3"/>
    <mergeCell ref="E58:F58"/>
    <mergeCell ref="E59:F59"/>
    <mergeCell ref="B42:L42"/>
    <mergeCell ref="B43:D43"/>
    <mergeCell ref="E43:L43"/>
    <mergeCell ref="E55:H55"/>
    <mergeCell ref="I55:L55"/>
  </mergeCells>
  <pageMargins left="0.7" right="0.7" top="0.75" bottom="0.75" header="0.3" footer="0.3"/>
  <pageSetup paperSize="9" orientation="portrait" horizontalDpi="100" verticalDpi="1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opLeftCell="A13" zoomScale="70" zoomScaleNormal="70" workbookViewId="0">
      <selection activeCell="K24" sqref="K24"/>
    </sheetView>
  </sheetViews>
  <sheetFormatPr defaultRowHeight="15" x14ac:dyDescent="0.25"/>
  <cols>
    <col min="2" max="3" width="18.7109375" customWidth="1"/>
    <col min="4" max="4" width="20.28515625" bestFit="1" customWidth="1"/>
    <col min="5" max="5" width="14.5703125" bestFit="1" customWidth="1"/>
    <col min="6" max="6" width="19.7109375" customWidth="1"/>
    <col min="7" max="7" width="19.7109375" bestFit="1" customWidth="1"/>
    <col min="8" max="8" width="11.140625" bestFit="1" customWidth="1"/>
    <col min="9" max="9" width="20.140625" bestFit="1" customWidth="1"/>
    <col min="10" max="10" width="30.5703125" bestFit="1" customWidth="1"/>
    <col min="11" max="11" width="98.7109375" customWidth="1"/>
    <col min="12" max="12" width="20.140625" bestFit="1" customWidth="1"/>
    <col min="13" max="13" width="12.140625" customWidth="1"/>
    <col min="14" max="14" width="18.5703125" style="4" bestFit="1" customWidth="1"/>
    <col min="15" max="15" width="11.5703125" style="4" bestFit="1" customWidth="1"/>
    <col min="16" max="16" width="16" style="4" bestFit="1" customWidth="1"/>
    <col min="17" max="17" width="11.5703125" style="4" bestFit="1" customWidth="1"/>
    <col min="18" max="18" width="16.28515625" style="4" bestFit="1" customWidth="1"/>
  </cols>
  <sheetData>
    <row r="1" spans="1:30" ht="19.5" thickBot="1" x14ac:dyDescent="0.35">
      <c r="A1" s="45"/>
      <c r="T1" s="61"/>
      <c r="U1" s="61"/>
      <c r="V1" s="61"/>
      <c r="X1" s="61"/>
      <c r="Y1" s="61"/>
      <c r="Z1" s="61"/>
    </row>
    <row r="2" spans="1:30" ht="21" thickBot="1" x14ac:dyDescent="0.4">
      <c r="B2" s="51" t="s">
        <v>97</v>
      </c>
      <c r="C2" s="52"/>
      <c r="D2" s="52"/>
      <c r="E2" s="52"/>
      <c r="F2" s="52"/>
      <c r="G2" s="52"/>
      <c r="H2" s="52"/>
      <c r="I2" s="52"/>
      <c r="J2" s="52"/>
      <c r="K2" s="52"/>
      <c r="L2" s="53"/>
      <c r="T2" s="1"/>
      <c r="U2" s="1"/>
      <c r="V2" s="1"/>
      <c r="X2" s="1"/>
      <c r="Y2" s="1"/>
      <c r="Z2" s="1"/>
    </row>
    <row r="3" spans="1:30" x14ac:dyDescent="0.25">
      <c r="B3" s="54" t="s">
        <v>14</v>
      </c>
      <c r="C3" s="55"/>
      <c r="D3" s="56"/>
      <c r="E3" s="54" t="s">
        <v>15</v>
      </c>
      <c r="F3" s="55"/>
      <c r="G3" s="55"/>
      <c r="H3" s="55"/>
      <c r="I3" s="55"/>
      <c r="J3" s="55"/>
      <c r="K3" s="55"/>
      <c r="L3" s="56"/>
      <c r="M3" s="4"/>
      <c r="T3" s="7"/>
      <c r="U3" s="7"/>
      <c r="V3" s="7"/>
      <c r="W3" s="7"/>
      <c r="X3" s="7"/>
      <c r="Y3" s="7"/>
      <c r="Z3" s="7"/>
    </row>
    <row r="4" spans="1:30" s="1" customFormat="1" x14ac:dyDescent="0.25">
      <c r="B4" s="48" t="s">
        <v>16</v>
      </c>
      <c r="C4" s="49" t="s">
        <v>17</v>
      </c>
      <c r="D4" s="9" t="s">
        <v>92</v>
      </c>
      <c r="E4" s="48" t="s">
        <v>20</v>
      </c>
      <c r="F4" s="49" t="s">
        <v>17</v>
      </c>
      <c r="G4" s="49" t="s">
        <v>21</v>
      </c>
      <c r="H4" s="49" t="s">
        <v>22</v>
      </c>
      <c r="I4" s="49" t="s">
        <v>18</v>
      </c>
      <c r="J4" s="49" t="s">
        <v>19</v>
      </c>
      <c r="K4" s="49" t="s">
        <v>23</v>
      </c>
      <c r="L4" s="9" t="s">
        <v>31</v>
      </c>
      <c r="M4" s="4"/>
      <c r="N4" s="4"/>
      <c r="O4" s="4"/>
      <c r="P4" s="4"/>
      <c r="Q4" s="4"/>
      <c r="T4" s="7"/>
      <c r="U4" s="7"/>
      <c r="V4" s="7"/>
      <c r="W4" s="8"/>
      <c r="X4" s="7"/>
      <c r="Y4" s="7"/>
      <c r="Z4" s="7"/>
    </row>
    <row r="5" spans="1:30" ht="15.75" x14ac:dyDescent="0.25">
      <c r="B5" s="99" t="s">
        <v>0</v>
      </c>
      <c r="C5" s="100">
        <v>50</v>
      </c>
      <c r="D5" s="112">
        <v>6.4676970000000003</v>
      </c>
      <c r="E5" s="99">
        <v>1</v>
      </c>
      <c r="F5" s="102">
        <v>6.3666200000000002</v>
      </c>
      <c r="G5" s="47">
        <f>J5*F5</f>
        <v>19.09986</v>
      </c>
      <c r="H5" s="113">
        <v>19.09986</v>
      </c>
      <c r="I5" s="47">
        <f>H5/F5</f>
        <v>3</v>
      </c>
      <c r="J5" s="47">
        <v>3</v>
      </c>
      <c r="K5" s="114">
        <f>(ABS(G5-H5)/J5)*100</f>
        <v>0</v>
      </c>
      <c r="L5" s="103" t="s">
        <v>32</v>
      </c>
      <c r="M5" s="4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5.75" x14ac:dyDescent="0.25">
      <c r="B6" s="99" t="s">
        <v>1</v>
      </c>
      <c r="C6" s="100">
        <v>11</v>
      </c>
      <c r="D6" s="112">
        <v>0.52766400000000002</v>
      </c>
      <c r="E6" s="99">
        <v>2</v>
      </c>
      <c r="F6" s="102">
        <v>17.318169999999999</v>
      </c>
      <c r="G6" s="47">
        <f t="shared" ref="G6:G9" si="0">J6*F6</f>
        <v>51.954509999999999</v>
      </c>
      <c r="H6" s="47">
        <v>51.954509999999999</v>
      </c>
      <c r="I6" s="47">
        <f>H6/F6</f>
        <v>3</v>
      </c>
      <c r="J6" s="47">
        <v>3</v>
      </c>
      <c r="K6" s="114">
        <f t="shared" ref="K6:K9" si="1">(ABS(J6-I6)/J6)*100</f>
        <v>0</v>
      </c>
      <c r="L6" s="103" t="s">
        <v>32</v>
      </c>
      <c r="M6" s="4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5.75" x14ac:dyDescent="0.25">
      <c r="B7" s="99" t="s">
        <v>2</v>
      </c>
      <c r="C7" s="100">
        <v>10</v>
      </c>
      <c r="D7" s="112">
        <v>0.88237810000000005</v>
      </c>
      <c r="E7" s="99">
        <v>3</v>
      </c>
      <c r="F7" s="102">
        <v>39.366109999999999</v>
      </c>
      <c r="G7" s="47">
        <f t="shared" si="0"/>
        <v>118.09833</v>
      </c>
      <c r="H7" s="47">
        <v>118.09829999999999</v>
      </c>
      <c r="I7" s="47">
        <f>H7/F7</f>
        <v>2.9999992379231779</v>
      </c>
      <c r="J7" s="47">
        <v>3</v>
      </c>
      <c r="K7" s="114">
        <f t="shared" si="1"/>
        <v>2.5402560736390949E-5</v>
      </c>
      <c r="L7" s="103" t="s">
        <v>32</v>
      </c>
      <c r="M7" s="4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5.75" x14ac:dyDescent="0.25">
      <c r="B8" s="99" t="s">
        <v>3</v>
      </c>
      <c r="C8" s="100">
        <v>10</v>
      </c>
      <c r="D8" s="112">
        <v>0.88417230000000002</v>
      </c>
      <c r="E8" s="99">
        <v>4</v>
      </c>
      <c r="F8" s="102">
        <v>46.015030000000003</v>
      </c>
      <c r="G8" s="47">
        <f t="shared" si="0"/>
        <v>138.04509000000002</v>
      </c>
      <c r="H8" s="47">
        <v>138.04509999999999</v>
      </c>
      <c r="I8" s="47">
        <f>H8/F8</f>
        <v>3.0000002173202969</v>
      </c>
      <c r="J8" s="47">
        <v>3</v>
      </c>
      <c r="K8" s="114">
        <f t="shared" si="1"/>
        <v>7.2440098956387073E-6</v>
      </c>
      <c r="L8" s="103" t="s">
        <v>32</v>
      </c>
      <c r="M8" s="4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15.75" x14ac:dyDescent="0.25">
      <c r="B9" s="99" t="s">
        <v>87</v>
      </c>
      <c r="C9" s="100">
        <v>10</v>
      </c>
      <c r="D9" s="112">
        <v>0.39186680000000002</v>
      </c>
      <c r="E9" s="99">
        <v>5</v>
      </c>
      <c r="F9" s="102">
        <v>46.080979999999997</v>
      </c>
      <c r="G9" s="47">
        <f t="shared" si="0"/>
        <v>138.24293999999998</v>
      </c>
      <c r="H9" s="47">
        <v>138.24289999999999</v>
      </c>
      <c r="I9" s="47">
        <f>H9/F9</f>
        <v>2.9999991319629054</v>
      </c>
      <c r="J9" s="47">
        <v>3</v>
      </c>
      <c r="K9" s="114">
        <f t="shared" si="1"/>
        <v>2.8934569821596295E-5</v>
      </c>
      <c r="L9" s="103" t="s">
        <v>32</v>
      </c>
      <c r="M9" s="4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15.75" thickBot="1" x14ac:dyDescent="0.3">
      <c r="B10" s="99" t="s">
        <v>88</v>
      </c>
      <c r="C10" s="100">
        <v>10</v>
      </c>
      <c r="D10" s="112">
        <v>0.43468509999999999</v>
      </c>
      <c r="E10" s="89"/>
      <c r="F10" s="90"/>
      <c r="G10" s="90"/>
      <c r="H10" s="90"/>
      <c r="I10" s="90"/>
      <c r="J10" s="90"/>
      <c r="K10" s="90"/>
      <c r="L10" s="91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x14ac:dyDescent="0.25">
      <c r="B11" s="99" t="s">
        <v>4</v>
      </c>
      <c r="C11" s="100">
        <v>0.5</v>
      </c>
      <c r="D11" s="112">
        <v>6.9959999999999998E-4</v>
      </c>
      <c r="E11" s="62" t="s">
        <v>24</v>
      </c>
      <c r="F11" s="63"/>
      <c r="G11" s="63"/>
      <c r="H11" s="64"/>
      <c r="I11" s="62" t="s">
        <v>25</v>
      </c>
      <c r="J11" s="63"/>
      <c r="K11" s="63"/>
      <c r="L11" s="65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x14ac:dyDescent="0.25">
      <c r="B12" s="99" t="s">
        <v>5</v>
      </c>
      <c r="C12" s="100">
        <v>0.2</v>
      </c>
      <c r="D12" s="112">
        <v>2.7750000000000002E-4</v>
      </c>
      <c r="E12" s="48" t="s">
        <v>17</v>
      </c>
      <c r="F12" s="49" t="s">
        <v>21</v>
      </c>
      <c r="G12" s="49" t="s">
        <v>22</v>
      </c>
      <c r="H12" s="9" t="s">
        <v>31</v>
      </c>
      <c r="I12" s="48"/>
      <c r="J12" s="49" t="s">
        <v>17</v>
      </c>
      <c r="K12" s="49" t="s">
        <v>29</v>
      </c>
      <c r="L12" s="9" t="s">
        <v>18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5.75" x14ac:dyDescent="0.25">
      <c r="B13" s="99" t="s">
        <v>6</v>
      </c>
      <c r="C13" s="100">
        <v>0.2</v>
      </c>
      <c r="D13" s="112">
        <v>2.7549999999999997E-4</v>
      </c>
      <c r="E13" s="92">
        <v>41.265001400000003</v>
      </c>
      <c r="F13" s="104">
        <f>E13*G14</f>
        <v>5.6604940192043894E-2</v>
      </c>
      <c r="G13" s="113">
        <v>5.6604941700000001E-2</v>
      </c>
      <c r="H13" s="103" t="s">
        <v>32</v>
      </c>
      <c r="I13" s="99" t="s">
        <v>26</v>
      </c>
      <c r="J13" s="102">
        <v>1500</v>
      </c>
      <c r="K13" s="105">
        <f>J13/9</f>
        <v>166.66666666666666</v>
      </c>
      <c r="L13" s="106">
        <f>K13/J13</f>
        <v>0.1111111111111111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15.75" x14ac:dyDescent="0.25">
      <c r="B14" s="93"/>
      <c r="C14" s="94"/>
      <c r="D14" s="95"/>
      <c r="E14" s="68" t="s">
        <v>19</v>
      </c>
      <c r="F14" s="69"/>
      <c r="G14" s="107">
        <f>1/729</f>
        <v>1.3717421124828531E-3</v>
      </c>
      <c r="H14" s="103" t="s">
        <v>32</v>
      </c>
      <c r="I14" s="99" t="s">
        <v>27</v>
      </c>
      <c r="J14" s="102">
        <v>2000</v>
      </c>
      <c r="K14" s="105">
        <f t="shared" ref="K14:K15" si="2">J14/9</f>
        <v>222.22222222222223</v>
      </c>
      <c r="L14" s="106">
        <f>K14/J14</f>
        <v>0.11111111111111112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s="4" customFormat="1" ht="16.5" thickBot="1" x14ac:dyDescent="0.3">
      <c r="A15"/>
      <c r="B15" s="96"/>
      <c r="C15" s="97"/>
      <c r="D15" s="98"/>
      <c r="E15" s="66" t="s">
        <v>30</v>
      </c>
      <c r="F15" s="67"/>
      <c r="G15" s="108">
        <f>G13/E13</f>
        <v>1.3717421490260751E-3</v>
      </c>
      <c r="H15" s="103" t="s">
        <v>32</v>
      </c>
      <c r="I15" s="109" t="s">
        <v>28</v>
      </c>
      <c r="J15" s="110">
        <v>450</v>
      </c>
      <c r="K15" s="105">
        <f t="shared" si="2"/>
        <v>50</v>
      </c>
      <c r="L15" s="111">
        <f>K15/J15</f>
        <v>0.1111111111111111</v>
      </c>
      <c r="M15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15.75" thickBot="1" x14ac:dyDescent="0.3"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 ht="21" thickBot="1" x14ac:dyDescent="0.4">
      <c r="B17" s="51" t="s">
        <v>98</v>
      </c>
      <c r="C17" s="52"/>
      <c r="D17" s="52"/>
      <c r="E17" s="52"/>
      <c r="F17" s="52"/>
      <c r="G17" s="52"/>
      <c r="H17" s="52"/>
      <c r="I17" s="52"/>
      <c r="J17" s="52"/>
      <c r="K17" s="52"/>
      <c r="L17" s="53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 x14ac:dyDescent="0.25">
      <c r="B18" s="54" t="s">
        <v>14</v>
      </c>
      <c r="C18" s="55"/>
      <c r="D18" s="56"/>
      <c r="E18" s="54">
        <v>5</v>
      </c>
      <c r="F18" s="55"/>
      <c r="G18" s="55"/>
      <c r="H18" s="55"/>
      <c r="I18" s="55"/>
      <c r="J18" s="55"/>
      <c r="K18" s="55"/>
      <c r="L18" s="56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2:30" x14ac:dyDescent="0.25">
      <c r="B19" s="48" t="s">
        <v>16</v>
      </c>
      <c r="C19" s="49" t="s">
        <v>17</v>
      </c>
      <c r="D19" s="9" t="s">
        <v>92</v>
      </c>
      <c r="E19" s="48" t="s">
        <v>20</v>
      </c>
      <c r="F19" s="49" t="s">
        <v>17</v>
      </c>
      <c r="G19" s="49" t="s">
        <v>21</v>
      </c>
      <c r="H19" s="49" t="s">
        <v>22</v>
      </c>
      <c r="I19" s="49" t="s">
        <v>18</v>
      </c>
      <c r="J19" s="49" t="s">
        <v>19</v>
      </c>
      <c r="K19" s="49" t="s">
        <v>23</v>
      </c>
      <c r="L19" s="9" t="s">
        <v>31</v>
      </c>
    </row>
    <row r="20" spans="2:30" ht="15.75" x14ac:dyDescent="0.25">
      <c r="B20" s="99" t="s">
        <v>0</v>
      </c>
      <c r="C20" s="100">
        <v>50</v>
      </c>
      <c r="D20" s="101">
        <v>90</v>
      </c>
      <c r="E20" s="99">
        <v>1</v>
      </c>
      <c r="F20" s="102">
        <v>6.3666200000000002</v>
      </c>
      <c r="G20" s="47">
        <f>J20*F20</f>
        <v>4.5475857142857148</v>
      </c>
      <c r="H20" s="47">
        <v>4.5583939999999998</v>
      </c>
      <c r="I20" s="47">
        <f>H20/F20</f>
        <v>0.71598336322884037</v>
      </c>
      <c r="J20" s="47">
        <f>5/7</f>
        <v>0.7142857142857143</v>
      </c>
      <c r="K20" s="3">
        <f>(ABS(J20-I20)/J20)*100</f>
        <v>0.23767085203765026</v>
      </c>
      <c r="L20" s="103" t="s">
        <v>32</v>
      </c>
    </row>
    <row r="21" spans="2:30" ht="15.75" x14ac:dyDescent="0.25">
      <c r="B21" s="99" t="s">
        <v>1</v>
      </c>
      <c r="C21" s="100">
        <v>11</v>
      </c>
      <c r="D21" s="101">
        <v>30</v>
      </c>
      <c r="E21" s="99">
        <v>2</v>
      </c>
      <c r="F21" s="102">
        <v>17.318169999999999</v>
      </c>
      <c r="G21" s="47">
        <f t="shared" ref="G21:G24" si="3">J21*F21</f>
        <v>12.370121428571428</v>
      </c>
      <c r="H21" s="47">
        <v>12.09207</v>
      </c>
      <c r="I21" s="47">
        <f>H21/F21</f>
        <v>0.69823024026210623</v>
      </c>
      <c r="J21" s="47">
        <f t="shared" ref="J21:J24" si="4">5/7</f>
        <v>0.7142857142857143</v>
      </c>
      <c r="K21" s="3">
        <f t="shared" ref="K21:K24" si="5">(ABS(J21-I21)/J21)*100</f>
        <v>2.2477663633051304</v>
      </c>
      <c r="L21" s="103" t="s">
        <v>32</v>
      </c>
    </row>
    <row r="22" spans="2:30" ht="15.75" x14ac:dyDescent="0.25">
      <c r="B22" s="99" t="s">
        <v>2</v>
      </c>
      <c r="C22" s="100">
        <v>10</v>
      </c>
      <c r="D22" s="101">
        <v>24</v>
      </c>
      <c r="E22" s="99">
        <v>3</v>
      </c>
      <c r="F22" s="102">
        <v>39.366109999999999</v>
      </c>
      <c r="G22" s="47">
        <f t="shared" si="3"/>
        <v>28.118649999999999</v>
      </c>
      <c r="H22" s="47">
        <v>23.017009999999999</v>
      </c>
      <c r="I22" s="47">
        <f>H22/F22</f>
        <v>0.58469099436037753</v>
      </c>
      <c r="J22" s="47">
        <f t="shared" si="4"/>
        <v>0.7142857142857143</v>
      </c>
      <c r="K22" s="3">
        <f t="shared" si="5"/>
        <v>18.143260789547146</v>
      </c>
      <c r="L22" s="103" t="s">
        <v>91</v>
      </c>
    </row>
    <row r="23" spans="2:30" ht="15.75" x14ac:dyDescent="0.25">
      <c r="B23" s="99" t="s">
        <v>3</v>
      </c>
      <c r="C23" s="100">
        <v>10</v>
      </c>
      <c r="D23" s="101">
        <v>24</v>
      </c>
      <c r="E23" s="99">
        <v>4</v>
      </c>
      <c r="F23" s="102">
        <v>46.015030000000003</v>
      </c>
      <c r="G23" s="47">
        <f t="shared" si="3"/>
        <v>32.867878571428577</v>
      </c>
      <c r="H23" s="47">
        <v>28.186530000000001</v>
      </c>
      <c r="I23" s="47">
        <f>H23/F23</f>
        <v>0.61255050795359689</v>
      </c>
      <c r="J23" s="47">
        <f t="shared" si="4"/>
        <v>0.7142857142857143</v>
      </c>
      <c r="K23" s="3">
        <f t="shared" si="5"/>
        <v>14.242928886496436</v>
      </c>
      <c r="L23" s="103" t="s">
        <v>91</v>
      </c>
    </row>
    <row r="24" spans="2:30" ht="15.75" x14ac:dyDescent="0.25">
      <c r="B24" s="99" t="s">
        <v>87</v>
      </c>
      <c r="C24" s="100">
        <v>10</v>
      </c>
      <c r="D24" s="101">
        <v>24</v>
      </c>
      <c r="E24" s="99">
        <v>5</v>
      </c>
      <c r="F24" s="102">
        <v>46.080979999999997</v>
      </c>
      <c r="G24" s="47">
        <f t="shared" si="3"/>
        <v>32.914985714285713</v>
      </c>
      <c r="H24" s="47">
        <v>30.035630000000001</v>
      </c>
      <c r="I24" s="47">
        <f>H24/F24</f>
        <v>0.65180102506500515</v>
      </c>
      <c r="J24" s="47">
        <f t="shared" si="4"/>
        <v>0.7142857142857143</v>
      </c>
      <c r="K24" s="3">
        <f t="shared" si="5"/>
        <v>8.7478564908992826</v>
      </c>
      <c r="L24" s="103" t="s">
        <v>32</v>
      </c>
    </row>
    <row r="25" spans="2:30" ht="15.75" thickBot="1" x14ac:dyDescent="0.3">
      <c r="B25" s="99" t="s">
        <v>88</v>
      </c>
      <c r="C25" s="100">
        <v>10</v>
      </c>
      <c r="D25" s="101">
        <v>24</v>
      </c>
      <c r="E25" s="89"/>
      <c r="F25" s="90"/>
      <c r="G25" s="90"/>
      <c r="H25" s="90"/>
      <c r="I25" s="90"/>
      <c r="J25" s="90"/>
      <c r="K25" s="90"/>
      <c r="L25" s="91"/>
    </row>
    <row r="26" spans="2:30" x14ac:dyDescent="0.25">
      <c r="B26" s="99" t="s">
        <v>4</v>
      </c>
      <c r="C26" s="100">
        <v>0.5</v>
      </c>
      <c r="D26" s="101">
        <v>4</v>
      </c>
      <c r="E26" s="62" t="s">
        <v>24</v>
      </c>
      <c r="F26" s="63"/>
      <c r="G26" s="63"/>
      <c r="H26" s="64"/>
      <c r="I26" s="62" t="s">
        <v>25</v>
      </c>
      <c r="J26" s="63"/>
      <c r="K26" s="63"/>
      <c r="L26" s="65"/>
    </row>
    <row r="27" spans="2:30" x14ac:dyDescent="0.25">
      <c r="B27" s="99" t="s">
        <v>5</v>
      </c>
      <c r="C27" s="100">
        <v>0.2</v>
      </c>
      <c r="D27" s="101">
        <v>1.6</v>
      </c>
      <c r="E27" s="48" t="s">
        <v>17</v>
      </c>
      <c r="F27" s="49" t="s">
        <v>21</v>
      </c>
      <c r="G27" s="49" t="s">
        <v>22</v>
      </c>
      <c r="H27" s="9" t="s">
        <v>31</v>
      </c>
      <c r="I27" s="48"/>
      <c r="J27" s="49" t="s">
        <v>17</v>
      </c>
      <c r="K27" s="49" t="s">
        <v>29</v>
      </c>
      <c r="L27" s="9" t="s">
        <v>18</v>
      </c>
    </row>
    <row r="28" spans="2:30" ht="15.75" x14ac:dyDescent="0.25">
      <c r="B28" s="99" t="s">
        <v>6</v>
      </c>
      <c r="C28" s="100">
        <v>0.2</v>
      </c>
      <c r="D28" s="101">
        <v>1.6</v>
      </c>
      <c r="E28" s="92">
        <v>41.265001400000003</v>
      </c>
      <c r="F28" s="104">
        <f>E28*G29</f>
        <v>330.12001120000002</v>
      </c>
      <c r="G28" s="88">
        <f>332.988</f>
        <v>332.988</v>
      </c>
      <c r="H28" s="103" t="s">
        <v>32</v>
      </c>
      <c r="I28" s="99" t="s">
        <v>26</v>
      </c>
      <c r="J28" s="102">
        <v>1500</v>
      </c>
      <c r="K28" s="105">
        <f>J28*2</f>
        <v>3000</v>
      </c>
      <c r="L28" s="106">
        <f>K28/J28</f>
        <v>2</v>
      </c>
    </row>
    <row r="29" spans="2:30" ht="15.75" x14ac:dyDescent="0.25">
      <c r="B29" s="93"/>
      <c r="C29" s="94"/>
      <c r="D29" s="95"/>
      <c r="E29" s="68" t="s">
        <v>19</v>
      </c>
      <c r="F29" s="69"/>
      <c r="G29" s="107">
        <v>8</v>
      </c>
      <c r="H29" s="103" t="s">
        <v>32</v>
      </c>
      <c r="I29" s="99" t="s">
        <v>27</v>
      </c>
      <c r="J29" s="102">
        <v>2000</v>
      </c>
      <c r="K29" s="105">
        <f t="shared" ref="K29:K30" si="6">J29*2</f>
        <v>4000</v>
      </c>
      <c r="L29" s="106">
        <f>K29/J29</f>
        <v>2</v>
      </c>
    </row>
    <row r="30" spans="2:30" ht="16.5" thickBot="1" x14ac:dyDescent="0.3">
      <c r="B30" s="96"/>
      <c r="C30" s="97"/>
      <c r="D30" s="98"/>
      <c r="E30" s="66" t="s">
        <v>30</v>
      </c>
      <c r="F30" s="67"/>
      <c r="G30" s="108">
        <f>G28/E28</f>
        <v>8.0695017254985473</v>
      </c>
      <c r="H30" s="103" t="s">
        <v>32</v>
      </c>
      <c r="I30" s="109" t="s">
        <v>28</v>
      </c>
      <c r="J30" s="110">
        <v>450</v>
      </c>
      <c r="K30" s="105">
        <f t="shared" si="6"/>
        <v>900</v>
      </c>
      <c r="L30" s="111">
        <f>K30/J30</f>
        <v>2</v>
      </c>
    </row>
  </sheetData>
  <mergeCells count="16">
    <mergeCell ref="E26:H26"/>
    <mergeCell ref="I26:L26"/>
    <mergeCell ref="E29:F29"/>
    <mergeCell ref="E30:F30"/>
    <mergeCell ref="T1:V1"/>
    <mergeCell ref="B17:L17"/>
    <mergeCell ref="B18:D18"/>
    <mergeCell ref="E18:L18"/>
    <mergeCell ref="X1:Z1"/>
    <mergeCell ref="E11:H11"/>
    <mergeCell ref="I11:L11"/>
    <mergeCell ref="E15:F15"/>
    <mergeCell ref="E14:F14"/>
    <mergeCell ref="B2:L2"/>
    <mergeCell ref="B3:D3"/>
    <mergeCell ref="E3:L3"/>
  </mergeCells>
  <pageMargins left="0.7" right="0.7" top="0.75" bottom="0.75" header="0.3" footer="0.3"/>
  <pageSetup paperSize="9" orientation="portrait" horizontalDpi="100" verticalDpi="1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7"/>
  <sheetViews>
    <sheetView showGridLines="0" workbookViewId="0">
      <selection activeCell="K39" sqref="K39"/>
    </sheetView>
  </sheetViews>
  <sheetFormatPr defaultRowHeight="15" x14ac:dyDescent="0.25"/>
  <cols>
    <col min="2" max="2" width="8.5703125" bestFit="1" customWidth="1"/>
    <col min="3" max="3" width="12.5703125" bestFit="1" customWidth="1"/>
    <col min="4" max="4" width="4.7109375" bestFit="1" customWidth="1"/>
    <col min="5" max="5" width="7" bestFit="1" customWidth="1"/>
    <col min="6" max="6" width="15" bestFit="1" customWidth="1"/>
    <col min="7" max="7" width="7.5703125" bestFit="1" customWidth="1"/>
    <col min="8" max="8" width="6.42578125" bestFit="1" customWidth="1"/>
    <col min="9" max="9" width="11.5703125" customWidth="1"/>
    <col min="10" max="10" width="7.42578125" bestFit="1" customWidth="1"/>
    <col min="11" max="11" width="12" bestFit="1" customWidth="1"/>
    <col min="12" max="12" width="3.140625" customWidth="1"/>
    <col min="13" max="13" width="15" customWidth="1"/>
    <col min="15" max="15" width="11.5703125" bestFit="1" customWidth="1"/>
    <col min="16" max="16" width="9.7109375" customWidth="1"/>
    <col min="18" max="18" width="26" bestFit="1" customWidth="1"/>
  </cols>
  <sheetData>
    <row r="1" spans="2:19" ht="18.75" x14ac:dyDescent="0.3">
      <c r="B1" s="11"/>
      <c r="C1" s="73" t="s">
        <v>90</v>
      </c>
      <c r="D1" s="73"/>
      <c r="E1" s="73"/>
      <c r="F1" s="73"/>
      <c r="G1" s="73"/>
      <c r="H1" s="11"/>
      <c r="I1" s="11"/>
      <c r="J1" s="11"/>
      <c r="K1" s="11"/>
      <c r="L1" s="11"/>
      <c r="M1" s="11"/>
    </row>
    <row r="2" spans="2:19" ht="15" customHeight="1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2:19" ht="18.75" x14ac:dyDescent="0.3">
      <c r="B3" s="12" t="s">
        <v>51</v>
      </c>
      <c r="C3" s="12">
        <v>20</v>
      </c>
      <c r="D3" s="13"/>
      <c r="E3" s="81" t="s">
        <v>70</v>
      </c>
      <c r="F3" s="81"/>
      <c r="G3" s="11"/>
      <c r="H3" s="11"/>
      <c r="I3" s="11"/>
      <c r="J3" s="86" t="s">
        <v>93</v>
      </c>
      <c r="K3" s="11"/>
      <c r="L3" s="11"/>
      <c r="M3" s="11"/>
    </row>
    <row r="4" spans="2:19" x14ac:dyDescent="0.25">
      <c r="B4" s="14" t="s">
        <v>37</v>
      </c>
      <c r="C4" s="15">
        <v>4</v>
      </c>
      <c r="D4" s="13"/>
      <c r="E4" s="14" t="s">
        <v>33</v>
      </c>
      <c r="F4" s="12" t="s">
        <v>79</v>
      </c>
      <c r="G4" s="11"/>
      <c r="H4" s="11"/>
      <c r="I4" s="11"/>
      <c r="J4" s="11"/>
      <c r="K4" s="11"/>
      <c r="L4" s="11"/>
      <c r="M4" s="11"/>
    </row>
    <row r="5" spans="2:19" x14ac:dyDescent="0.25">
      <c r="B5" s="16"/>
      <c r="C5" s="16"/>
      <c r="D5" s="13"/>
      <c r="E5" s="12" t="s">
        <v>41</v>
      </c>
      <c r="F5" s="12" t="s">
        <v>42</v>
      </c>
      <c r="G5" s="11"/>
      <c r="H5" s="11"/>
      <c r="I5" s="11"/>
      <c r="J5" s="11"/>
      <c r="K5" s="11"/>
      <c r="L5" s="11"/>
      <c r="M5" s="11"/>
    </row>
    <row r="6" spans="2:19" x14ac:dyDescent="0.25">
      <c r="B6" s="12" t="s">
        <v>52</v>
      </c>
      <c r="C6" s="17">
        <f>C3*C4</f>
        <v>80</v>
      </c>
      <c r="D6" s="13"/>
      <c r="E6" s="12" t="s">
        <v>44</v>
      </c>
      <c r="F6" s="12" t="s">
        <v>43</v>
      </c>
      <c r="G6" s="11"/>
      <c r="H6" s="11"/>
      <c r="I6" s="11"/>
      <c r="J6" s="11"/>
      <c r="K6" s="11"/>
      <c r="L6" s="11"/>
      <c r="M6" s="11"/>
    </row>
    <row r="7" spans="2:19" x14ac:dyDescent="0.25">
      <c r="B7" s="14" t="s">
        <v>38</v>
      </c>
      <c r="C7" s="17">
        <f>SQRT(C4)</f>
        <v>2</v>
      </c>
      <c r="D7" s="13"/>
      <c r="E7" s="14" t="s">
        <v>45</v>
      </c>
      <c r="F7" s="12" t="s">
        <v>75</v>
      </c>
      <c r="G7" s="11"/>
      <c r="H7" s="11"/>
      <c r="I7" s="11"/>
      <c r="J7" s="11"/>
      <c r="K7" s="11"/>
      <c r="L7" s="11"/>
      <c r="M7" s="11"/>
    </row>
    <row r="8" spans="2:19" x14ac:dyDescent="0.25">
      <c r="B8" s="14" t="s">
        <v>35</v>
      </c>
      <c r="C8" s="15">
        <f>C7*(1/C4)</f>
        <v>0.5</v>
      </c>
      <c r="D8" s="13"/>
      <c r="E8" s="14" t="s">
        <v>47</v>
      </c>
      <c r="F8" s="12" t="s">
        <v>46</v>
      </c>
      <c r="G8" s="11"/>
      <c r="H8" s="11"/>
      <c r="I8" s="11"/>
      <c r="J8" s="11"/>
      <c r="K8" s="11"/>
      <c r="L8" s="11"/>
      <c r="M8" s="11"/>
    </row>
    <row r="9" spans="2:19" x14ac:dyDescent="0.25">
      <c r="B9" s="14" t="s">
        <v>53</v>
      </c>
      <c r="C9" s="12">
        <v>1</v>
      </c>
      <c r="D9" s="13"/>
      <c r="E9" s="14" t="s">
        <v>48</v>
      </c>
      <c r="F9" s="12" t="s">
        <v>76</v>
      </c>
      <c r="G9" s="11"/>
      <c r="H9" s="11"/>
      <c r="I9" s="11"/>
      <c r="J9" s="11"/>
      <c r="K9" s="11"/>
      <c r="L9" s="11"/>
      <c r="M9" s="11"/>
    </row>
    <row r="10" spans="2:19" x14ac:dyDescent="0.25">
      <c r="B10" s="14" t="s">
        <v>36</v>
      </c>
      <c r="C10" s="18">
        <f>C4^3</f>
        <v>64</v>
      </c>
      <c r="D10" s="13"/>
      <c r="E10" s="12" t="s">
        <v>54</v>
      </c>
      <c r="F10" s="12" t="s">
        <v>55</v>
      </c>
      <c r="G10" s="11"/>
      <c r="H10" s="11"/>
      <c r="I10" s="11"/>
      <c r="J10" s="11"/>
      <c r="K10" s="11"/>
      <c r="L10" s="11"/>
      <c r="M10" s="11"/>
    </row>
    <row r="11" spans="2:19" x14ac:dyDescent="0.25">
      <c r="B11" s="14" t="s">
        <v>39</v>
      </c>
      <c r="C11" s="12">
        <f>C9*C4^5</f>
        <v>1024</v>
      </c>
      <c r="D11" s="13"/>
      <c r="E11" s="12" t="s">
        <v>49</v>
      </c>
      <c r="F11" s="12" t="s">
        <v>78</v>
      </c>
      <c r="G11" s="11"/>
      <c r="H11" s="11"/>
      <c r="I11" s="11"/>
      <c r="J11" s="11"/>
      <c r="K11" s="11"/>
      <c r="L11" s="11"/>
      <c r="M11" s="11"/>
    </row>
    <row r="12" spans="2:19" x14ac:dyDescent="0.25">
      <c r="B12" s="14" t="s">
        <v>34</v>
      </c>
      <c r="C12" s="18">
        <f>C10</f>
        <v>64</v>
      </c>
      <c r="D12" s="13"/>
      <c r="E12" s="12" t="s">
        <v>50</v>
      </c>
      <c r="F12" s="12" t="s">
        <v>77</v>
      </c>
      <c r="G12" s="11"/>
      <c r="H12" s="11"/>
      <c r="I12" s="11"/>
      <c r="J12" s="11"/>
      <c r="K12" s="11"/>
      <c r="L12" s="11"/>
      <c r="M12" s="11"/>
    </row>
    <row r="13" spans="2:19" x14ac:dyDescent="0.25">
      <c r="B13" s="14" t="s">
        <v>40</v>
      </c>
      <c r="C13" s="19">
        <f>C4^2</f>
        <v>16</v>
      </c>
      <c r="D13" s="13"/>
      <c r="E13" s="11"/>
      <c r="F13" s="11"/>
      <c r="G13" s="11"/>
      <c r="H13" s="11"/>
      <c r="I13" s="11"/>
      <c r="J13" s="11"/>
      <c r="K13" s="11"/>
      <c r="L13" s="11"/>
      <c r="M13" s="11"/>
      <c r="Q13" s="4"/>
      <c r="R13" s="4"/>
    </row>
    <row r="14" spans="2:19" x14ac:dyDescent="0.25">
      <c r="B14" s="11"/>
      <c r="C14" s="11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4"/>
      <c r="O14" s="4"/>
      <c r="P14" s="4"/>
      <c r="Q14" s="4"/>
      <c r="R14" s="4"/>
      <c r="S14" s="5"/>
    </row>
    <row r="15" spans="2:19" x14ac:dyDescent="0.25">
      <c r="B15" s="11"/>
      <c r="C15" s="11"/>
      <c r="D15" s="13"/>
      <c r="E15" s="11"/>
      <c r="F15" s="11"/>
      <c r="G15" s="11"/>
      <c r="H15" s="11"/>
      <c r="I15" s="11"/>
      <c r="J15" s="11"/>
      <c r="K15" s="11"/>
      <c r="L15" s="11"/>
      <c r="M15" s="11"/>
      <c r="Q15" s="4"/>
      <c r="R15" s="4"/>
      <c r="S15" s="5"/>
    </row>
    <row r="16" spans="2:19" x14ac:dyDescent="0.25">
      <c r="B16" s="82" t="s">
        <v>71</v>
      </c>
      <c r="C16" s="83"/>
      <c r="D16" s="83"/>
      <c r="E16" s="83"/>
      <c r="F16" s="83"/>
      <c r="G16" s="84"/>
      <c r="H16" s="85" t="s">
        <v>72</v>
      </c>
      <c r="I16" s="85"/>
      <c r="J16" s="85"/>
      <c r="K16" s="85"/>
      <c r="L16" s="85"/>
      <c r="M16" s="85"/>
      <c r="Q16" s="4"/>
      <c r="R16" s="4"/>
      <c r="S16" s="5"/>
    </row>
    <row r="17" spans="2:19" x14ac:dyDescent="0.25">
      <c r="B17" s="79" t="s">
        <v>57</v>
      </c>
      <c r="C17" s="80"/>
      <c r="D17" s="79" t="s">
        <v>56</v>
      </c>
      <c r="E17" s="80"/>
      <c r="F17" s="79" t="s">
        <v>73</v>
      </c>
      <c r="G17" s="80"/>
      <c r="H17" s="79" t="s">
        <v>58</v>
      </c>
      <c r="I17" s="80"/>
      <c r="J17" s="79" t="s">
        <v>59</v>
      </c>
      <c r="K17" s="80"/>
      <c r="L17" s="79" t="s">
        <v>74</v>
      </c>
      <c r="M17" s="80"/>
      <c r="Q17" s="4"/>
      <c r="R17" s="4"/>
      <c r="S17" s="5"/>
    </row>
    <row r="18" spans="2:19" x14ac:dyDescent="0.25">
      <c r="B18" s="12" t="s">
        <v>0</v>
      </c>
      <c r="C18" s="20">
        <v>1.55E-2</v>
      </c>
      <c r="D18" s="12" t="s">
        <v>60</v>
      </c>
      <c r="E18" s="12">
        <v>1.9650000000000001</v>
      </c>
      <c r="F18" s="12" t="s">
        <v>26</v>
      </c>
      <c r="G18" s="21">
        <v>4</v>
      </c>
      <c r="H18" s="12" t="s">
        <v>0</v>
      </c>
      <c r="I18" s="20">
        <f>C18*$C$13</f>
        <v>0.248</v>
      </c>
      <c r="J18" s="12" t="s">
        <v>60</v>
      </c>
      <c r="K18" s="12">
        <f t="shared" ref="K18:K27" si="0">E18*$C$12</f>
        <v>125.76</v>
      </c>
      <c r="L18" s="12" t="s">
        <v>26</v>
      </c>
      <c r="M18" s="22">
        <f>G18*$C$4</f>
        <v>16</v>
      </c>
      <c r="Q18" s="4"/>
      <c r="R18" s="4"/>
      <c r="S18" s="5"/>
    </row>
    <row r="19" spans="2:19" x14ac:dyDescent="0.25">
      <c r="B19" s="12" t="s">
        <v>1</v>
      </c>
      <c r="C19" s="20">
        <v>5.9999999999999995E-4</v>
      </c>
      <c r="D19" s="12" t="s">
        <v>61</v>
      </c>
      <c r="E19" s="12">
        <v>1.9650000000000001</v>
      </c>
      <c r="F19" s="12" t="s">
        <v>27</v>
      </c>
      <c r="G19" s="21">
        <v>20</v>
      </c>
      <c r="H19" s="12" t="s">
        <v>1</v>
      </c>
      <c r="I19" s="20">
        <f>C19*$C$13</f>
        <v>9.5999999999999992E-3</v>
      </c>
      <c r="J19" s="12" t="s">
        <v>61</v>
      </c>
      <c r="K19" s="12">
        <f t="shared" si="0"/>
        <v>125.76</v>
      </c>
      <c r="L19" s="12" t="s">
        <v>27</v>
      </c>
      <c r="M19" s="22">
        <f>G19*$C$4</f>
        <v>80</v>
      </c>
      <c r="Q19" s="4"/>
      <c r="R19" s="4"/>
      <c r="S19" s="5"/>
    </row>
    <row r="20" spans="2:19" x14ac:dyDescent="0.25">
      <c r="B20" s="12" t="s">
        <v>2</v>
      </c>
      <c r="C20" s="20">
        <v>8.8900000000000007E-2</v>
      </c>
      <c r="D20" s="12" t="s">
        <v>62</v>
      </c>
      <c r="E20" s="12">
        <v>1.9650000000000001</v>
      </c>
      <c r="F20" s="12" t="s">
        <v>28</v>
      </c>
      <c r="G20" s="21">
        <v>0.33333400000000002</v>
      </c>
      <c r="H20" s="12" t="s">
        <v>2</v>
      </c>
      <c r="I20" s="20">
        <f>C20*$C$13</f>
        <v>1.4224000000000001</v>
      </c>
      <c r="J20" s="12" t="s">
        <v>62</v>
      </c>
      <c r="K20" s="12">
        <f t="shared" si="0"/>
        <v>125.76</v>
      </c>
      <c r="L20" s="12" t="s">
        <v>28</v>
      </c>
      <c r="M20" s="22">
        <f>G20*$C$4</f>
        <v>1.3333360000000001</v>
      </c>
      <c r="S20" s="5"/>
    </row>
    <row r="21" spans="2:19" x14ac:dyDescent="0.25">
      <c r="B21" s="12" t="s">
        <v>3</v>
      </c>
      <c r="C21" s="20">
        <v>3.4700000000000002E-2</v>
      </c>
      <c r="D21" s="12" t="s">
        <v>63</v>
      </c>
      <c r="E21" s="12">
        <v>1.9650000000000001</v>
      </c>
      <c r="F21" s="23"/>
      <c r="G21" s="24"/>
      <c r="H21" s="12" t="s">
        <v>3</v>
      </c>
      <c r="I21" s="12">
        <f>C21*$C$13</f>
        <v>0.55520000000000003</v>
      </c>
      <c r="J21" s="12" t="s">
        <v>63</v>
      </c>
      <c r="K21" s="12">
        <f t="shared" si="0"/>
        <v>125.76</v>
      </c>
      <c r="L21" s="23"/>
      <c r="M21" s="25"/>
      <c r="N21" s="2"/>
    </row>
    <row r="22" spans="2:19" x14ac:dyDescent="0.25">
      <c r="B22" s="13"/>
      <c r="C22" s="13"/>
      <c r="D22" s="12" t="s">
        <v>64</v>
      </c>
      <c r="E22" s="12">
        <v>0.98250000000000004</v>
      </c>
      <c r="F22" s="26"/>
      <c r="G22" s="26"/>
      <c r="H22" s="12" t="s">
        <v>80</v>
      </c>
      <c r="I22" s="12">
        <f>MAX(I18:I21)</f>
        <v>1.4224000000000001</v>
      </c>
      <c r="J22" s="12" t="s">
        <v>64</v>
      </c>
      <c r="K22" s="12">
        <f t="shared" si="0"/>
        <v>62.88</v>
      </c>
      <c r="L22" s="26"/>
      <c r="M22" s="13"/>
    </row>
    <row r="23" spans="2:19" x14ac:dyDescent="0.25">
      <c r="B23" s="13"/>
      <c r="C23" s="13"/>
      <c r="D23" s="12" t="s">
        <v>65</v>
      </c>
      <c r="E23" s="12">
        <v>5.3398000000000003</v>
      </c>
      <c r="F23" s="26"/>
      <c r="G23" s="26"/>
      <c r="H23" s="12" t="s">
        <v>81</v>
      </c>
      <c r="I23" s="12">
        <f>MIN(I18:I21)</f>
        <v>9.5999999999999992E-3</v>
      </c>
      <c r="J23" s="12" t="s">
        <v>65</v>
      </c>
      <c r="K23" s="12">
        <f t="shared" si="0"/>
        <v>341.74720000000002</v>
      </c>
      <c r="L23" s="26"/>
      <c r="M23" s="13"/>
    </row>
    <row r="24" spans="2:19" x14ac:dyDescent="0.25">
      <c r="B24" s="13"/>
      <c r="C24" s="13"/>
      <c r="D24" s="12" t="s">
        <v>66</v>
      </c>
      <c r="E24" s="12">
        <v>5.3398000000000003</v>
      </c>
      <c r="F24" s="26"/>
      <c r="G24" s="26"/>
      <c r="H24" s="13"/>
      <c r="I24" s="13"/>
      <c r="J24" s="12" t="s">
        <v>66</v>
      </c>
      <c r="K24" s="12">
        <f t="shared" si="0"/>
        <v>341.74720000000002</v>
      </c>
      <c r="L24" s="26"/>
      <c r="M24" s="13"/>
    </row>
    <row r="25" spans="2:19" x14ac:dyDescent="0.25">
      <c r="B25" s="13"/>
      <c r="C25" s="13"/>
      <c r="D25" s="12" t="s">
        <v>67</v>
      </c>
      <c r="E25" s="12">
        <v>5.3398000000000003</v>
      </c>
      <c r="F25" s="26"/>
      <c r="G25" s="26"/>
      <c r="H25" s="13"/>
      <c r="I25" s="13"/>
      <c r="J25" s="12" t="s">
        <v>67</v>
      </c>
      <c r="K25" s="12">
        <f t="shared" si="0"/>
        <v>341.74720000000002</v>
      </c>
      <c r="L25" s="26"/>
      <c r="M25" s="13"/>
    </row>
    <row r="26" spans="2:19" x14ac:dyDescent="0.25">
      <c r="B26" s="13"/>
      <c r="C26" s="13"/>
      <c r="D26" s="12" t="s">
        <v>68</v>
      </c>
      <c r="E26" s="12">
        <v>5.3398000000000003</v>
      </c>
      <c r="F26" s="26"/>
      <c r="G26" s="26"/>
      <c r="H26" s="13"/>
      <c r="I26" s="13"/>
      <c r="J26" s="12" t="s">
        <v>68</v>
      </c>
      <c r="K26" s="12">
        <f t="shared" si="0"/>
        <v>341.74720000000002</v>
      </c>
      <c r="L26" s="26"/>
      <c r="M26" s="13"/>
    </row>
    <row r="27" spans="2:19" x14ac:dyDescent="0.25">
      <c r="B27" s="13"/>
      <c r="C27" s="13"/>
      <c r="D27" s="12" t="s">
        <v>69</v>
      </c>
      <c r="E27" s="12">
        <v>2.6699000000000002</v>
      </c>
      <c r="F27" s="26"/>
      <c r="G27" s="26"/>
      <c r="H27" s="13"/>
      <c r="I27" s="13"/>
      <c r="J27" s="12" t="s">
        <v>69</v>
      </c>
      <c r="K27" s="12">
        <f t="shared" si="0"/>
        <v>170.87360000000001</v>
      </c>
      <c r="L27" s="26"/>
      <c r="M27" s="13"/>
    </row>
    <row r="28" spans="2:19" x14ac:dyDescent="0.25">
      <c r="B28" s="11"/>
      <c r="C28" s="11"/>
      <c r="D28" s="11"/>
      <c r="E28" s="11"/>
      <c r="F28" s="11"/>
      <c r="G28" s="11"/>
      <c r="H28" s="11"/>
      <c r="I28" s="11"/>
      <c r="J28" s="12" t="s">
        <v>82</v>
      </c>
      <c r="K28" s="12">
        <f>MAX(K18:K27)</f>
        <v>341.74720000000002</v>
      </c>
      <c r="L28" s="11"/>
      <c r="M28" s="11"/>
    </row>
    <row r="29" spans="2:19" x14ac:dyDescent="0.25">
      <c r="B29" s="11"/>
      <c r="C29" s="11"/>
      <c r="D29" s="11"/>
      <c r="E29" s="11"/>
      <c r="F29" s="11"/>
      <c r="G29" s="11"/>
      <c r="H29" s="11"/>
      <c r="I29" s="11"/>
      <c r="J29" s="12" t="s">
        <v>83</v>
      </c>
      <c r="K29" s="12">
        <f>MIN(K18:K28)</f>
        <v>62.88</v>
      </c>
      <c r="L29" s="11"/>
      <c r="M29" s="11"/>
    </row>
    <row r="30" spans="2:19" ht="18.75" x14ac:dyDescent="0.3">
      <c r="B30" s="72" t="s">
        <v>89</v>
      </c>
      <c r="C30" s="72"/>
      <c r="D30" s="72"/>
      <c r="E30" s="72"/>
      <c r="F30" s="72"/>
      <c r="G30" s="72"/>
      <c r="H30" s="72"/>
      <c r="I30" s="72"/>
      <c r="J30" s="27"/>
      <c r="K30" s="27"/>
      <c r="L30" s="28"/>
      <c r="M30" s="28"/>
    </row>
    <row r="31" spans="2:19" x14ac:dyDescent="0.25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</row>
    <row r="32" spans="2:19" x14ac:dyDescent="0.25">
      <c r="B32" s="29" t="s">
        <v>51</v>
      </c>
      <c r="C32" s="29">
        <v>20</v>
      </c>
      <c r="D32" s="30"/>
      <c r="E32" s="74" t="s">
        <v>70</v>
      </c>
      <c r="F32" s="74"/>
      <c r="G32" s="28"/>
      <c r="H32" s="28"/>
      <c r="I32" s="28"/>
      <c r="J32" s="28"/>
      <c r="K32" s="28"/>
      <c r="L32" s="28"/>
      <c r="M32" s="28"/>
    </row>
    <row r="33" spans="2:13" ht="21" x14ac:dyDescent="0.35">
      <c r="B33" s="32" t="s">
        <v>37</v>
      </c>
      <c r="C33" s="33">
        <v>2</v>
      </c>
      <c r="D33" s="30"/>
      <c r="E33" s="32" t="s">
        <v>33</v>
      </c>
      <c r="F33" s="29" t="s">
        <v>79</v>
      </c>
      <c r="G33" s="28"/>
      <c r="H33" s="28"/>
      <c r="I33" s="28"/>
      <c r="J33" s="87" t="s">
        <v>93</v>
      </c>
      <c r="K33" s="28"/>
      <c r="L33" s="28"/>
      <c r="M33" s="28"/>
    </row>
    <row r="34" spans="2:13" x14ac:dyDescent="0.25">
      <c r="B34" s="34"/>
      <c r="C34" s="34"/>
      <c r="D34" s="30"/>
      <c r="E34" s="29" t="s">
        <v>41</v>
      </c>
      <c r="F34" s="29" t="s">
        <v>42</v>
      </c>
      <c r="G34" s="28"/>
      <c r="H34" s="28"/>
      <c r="I34" s="28"/>
      <c r="J34" s="28"/>
      <c r="K34" s="28"/>
      <c r="L34" s="28"/>
      <c r="M34" s="28"/>
    </row>
    <row r="35" spans="2:13" x14ac:dyDescent="0.25">
      <c r="B35" s="29" t="s">
        <v>52</v>
      </c>
      <c r="C35" s="35">
        <f>C32*C33</f>
        <v>40</v>
      </c>
      <c r="D35" s="30"/>
      <c r="E35" s="29" t="s">
        <v>44</v>
      </c>
      <c r="F35" s="29" t="s">
        <v>43</v>
      </c>
      <c r="G35" s="28"/>
      <c r="H35" s="28"/>
      <c r="I35" s="28"/>
      <c r="J35" s="28"/>
      <c r="K35" s="28"/>
      <c r="L35" s="28"/>
      <c r="M35" s="28"/>
    </row>
    <row r="36" spans="2:13" x14ac:dyDescent="0.25">
      <c r="B36" s="32" t="s">
        <v>38</v>
      </c>
      <c r="C36" s="35">
        <f>SQRT(C33)</f>
        <v>1.4142135623730951</v>
      </c>
      <c r="D36" s="30"/>
      <c r="E36" s="32" t="s">
        <v>45</v>
      </c>
      <c r="F36" s="29" t="s">
        <v>75</v>
      </c>
      <c r="G36" s="28"/>
      <c r="H36" s="28"/>
      <c r="I36" s="28"/>
      <c r="J36" s="28"/>
      <c r="K36" s="28"/>
      <c r="L36" s="28"/>
      <c r="M36" s="28"/>
    </row>
    <row r="37" spans="2:13" x14ac:dyDescent="0.25">
      <c r="B37" s="32" t="s">
        <v>35</v>
      </c>
      <c r="C37" s="39">
        <f>C36*(1/C33)</f>
        <v>0.70710678118654757</v>
      </c>
      <c r="D37" s="30"/>
      <c r="E37" s="32" t="s">
        <v>47</v>
      </c>
      <c r="F37" s="29" t="s">
        <v>46</v>
      </c>
      <c r="G37" s="28"/>
      <c r="H37" s="28"/>
      <c r="I37" s="28"/>
      <c r="J37" s="28"/>
      <c r="K37" s="28"/>
      <c r="L37" s="28"/>
      <c r="M37" s="28"/>
    </row>
    <row r="38" spans="2:13" x14ac:dyDescent="0.25">
      <c r="B38" s="32" t="s">
        <v>53</v>
      </c>
      <c r="C38" s="29">
        <v>1</v>
      </c>
      <c r="D38" s="30"/>
      <c r="E38" s="32" t="s">
        <v>48</v>
      </c>
      <c r="F38" s="29" t="s">
        <v>76</v>
      </c>
      <c r="G38" s="28"/>
      <c r="H38" s="28"/>
      <c r="I38" s="28"/>
      <c r="J38" s="28"/>
      <c r="K38" s="28"/>
      <c r="L38" s="28"/>
      <c r="M38" s="28"/>
    </row>
    <row r="39" spans="2:13" x14ac:dyDescent="0.25">
      <c r="B39" s="32" t="s">
        <v>36</v>
      </c>
      <c r="C39" s="36">
        <f>C33^3</f>
        <v>8</v>
      </c>
      <c r="D39" s="30"/>
      <c r="E39" s="29" t="s">
        <v>54</v>
      </c>
      <c r="F39" s="29" t="s">
        <v>55</v>
      </c>
      <c r="G39" s="28"/>
      <c r="H39" s="28"/>
      <c r="I39" s="28"/>
      <c r="J39" s="28"/>
      <c r="K39" s="28"/>
      <c r="L39" s="28"/>
      <c r="M39" s="28"/>
    </row>
    <row r="40" spans="2:13" x14ac:dyDescent="0.25">
      <c r="B40" s="32" t="s">
        <v>39</v>
      </c>
      <c r="C40" s="33">
        <f>C38*C33^5</f>
        <v>32</v>
      </c>
      <c r="D40" s="30"/>
      <c r="E40" s="29" t="s">
        <v>49</v>
      </c>
      <c r="F40" s="29" t="s">
        <v>78</v>
      </c>
      <c r="G40" s="28"/>
      <c r="H40" s="28"/>
      <c r="I40" s="28"/>
      <c r="J40" s="28"/>
      <c r="K40" s="28"/>
      <c r="L40" s="28"/>
      <c r="M40" s="28"/>
    </row>
    <row r="41" spans="2:13" x14ac:dyDescent="0.25">
      <c r="B41" s="32" t="s">
        <v>34</v>
      </c>
      <c r="C41" s="36">
        <f>C39</f>
        <v>8</v>
      </c>
      <c r="D41" s="30"/>
      <c r="E41" s="29" t="s">
        <v>50</v>
      </c>
      <c r="F41" s="29" t="s">
        <v>77</v>
      </c>
      <c r="G41" s="28"/>
      <c r="H41" s="28"/>
      <c r="I41" s="28"/>
      <c r="J41" s="28"/>
      <c r="K41" s="28"/>
      <c r="L41" s="28"/>
      <c r="M41" s="28"/>
    </row>
    <row r="42" spans="2:13" x14ac:dyDescent="0.25">
      <c r="B42" s="32" t="s">
        <v>40</v>
      </c>
      <c r="C42" s="37">
        <f>C33^2</f>
        <v>4</v>
      </c>
      <c r="D42" s="30"/>
      <c r="E42" s="28"/>
      <c r="F42" s="28"/>
      <c r="G42" s="28"/>
      <c r="H42" s="28"/>
      <c r="I42" s="28"/>
      <c r="J42" s="28"/>
      <c r="K42" s="28"/>
      <c r="L42" s="28"/>
      <c r="M42" s="28"/>
    </row>
    <row r="43" spans="2:13" x14ac:dyDescent="0.25">
      <c r="B43" s="28"/>
      <c r="C43" s="28"/>
      <c r="D43" s="30"/>
      <c r="E43" s="30"/>
      <c r="F43" s="30"/>
      <c r="G43" s="30"/>
      <c r="H43" s="30"/>
      <c r="I43" s="30"/>
      <c r="J43" s="30"/>
      <c r="K43" s="30"/>
      <c r="L43" s="30"/>
      <c r="M43" s="30"/>
    </row>
    <row r="44" spans="2:13" x14ac:dyDescent="0.25">
      <c r="B44" s="28"/>
      <c r="C44" s="28"/>
      <c r="D44" s="30"/>
      <c r="E44" s="28"/>
      <c r="F44" s="28"/>
      <c r="G44" s="28"/>
      <c r="H44" s="28"/>
      <c r="I44" s="28"/>
      <c r="J44" s="28"/>
      <c r="K44" s="28"/>
      <c r="L44" s="28"/>
      <c r="M44" s="28"/>
    </row>
    <row r="45" spans="2:13" x14ac:dyDescent="0.25">
      <c r="B45" s="75" t="s">
        <v>71</v>
      </c>
      <c r="C45" s="76"/>
      <c r="D45" s="76"/>
      <c r="E45" s="76"/>
      <c r="F45" s="76"/>
      <c r="G45" s="77"/>
      <c r="H45" s="78" t="s">
        <v>72</v>
      </c>
      <c r="I45" s="78"/>
      <c r="J45" s="78"/>
      <c r="K45" s="78"/>
      <c r="L45" s="78"/>
      <c r="M45" s="78"/>
    </row>
    <row r="46" spans="2:13" x14ac:dyDescent="0.25">
      <c r="B46" s="70" t="s">
        <v>57</v>
      </c>
      <c r="C46" s="71"/>
      <c r="D46" s="70" t="s">
        <v>56</v>
      </c>
      <c r="E46" s="71"/>
      <c r="F46" s="70" t="s">
        <v>73</v>
      </c>
      <c r="G46" s="71"/>
      <c r="H46" s="70" t="s">
        <v>58</v>
      </c>
      <c r="I46" s="71"/>
      <c r="J46" s="70" t="s">
        <v>59</v>
      </c>
      <c r="K46" s="71"/>
      <c r="L46" s="70" t="s">
        <v>74</v>
      </c>
      <c r="M46" s="71"/>
    </row>
    <row r="47" spans="2:13" x14ac:dyDescent="0.25">
      <c r="B47" s="29" t="s">
        <v>0</v>
      </c>
      <c r="C47" s="38">
        <v>50</v>
      </c>
      <c r="D47" s="29" t="s">
        <v>60</v>
      </c>
      <c r="E47" s="29">
        <v>0.5</v>
      </c>
      <c r="F47" s="29" t="s">
        <v>26</v>
      </c>
      <c r="G47" s="39">
        <v>1500</v>
      </c>
      <c r="H47" s="29" t="s">
        <v>0</v>
      </c>
      <c r="I47" s="38">
        <f>C47*$C$42</f>
        <v>200</v>
      </c>
      <c r="J47" s="29" t="s">
        <v>60</v>
      </c>
      <c r="K47" s="29">
        <f>E47*$C$39</f>
        <v>4</v>
      </c>
      <c r="L47" s="29" t="s">
        <v>26</v>
      </c>
      <c r="M47" s="40">
        <f>G47*$C$33</f>
        <v>3000</v>
      </c>
    </row>
    <row r="48" spans="2:13" x14ac:dyDescent="0.25">
      <c r="B48" s="29" t="s">
        <v>1</v>
      </c>
      <c r="C48" s="38">
        <v>11</v>
      </c>
      <c r="D48" s="29" t="s">
        <v>61</v>
      </c>
      <c r="E48" s="29">
        <v>0.2</v>
      </c>
      <c r="F48" s="29" t="s">
        <v>27</v>
      </c>
      <c r="G48" s="39">
        <v>2000</v>
      </c>
      <c r="H48" s="29" t="s">
        <v>1</v>
      </c>
      <c r="I48" s="38">
        <f t="shared" ref="I48:I52" si="1">C48*$C$42</f>
        <v>44</v>
      </c>
      <c r="J48" s="29" t="s">
        <v>61</v>
      </c>
      <c r="K48" s="31">
        <f t="shared" ref="K48:K49" si="2">E48*$C$39</f>
        <v>1.6</v>
      </c>
      <c r="L48" s="29" t="s">
        <v>27</v>
      </c>
      <c r="M48" s="40">
        <f>G48*$C$33</f>
        <v>4000</v>
      </c>
    </row>
    <row r="49" spans="2:15" x14ac:dyDescent="0.25">
      <c r="B49" s="29" t="s">
        <v>2</v>
      </c>
      <c r="C49" s="38">
        <v>10</v>
      </c>
      <c r="D49" s="29" t="s">
        <v>62</v>
      </c>
      <c r="E49" s="29">
        <v>0.2</v>
      </c>
      <c r="F49" s="29" t="s">
        <v>28</v>
      </c>
      <c r="G49" s="39">
        <v>450</v>
      </c>
      <c r="H49" s="29" t="s">
        <v>2</v>
      </c>
      <c r="I49" s="38">
        <f t="shared" si="1"/>
        <v>40</v>
      </c>
      <c r="J49" s="29" t="s">
        <v>62</v>
      </c>
      <c r="K49" s="31">
        <f t="shared" si="2"/>
        <v>1.6</v>
      </c>
      <c r="L49" s="29" t="s">
        <v>28</v>
      </c>
      <c r="M49" s="40">
        <f>G49*$C$33</f>
        <v>900</v>
      </c>
    </row>
    <row r="50" spans="2:15" x14ac:dyDescent="0.25">
      <c r="B50" s="29" t="s">
        <v>3</v>
      </c>
      <c r="C50" s="38">
        <v>10</v>
      </c>
      <c r="D50" s="41"/>
      <c r="E50" s="42"/>
      <c r="F50" s="42"/>
      <c r="G50" s="43"/>
      <c r="H50" s="29" t="s">
        <v>3</v>
      </c>
      <c r="I50" s="38">
        <f t="shared" si="1"/>
        <v>40</v>
      </c>
      <c r="J50" s="29" t="s">
        <v>82</v>
      </c>
      <c r="K50" s="29">
        <f>MAX(K47:K49)</f>
        <v>4</v>
      </c>
      <c r="L50" s="42"/>
      <c r="M50" s="42"/>
    </row>
    <row r="51" spans="2:15" x14ac:dyDescent="0.25">
      <c r="B51" s="29" t="s">
        <v>87</v>
      </c>
      <c r="C51" s="38">
        <v>10</v>
      </c>
      <c r="D51" s="44"/>
      <c r="E51" s="27"/>
      <c r="F51" s="27"/>
      <c r="G51" s="27"/>
      <c r="H51" s="29" t="s">
        <v>87</v>
      </c>
      <c r="I51" s="38">
        <f t="shared" si="1"/>
        <v>40</v>
      </c>
      <c r="J51" s="29" t="s">
        <v>83</v>
      </c>
      <c r="K51" s="29">
        <f>MIN(K47:K49)</f>
        <v>1.6</v>
      </c>
      <c r="L51" s="27"/>
      <c r="M51" s="30"/>
    </row>
    <row r="52" spans="2:15" x14ac:dyDescent="0.25">
      <c r="B52" s="29" t="s">
        <v>88</v>
      </c>
      <c r="C52" s="38">
        <v>10</v>
      </c>
      <c r="D52" s="44"/>
      <c r="E52" s="27"/>
      <c r="F52" s="27"/>
      <c r="G52" s="27"/>
      <c r="H52" s="29" t="s">
        <v>88</v>
      </c>
      <c r="I52" s="38">
        <f t="shared" si="1"/>
        <v>40</v>
      </c>
      <c r="J52" s="28"/>
      <c r="K52" s="28"/>
      <c r="L52" s="27"/>
      <c r="M52" s="30"/>
    </row>
    <row r="53" spans="2:15" x14ac:dyDescent="0.25">
      <c r="B53" s="30"/>
      <c r="C53" s="30"/>
      <c r="D53" s="27"/>
      <c r="E53" s="27"/>
      <c r="F53" s="27"/>
      <c r="G53" s="27"/>
      <c r="H53" s="29" t="s">
        <v>80</v>
      </c>
      <c r="I53" s="29">
        <f>MAX(I47:I50)</f>
        <v>200</v>
      </c>
      <c r="J53" s="44"/>
      <c r="K53" s="27"/>
      <c r="L53" s="27"/>
      <c r="M53" s="30"/>
      <c r="O53" s="46"/>
    </row>
    <row r="54" spans="2:15" x14ac:dyDescent="0.25">
      <c r="B54" s="30"/>
      <c r="C54" s="30"/>
      <c r="D54" s="27"/>
      <c r="E54" s="27"/>
      <c r="F54" s="27"/>
      <c r="G54" s="27"/>
      <c r="H54" s="29" t="s">
        <v>81</v>
      </c>
      <c r="I54" s="29">
        <f>MIN(I47:I50)</f>
        <v>40</v>
      </c>
      <c r="J54" s="44"/>
      <c r="K54" s="27"/>
      <c r="L54" s="27"/>
      <c r="M54" s="30"/>
    </row>
    <row r="55" spans="2:15" x14ac:dyDescent="0.25">
      <c r="B55" s="4"/>
      <c r="C55" s="4"/>
      <c r="D55" s="6"/>
      <c r="E55" s="6"/>
      <c r="F55" s="6"/>
      <c r="G55" s="6"/>
      <c r="H55" s="4"/>
      <c r="I55" s="4"/>
      <c r="J55" s="6"/>
      <c r="K55" s="6"/>
      <c r="L55" s="6"/>
      <c r="M55" s="4"/>
    </row>
    <row r="56" spans="2:15" x14ac:dyDescent="0.25">
      <c r="B56" s="4"/>
      <c r="C56" s="4"/>
      <c r="D56" s="6"/>
      <c r="E56" s="6"/>
      <c r="F56" s="6"/>
      <c r="G56" s="6"/>
      <c r="H56" s="4"/>
      <c r="I56" s="4"/>
      <c r="J56" s="6"/>
      <c r="K56" s="6"/>
      <c r="L56" s="6"/>
      <c r="M56" s="4"/>
    </row>
    <row r="57" spans="2:15" x14ac:dyDescent="0.25">
      <c r="D57" s="2"/>
      <c r="E57" s="2"/>
    </row>
  </sheetData>
  <mergeCells count="20">
    <mergeCell ref="H17:I17"/>
    <mergeCell ref="J17:K17"/>
    <mergeCell ref="B46:C46"/>
    <mergeCell ref="D46:E46"/>
    <mergeCell ref="F46:G46"/>
    <mergeCell ref="H46:I46"/>
    <mergeCell ref="J46:K46"/>
    <mergeCell ref="B30:I30"/>
    <mergeCell ref="C1:G1"/>
    <mergeCell ref="E32:F32"/>
    <mergeCell ref="B45:G45"/>
    <mergeCell ref="H45:M45"/>
    <mergeCell ref="L46:M46"/>
    <mergeCell ref="L17:M17"/>
    <mergeCell ref="E3:F3"/>
    <mergeCell ref="B16:G16"/>
    <mergeCell ref="H16:M16"/>
    <mergeCell ref="B17:C17"/>
    <mergeCell ref="D17:E17"/>
    <mergeCell ref="F17:G17"/>
  </mergeCells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COMPARISON GOLAND</vt:lpstr>
      <vt:lpstr>RESULTS COMPARISON GARTEUR</vt:lpstr>
      <vt:lpstr>SCALING RATIO CALC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Gupta</dc:creator>
  <cp:lastModifiedBy>Akshay Gupta</cp:lastModifiedBy>
  <dcterms:created xsi:type="dcterms:W3CDTF">2018-06-12T12:03:01Z</dcterms:created>
  <dcterms:modified xsi:type="dcterms:W3CDTF">2018-06-28T09:03:52Z</dcterms:modified>
</cp:coreProperties>
</file>