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2.xml" ContentType="application/vnd.openxmlformats-officedocument.spreadsheetml.pivot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slicers/slicer2.xml" ContentType="application/vnd.ms-excel.slicer+xml"/>
  <Override PartName="/xl/pivotTables/pivotTable13.xml" ContentType="application/vnd.openxmlformats-officedocument.spreadsheetml.pivotTable+xml"/>
  <Override PartName="/xl/drawings/drawing8.xml" ContentType="application/vnd.openxmlformats-officedocument.drawing+xml"/>
  <Override PartName="/xl/pivotTables/pivotTable14.xml" ContentType="application/vnd.openxmlformats-officedocument.spreadsheetml.pivotTable+xml"/>
  <Override PartName="/xl/drawings/drawing9.xml" ContentType="application/vnd.openxmlformats-officedocument.drawing+xml"/>
  <Override PartName="/xl/pivotTables/pivotTable15.xml" ContentType="application/vnd.openxmlformats-officedocument.spreadsheetml.pivotTable+xml"/>
  <Override PartName="/xl/drawings/drawing10.xml" ContentType="application/vnd.openxmlformats-officedocument.drawing+xml"/>
  <Override PartName="/xl/pivotTables/pivotTable16.xml" ContentType="application/vnd.openxmlformats-officedocument.spreadsheetml.pivotTable+xml"/>
  <Override PartName="/xl/drawings/drawing11.xml" ContentType="application/vnd.openxmlformats-officedocument.drawing+xml"/>
  <Override PartName="/xl/pivotTables/pivotTable17.xml" ContentType="application/vnd.openxmlformats-officedocument.spreadsheetml.pivotTable+xml"/>
  <Override PartName="/xl/drawings/drawing12.xml" ContentType="application/vnd.openxmlformats-officedocument.drawing+xml"/>
  <Override PartName="/xl/pivotTables/pivotTable18.xml" ContentType="application/vnd.openxmlformats-officedocument.spreadsheetml.pivotTab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pivotTables/pivotTable19.xml" ContentType="application/vnd.openxmlformats-officedocument.spreadsheetml.pivotTab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pivotTables/pivotTable20.xml" ContentType="application/vnd.openxmlformats-officedocument.spreadsheetml.pivotTable+xml"/>
  <Override PartName="/xl/drawings/drawing16.xml" ContentType="application/vnd.openxmlformats-officedocument.drawing+xml"/>
  <Override PartName="/xl/tables/table9.xml" ContentType="application/vnd.openxmlformats-officedocument.spreadsheetml.table+xml"/>
  <Override PartName="/xl/pivotTables/pivotTable21.xml" ContentType="application/vnd.openxmlformats-officedocument.spreadsheetml.pivotTable+xml"/>
  <Override PartName="/xl/drawings/drawing17.xml" ContentType="application/vnd.openxmlformats-officedocument.drawing+xml"/>
  <Override PartName="/xl/pivotTables/pivotTable22.xml" ContentType="application/vnd.openxmlformats-officedocument.spreadsheetml.pivotTable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A:\11) MERCADO PAGO\02) Informes\01) POINT\"/>
    </mc:Choice>
  </mc:AlternateContent>
  <xr:revisionPtr revIDLastSave="0" documentId="13_ncr:1_{058C0597-D416-45A8-B169-04DFF335B9A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esumen" sheetId="9" r:id="rId1"/>
    <sheet name="Dotacion" sheetId="4" r:id="rId2"/>
    <sheet name="Logeo" sheetId="11" r:id="rId3"/>
    <sheet name="Interno" sheetId="30" state="hidden" r:id="rId4"/>
    <sheet name="Vtas x Día" sheetId="12" r:id="rId5"/>
    <sheet name="KPI SUP VDOR" sheetId="13" r:id="rId6"/>
    <sheet name="RNK" sheetId="15" r:id="rId7"/>
    <sheet name="⭐ Inc 16-04" sheetId="31" r:id="rId8"/>
    <sheet name="⭐ Inc 17-04" sheetId="33" r:id="rId9"/>
    <sheet name="⭐ Inc 18-04" sheetId="34" r:id="rId10"/>
    <sheet name="⭐ Inc 19-04" sheetId="35" r:id="rId11"/>
    <sheet name="Cumpl HS" sheetId="16" r:id="rId12"/>
    <sheet name="Tiempos" sheetId="18" r:id="rId13"/>
    <sheet name="Ausentismo" sheetId="27" r:id="rId14"/>
    <sheet name="Info Com" sheetId="19" r:id="rId15"/>
    <sheet name="Com Agentes" sheetId="20" r:id="rId16"/>
    <sheet name="⭐ BU Inc 16-04 (2)" sheetId="32" state="hidden" r:id="rId17"/>
    <sheet name="Com Supers" sheetId="24" state="hidden" r:id="rId18"/>
  </sheets>
  <definedNames>
    <definedName name="_xlcn.WorksheetConnection_MPPInformeOperativo202401.xlsxDotacion1" hidden="1">Dotacion[]</definedName>
    <definedName name="DatosExternos_10" localSheetId="6" hidden="1">RNK!$B$7:$E$9</definedName>
    <definedName name="DatosExternos_3" localSheetId="1" hidden="1">Dotacion!$B$5:$AC$52</definedName>
    <definedName name="DatosExternos_5" localSheetId="6" hidden="1">RNK!$B$20:$F$56</definedName>
    <definedName name="DatosExternos_6" localSheetId="6" hidden="1">RNK!#REF!</definedName>
    <definedName name="DatosExternos_7" localSheetId="6" hidden="1">RNK!#REF!</definedName>
    <definedName name="DatosExternos_8" localSheetId="6" hidden="1">RNK!#REF!</definedName>
    <definedName name="DatosExternos_9" localSheetId="6" hidden="1">RNK!#REF!</definedName>
    <definedName name="SegmentaciónDeDatos_Supervisor">#N/A</definedName>
    <definedName name="SegmentaciónDeDatos_Turno">#N/A</definedName>
    <definedName name="TABLA_BONOS">'Info Com'!$N$8:$P$9</definedName>
  </definedNames>
  <calcPr calcId="191029"/>
  <pivotCaches>
    <pivotCache cacheId="0" r:id="rId19"/>
    <pivotCache cacheId="1" r:id="rId20"/>
    <pivotCache cacheId="2" r:id="rId21"/>
    <pivotCache cacheId="3" r:id="rId22"/>
    <pivotCache cacheId="4" r:id="rId23"/>
    <pivotCache cacheId="5" r:id="rId24"/>
    <pivotCache cacheId="6" r:id="rId25"/>
    <pivotCache cacheId="7" r:id="rId26"/>
    <pivotCache cacheId="8" r:id="rId27"/>
    <pivotCache cacheId="9" r:id="rId28"/>
    <pivotCache cacheId="10" r:id="rId29"/>
    <pivotCache cacheId="11" r:id="rId30"/>
    <pivotCache cacheId="12" r:id="rId31"/>
    <pivotCache cacheId="13" r:id="rId32"/>
    <pivotCache cacheId="14" r:id="rId33"/>
    <pivotCache cacheId="15" r:id="rId34"/>
    <pivotCache cacheId="16" r:id="rId35"/>
    <pivotCache cacheId="17" r:id="rId36"/>
    <pivotCache cacheId="18" r:id="rId37"/>
    <pivotCache cacheId="19" r:id="rId38"/>
    <pivotCache cacheId="20" r:id="rId39"/>
    <pivotCache cacheId="21" r:id="rId40"/>
  </pivotCaches>
  <extLst>
    <ext xmlns:x14="http://schemas.microsoft.com/office/spreadsheetml/2009/9/main" uri="{876F7934-8845-4945-9796-88D515C7AA90}">
      <x14:pivotCaches>
        <pivotCache cacheId="22" r:id="rId41"/>
      </x14:pivotCaches>
    </ext>
    <ext xmlns:x14="http://schemas.microsoft.com/office/spreadsheetml/2009/9/main" uri="{BBE1A952-AA13-448e-AADC-164F8A28A991}">
      <x14:slicerCaches>
        <x14:slicerCache r:id="rId4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3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tasTiemposFinal_398c267e-1f6f-456a-a241-23cdb4961653" name="VentasTiemposFinal" connection="Consulta - VentasTiemposFinal"/>
          <x15:modelTable id="Vtas Delivery_c09f8b16-f5bb-4832-9edb-76d4d8e7c929" name="Vtas Delivery" connection="Consulta - Vtas Delivery"/>
          <x15:modelTable id="Horas_Objetivo_1d486629-0d2b-4fbb-8594-c269906fbba2" name="Horas_Objetivo" connection="Consulta - Horas_Objetivo"/>
          <x15:modelTable id="Tiempos_678de7ff-c40c-4cae-9d9c-624d5e86e6c8" name="Tiempos" connection="Consulta - Tiempos"/>
          <x15:modelTable id="Ventas AZO Mes Anterior_f9d61977-4027-428e-9098-a26b2e3828d0" name="Ventas AZO Mes Anterior" connection="Consulta - Ventas AZO Mes Anterior"/>
          <x15:modelTable id="Ausentismo_f9c522b7-ac6d-4b92-b480-425a88d99af9" name="Ausentismo" connection="Consulta - Ausentismo"/>
          <x15:modelTable id="Dotacion" name="Dotacion" connection="WorksheetConnection_MPP - Informe Operativo 2024-01.xlsx!Dotacion"/>
          <x15:modelTable id="Calendario" name="Calendario" connection="Conexión"/>
        </x15:modelTables>
        <x15:modelRelationships>
          <x15:modelRelationship fromTable="VentasTiemposFinal" fromColumn="Fecha" toTable="Calendario" toColumn="Date"/>
          <x15:modelRelationship fromTable="VentasTiemposFinal" fromColumn="UserMitrol" toTable="Dotacion" toColumn="User Mitrol"/>
          <x15:modelRelationship fromTable="Tiempos" fromColumn="Fecha" toTable="Calendario" toColumn="Date"/>
          <x15:modelRelationship fromTable="Ausentismo" fromColumn="Fecha" toTable="Calendario" toColumn="Date"/>
          <x15:modelRelationship fromTable="Ausentismo" fromColumn="UserMitrol" toTable="Dotacion" toColumn="User Mitrol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5" l="1"/>
  <c r="E10" i="15"/>
  <c r="J25" i="9" l="1"/>
  <c r="AB7" i="20" l="1"/>
  <c r="AC7" i="20"/>
  <c r="AB8" i="20"/>
  <c r="AC8" i="20"/>
  <c r="AB9" i="20"/>
  <c r="AC9" i="20"/>
  <c r="AB10" i="20"/>
  <c r="AC10" i="20"/>
  <c r="AB11" i="20"/>
  <c r="AC11" i="20"/>
  <c r="AB12" i="20"/>
  <c r="AC12" i="20"/>
  <c r="AB13" i="20"/>
  <c r="AC13" i="20"/>
  <c r="AB14" i="20"/>
  <c r="AC14" i="20"/>
  <c r="AB15" i="20"/>
  <c r="AC15" i="20"/>
  <c r="AB16" i="20"/>
  <c r="AC16" i="20"/>
  <c r="AB17" i="20"/>
  <c r="AC17" i="20"/>
  <c r="AB18" i="20"/>
  <c r="AC18" i="20"/>
  <c r="AB19" i="20"/>
  <c r="AC19" i="20"/>
  <c r="AB20" i="20"/>
  <c r="AC20" i="20"/>
  <c r="AB21" i="20"/>
  <c r="AC21" i="20"/>
  <c r="AB22" i="20"/>
  <c r="AC22" i="20"/>
  <c r="AB23" i="20"/>
  <c r="AC23" i="20"/>
  <c r="AB24" i="20"/>
  <c r="AC24" i="20"/>
  <c r="AB25" i="20"/>
  <c r="AC25" i="20"/>
  <c r="AB26" i="20"/>
  <c r="AC26" i="20"/>
  <c r="AB27" i="20"/>
  <c r="AC27" i="20"/>
  <c r="AB28" i="20"/>
  <c r="AC28" i="20"/>
  <c r="AB29" i="20"/>
  <c r="AC29" i="20"/>
  <c r="AB30" i="20"/>
  <c r="AC30" i="20"/>
  <c r="AB31" i="20"/>
  <c r="AC31" i="20"/>
  <c r="AB32" i="20"/>
  <c r="AC32" i="20"/>
  <c r="AB33" i="20"/>
  <c r="AC33" i="20"/>
  <c r="AB34" i="20"/>
  <c r="AC34" i="20"/>
  <c r="AB35" i="20"/>
  <c r="AC35" i="20"/>
  <c r="AB36" i="20"/>
  <c r="AC36" i="20"/>
  <c r="AB37" i="20"/>
  <c r="AC37" i="20"/>
  <c r="AB38" i="20"/>
  <c r="AC38" i="20"/>
  <c r="AB39" i="20"/>
  <c r="AC39" i="20"/>
  <c r="AB40" i="20"/>
  <c r="AC40" i="20"/>
  <c r="AB41" i="20"/>
  <c r="AC41" i="20"/>
  <c r="AB42" i="20"/>
  <c r="AC42" i="20"/>
  <c r="AB43" i="20"/>
  <c r="AC43" i="20"/>
  <c r="AB6" i="20"/>
  <c r="O43" i="20" l="1"/>
  <c r="W43" i="20" s="1"/>
  <c r="P43" i="20"/>
  <c r="T43" i="20" s="1"/>
  <c r="Q43" i="20"/>
  <c r="R43" i="20"/>
  <c r="S43" i="20"/>
  <c r="V43" i="20"/>
  <c r="X43" i="20"/>
  <c r="O38" i="20"/>
  <c r="W38" i="20" s="1"/>
  <c r="O39" i="20"/>
  <c r="W39" i="20" s="1"/>
  <c r="O40" i="20"/>
  <c r="W40" i="20" s="1"/>
  <c r="O41" i="20"/>
  <c r="W41" i="20" s="1"/>
  <c r="O42" i="20"/>
  <c r="W42" i="20" s="1"/>
  <c r="P38" i="20"/>
  <c r="T38" i="20" s="1"/>
  <c r="P39" i="20"/>
  <c r="T39" i="20" s="1"/>
  <c r="P40" i="20"/>
  <c r="T40" i="20" s="1"/>
  <c r="P41" i="20"/>
  <c r="T41" i="20" s="1"/>
  <c r="P42" i="20"/>
  <c r="T42" i="20" s="1"/>
  <c r="Q38" i="20"/>
  <c r="Q39" i="20"/>
  <c r="Q40" i="20"/>
  <c r="Q41" i="20"/>
  <c r="Q42" i="20"/>
  <c r="R38" i="20"/>
  <c r="R39" i="20"/>
  <c r="R40" i="20"/>
  <c r="R41" i="20"/>
  <c r="R42" i="20"/>
  <c r="S38" i="20"/>
  <c r="S39" i="20"/>
  <c r="S40" i="20"/>
  <c r="S41" i="20"/>
  <c r="S42" i="20"/>
  <c r="V38" i="20"/>
  <c r="V39" i="20"/>
  <c r="V40" i="20"/>
  <c r="V41" i="20"/>
  <c r="V42" i="20"/>
  <c r="X38" i="20"/>
  <c r="X39" i="20"/>
  <c r="X40" i="20"/>
  <c r="X41" i="20"/>
  <c r="X42" i="20"/>
  <c r="O35" i="20"/>
  <c r="W35" i="20" s="1"/>
  <c r="O36" i="20"/>
  <c r="W36" i="20" s="1"/>
  <c r="O37" i="20"/>
  <c r="W37" i="20" s="1"/>
  <c r="P35" i="20"/>
  <c r="T35" i="20" s="1"/>
  <c r="P36" i="20"/>
  <c r="T36" i="20" s="1"/>
  <c r="P37" i="20"/>
  <c r="T37" i="20" s="1"/>
  <c r="Q35" i="20"/>
  <c r="Q36" i="20"/>
  <c r="Q37" i="20"/>
  <c r="R35" i="20"/>
  <c r="R36" i="20"/>
  <c r="R37" i="20"/>
  <c r="S35" i="20"/>
  <c r="S36" i="20"/>
  <c r="S37" i="20"/>
  <c r="V35" i="20"/>
  <c r="V36" i="20"/>
  <c r="V37" i="20"/>
  <c r="X35" i="20"/>
  <c r="X36" i="20"/>
  <c r="X37" i="20"/>
  <c r="AA42" i="20" l="1"/>
  <c r="AA41" i="20"/>
  <c r="AA40" i="20"/>
  <c r="AA37" i="20"/>
  <c r="AA36" i="20"/>
  <c r="AA39" i="20"/>
  <c r="AA35" i="20"/>
  <c r="AA38" i="20"/>
  <c r="AA43" i="20"/>
  <c r="AD40" i="20"/>
  <c r="AW36" i="20"/>
  <c r="AY42" i="20"/>
  <c r="AD42" i="20"/>
  <c r="AW41" i="20"/>
  <c r="AD41" i="20"/>
  <c r="AD35" i="20"/>
  <c r="AW40" i="20"/>
  <c r="AW39" i="20"/>
  <c r="AD39" i="20"/>
  <c r="AW37" i="20"/>
  <c r="AD37" i="20"/>
  <c r="AY38" i="20"/>
  <c r="AD38" i="20"/>
  <c r="AD36" i="20"/>
  <c r="AY43" i="20"/>
  <c r="AD43" i="20"/>
  <c r="U42" i="20"/>
  <c r="U43" i="20"/>
  <c r="AW38" i="20"/>
  <c r="U41" i="20"/>
  <c r="BH43" i="20"/>
  <c r="AY41" i="20"/>
  <c r="AY40" i="20"/>
  <c r="U38" i="20"/>
  <c r="AY36" i="20"/>
  <c r="BH40" i="20"/>
  <c r="AW43" i="20"/>
  <c r="BH39" i="20"/>
  <c r="BH37" i="20"/>
  <c r="AY39" i="20"/>
  <c r="BH36" i="20"/>
  <c r="BH41" i="20"/>
  <c r="AY37" i="20"/>
  <c r="U40" i="20"/>
  <c r="U39" i="20"/>
  <c r="BH42" i="20"/>
  <c r="BH38" i="20"/>
  <c r="AW42" i="20"/>
  <c r="AY35" i="20"/>
  <c r="U36" i="20"/>
  <c r="AW35" i="20"/>
  <c r="BH35" i="20"/>
  <c r="U37" i="20"/>
  <c r="U35" i="20"/>
  <c r="K48" i="34"/>
  <c r="K52" i="35"/>
  <c r="K48" i="35"/>
  <c r="K49" i="35"/>
  <c r="K50" i="35"/>
  <c r="K51" i="35"/>
  <c r="AG41" i="20" l="1"/>
  <c r="BB41" i="20"/>
  <c r="BA41" i="20"/>
  <c r="BA42" i="20"/>
  <c r="AG42" i="20" s="1"/>
  <c r="BA43" i="20"/>
  <c r="AG43" i="20" s="1"/>
  <c r="BA36" i="20"/>
  <c r="AG36" i="20" s="1"/>
  <c r="BA40" i="20"/>
  <c r="BB40" i="20" s="1"/>
  <c r="BA38" i="20"/>
  <c r="BB38" i="20" s="1"/>
  <c r="BA35" i="20"/>
  <c r="BB35" i="20" s="1"/>
  <c r="BA39" i="20"/>
  <c r="BB39" i="20" s="1"/>
  <c r="BA37" i="20"/>
  <c r="BB37" i="20" s="1"/>
  <c r="AG37" i="20"/>
  <c r="AI42" i="20"/>
  <c r="AU42" i="20" s="1"/>
  <c r="AF38" i="20"/>
  <c r="AF36" i="20"/>
  <c r="AF41" i="20"/>
  <c r="AF40" i="20"/>
  <c r="AF39" i="20"/>
  <c r="AF35" i="20"/>
  <c r="AF37" i="20"/>
  <c r="AF42" i="20"/>
  <c r="AF43" i="20"/>
  <c r="AI43" i="20"/>
  <c r="AU43" i="20" s="1"/>
  <c r="AE38" i="20"/>
  <c r="AE37" i="20"/>
  <c r="AE36" i="20"/>
  <c r="AE40" i="20"/>
  <c r="AE35" i="20"/>
  <c r="AE42" i="20"/>
  <c r="AE39" i="20"/>
  <c r="AE43" i="20"/>
  <c r="AE41" i="20"/>
  <c r="AH36" i="20"/>
  <c r="BD36" i="20" s="1"/>
  <c r="AL36" i="20"/>
  <c r="AN39" i="20"/>
  <c r="AH43" i="20"/>
  <c r="BD43" i="20" s="1"/>
  <c r="AK43" i="20"/>
  <c r="AQ43" i="20"/>
  <c r="AJ36" i="20"/>
  <c r="AO39" i="20"/>
  <c r="AI36" i="20"/>
  <c r="AU36" i="20" s="1"/>
  <c r="AJ37" i="20"/>
  <c r="AP36" i="20"/>
  <c r="AJ43" i="20"/>
  <c r="AR37" i="20"/>
  <c r="AP37" i="20"/>
  <c r="AK39" i="20"/>
  <c r="AN37" i="20"/>
  <c r="AK37" i="20"/>
  <c r="AO37" i="20"/>
  <c r="AL37" i="20"/>
  <c r="AH37" i="20"/>
  <c r="AM37" i="20"/>
  <c r="AI37" i="20"/>
  <c r="AU37" i="20" s="1"/>
  <c r="AQ37" i="20"/>
  <c r="AR40" i="20"/>
  <c r="AL43" i="20"/>
  <c r="AR36" i="20"/>
  <c r="AQ39" i="20"/>
  <c r="AM43" i="20"/>
  <c r="AJ35" i="20"/>
  <c r="AO43" i="20"/>
  <c r="AL39" i="20"/>
  <c r="AR43" i="20"/>
  <c r="AI39" i="20"/>
  <c r="AU39" i="20" s="1"/>
  <c r="AR41" i="20"/>
  <c r="AO36" i="20"/>
  <c r="AR39" i="20"/>
  <c r="AP39" i="20"/>
  <c r="AQ36" i="20"/>
  <c r="AM39" i="20"/>
  <c r="AM36" i="20"/>
  <c r="AJ39" i="20"/>
  <c r="AN36" i="20"/>
  <c r="AH39" i="20"/>
  <c r="AK36" i="20"/>
  <c r="AN43" i="20"/>
  <c r="AP43" i="20"/>
  <c r="AO41" i="20"/>
  <c r="AP42" i="20"/>
  <c r="AO35" i="20"/>
  <c r="AH35" i="20"/>
  <c r="AQ40" i="20"/>
  <c r="AO40" i="20"/>
  <c r="AL41" i="20"/>
  <c r="AP35" i="20"/>
  <c r="AL40" i="20"/>
  <c r="AP40" i="20"/>
  <c r="AK40" i="20"/>
  <c r="AM40" i="20"/>
  <c r="AH40" i="20"/>
  <c r="BD40" i="20" s="1"/>
  <c r="AJ40" i="20"/>
  <c r="AI40" i="20"/>
  <c r="AV40" i="20" s="1"/>
  <c r="AN40" i="20"/>
  <c r="AJ41" i="20"/>
  <c r="AK41" i="20"/>
  <c r="AQ42" i="20"/>
  <c r="AM42" i="20"/>
  <c r="AN41" i="20"/>
  <c r="AR42" i="20"/>
  <c r="AP41" i="20"/>
  <c r="AI38" i="20"/>
  <c r="AH38" i="20"/>
  <c r="AH42" i="20"/>
  <c r="BD42" i="20" s="1"/>
  <c r="AK42" i="20"/>
  <c r="AL42" i="20"/>
  <c r="AO42" i="20"/>
  <c r="AI41" i="20"/>
  <c r="AH41" i="20"/>
  <c r="AQ41" i="20"/>
  <c r="AK38" i="20"/>
  <c r="AP38" i="20"/>
  <c r="AL38" i="20"/>
  <c r="AN38" i="20"/>
  <c r="AQ38" i="20"/>
  <c r="AJ38" i="20"/>
  <c r="AO38" i="20"/>
  <c r="AM38" i="20"/>
  <c r="AR38" i="20"/>
  <c r="AM41" i="20"/>
  <c r="AN42" i="20"/>
  <c r="AJ42" i="20"/>
  <c r="AN35" i="20"/>
  <c r="AI35" i="20"/>
  <c r="AV35" i="20" s="1"/>
  <c r="AR35" i="20"/>
  <c r="AM35" i="20"/>
  <c r="AQ35" i="20"/>
  <c r="AK35" i="20"/>
  <c r="AL35" i="20"/>
  <c r="L47" i="35"/>
  <c r="K47" i="35"/>
  <c r="L46" i="35"/>
  <c r="K46" i="35"/>
  <c r="L45" i="35"/>
  <c r="K45" i="35"/>
  <c r="L44" i="35"/>
  <c r="K44" i="35"/>
  <c r="L43" i="35"/>
  <c r="K43" i="35"/>
  <c r="L42" i="35"/>
  <c r="K42" i="35"/>
  <c r="L41" i="35"/>
  <c r="K41" i="35"/>
  <c r="L40" i="35"/>
  <c r="K40" i="35"/>
  <c r="L39" i="35"/>
  <c r="K39" i="35"/>
  <c r="L38" i="35"/>
  <c r="K38" i="35"/>
  <c r="L37" i="35"/>
  <c r="K37" i="35"/>
  <c r="L36" i="35"/>
  <c r="K36" i="35"/>
  <c r="L35" i="35"/>
  <c r="K35" i="35"/>
  <c r="L34" i="35"/>
  <c r="K34" i="35"/>
  <c r="L33" i="35"/>
  <c r="K33" i="35"/>
  <c r="L32" i="35"/>
  <c r="K32" i="35"/>
  <c r="L31" i="35"/>
  <c r="K31" i="35"/>
  <c r="L30" i="35"/>
  <c r="K30" i="35"/>
  <c r="L29" i="35"/>
  <c r="K29" i="35"/>
  <c r="L28" i="35"/>
  <c r="K28" i="35"/>
  <c r="L27" i="35"/>
  <c r="K27" i="35"/>
  <c r="L26" i="35"/>
  <c r="K26" i="35"/>
  <c r="L25" i="35"/>
  <c r="K25" i="35"/>
  <c r="L24" i="35"/>
  <c r="K24" i="35"/>
  <c r="L23" i="35"/>
  <c r="K23" i="35"/>
  <c r="L22" i="35"/>
  <c r="K22" i="35"/>
  <c r="L21" i="35"/>
  <c r="K21" i="35"/>
  <c r="L20" i="35"/>
  <c r="K20" i="35"/>
  <c r="L19" i="35"/>
  <c r="K19" i="35"/>
  <c r="L18" i="35"/>
  <c r="K18" i="35"/>
  <c r="L17" i="35"/>
  <c r="K17" i="35"/>
  <c r="L16" i="35"/>
  <c r="K16" i="35"/>
  <c r="L15" i="35"/>
  <c r="K15" i="35"/>
  <c r="L14" i="35"/>
  <c r="K14" i="35"/>
  <c r="K13" i="35"/>
  <c r="AG35" i="20" l="1"/>
  <c r="BB36" i="20"/>
  <c r="AV42" i="20"/>
  <c r="BF42" i="20" s="1"/>
  <c r="AG40" i="20"/>
  <c r="BB42" i="20"/>
  <c r="AG38" i="20"/>
  <c r="AG39" i="20"/>
  <c r="BB43" i="20"/>
  <c r="AV43" i="20"/>
  <c r="BF43" i="20" s="1"/>
  <c r="BE41" i="20"/>
  <c r="BC41" i="20"/>
  <c r="BC37" i="20"/>
  <c r="BE37" i="20"/>
  <c r="BE39" i="20"/>
  <c r="BC39" i="20"/>
  <c r="BD37" i="20"/>
  <c r="BD39" i="20"/>
  <c r="BE43" i="20"/>
  <c r="BC43" i="20"/>
  <c r="BC38" i="20"/>
  <c r="BE38" i="20"/>
  <c r="BD41" i="20"/>
  <c r="BE35" i="20"/>
  <c r="BC35" i="20"/>
  <c r="BC36" i="20"/>
  <c r="BE36" i="20"/>
  <c r="BD38" i="20"/>
  <c r="BE42" i="20"/>
  <c r="BC42" i="20"/>
  <c r="BE40" i="20"/>
  <c r="BC40" i="20"/>
  <c r="BD35" i="20"/>
  <c r="AX36" i="20"/>
  <c r="BG36" i="20" s="1"/>
  <c r="AV37" i="20"/>
  <c r="BF37" i="20" s="1"/>
  <c r="AX43" i="20"/>
  <c r="BG43" i="20" s="1"/>
  <c r="AV36" i="20"/>
  <c r="BF36" i="20" s="1"/>
  <c r="AX37" i="20"/>
  <c r="BG37" i="20" s="1"/>
  <c r="AV39" i="20"/>
  <c r="BF39" i="20" s="1"/>
  <c r="AX39" i="20"/>
  <c r="BG39" i="20" s="1"/>
  <c r="AX35" i="20"/>
  <c r="BG35" i="20" s="1"/>
  <c r="AX40" i="20"/>
  <c r="BG40" i="20" s="1"/>
  <c r="AU40" i="20"/>
  <c r="BF40" i="20" s="1"/>
  <c r="AX42" i="20"/>
  <c r="BG42" i="20" s="1"/>
  <c r="AX41" i="20"/>
  <c r="BG41" i="20" s="1"/>
  <c r="AU38" i="20"/>
  <c r="AV38" i="20"/>
  <c r="AX38" i="20"/>
  <c r="BG38" i="20" s="1"/>
  <c r="AV41" i="20"/>
  <c r="AU41" i="20"/>
  <c r="AU35" i="20"/>
  <c r="BF35" i="20" s="1"/>
  <c r="L47" i="34"/>
  <c r="K47" i="34"/>
  <c r="L46" i="34"/>
  <c r="K46" i="34"/>
  <c r="L45" i="34"/>
  <c r="K45" i="34"/>
  <c r="L44" i="34"/>
  <c r="K44" i="34"/>
  <c r="L43" i="34"/>
  <c r="K43" i="34"/>
  <c r="L42" i="34"/>
  <c r="K42" i="34"/>
  <c r="L41" i="34"/>
  <c r="K41" i="34"/>
  <c r="L40" i="34"/>
  <c r="K40" i="34"/>
  <c r="L39" i="34"/>
  <c r="K39" i="34"/>
  <c r="L38" i="34"/>
  <c r="K38" i="34"/>
  <c r="L37" i="34"/>
  <c r="K37" i="34"/>
  <c r="L36" i="34"/>
  <c r="K36" i="34"/>
  <c r="L35" i="34"/>
  <c r="K35" i="34"/>
  <c r="L34" i="34"/>
  <c r="K34" i="34"/>
  <c r="L33" i="34"/>
  <c r="K33" i="34"/>
  <c r="L32" i="34"/>
  <c r="K32" i="34"/>
  <c r="L31" i="34"/>
  <c r="K31" i="34"/>
  <c r="L30" i="34"/>
  <c r="K30" i="34"/>
  <c r="L29" i="34"/>
  <c r="K29" i="34"/>
  <c r="L28" i="34"/>
  <c r="K28" i="34"/>
  <c r="L27" i="34"/>
  <c r="K27" i="34"/>
  <c r="L26" i="34"/>
  <c r="K26" i="34"/>
  <c r="L25" i="34"/>
  <c r="K25" i="34"/>
  <c r="L24" i="34"/>
  <c r="K24" i="34"/>
  <c r="L23" i="34"/>
  <c r="K23" i="34"/>
  <c r="L22" i="34"/>
  <c r="K22" i="34"/>
  <c r="L21" i="34"/>
  <c r="K21" i="34"/>
  <c r="L20" i="34"/>
  <c r="K20" i="34"/>
  <c r="L19" i="34"/>
  <c r="K19" i="34"/>
  <c r="L18" i="34"/>
  <c r="K18" i="34"/>
  <c r="L17" i="34"/>
  <c r="K17" i="34"/>
  <c r="L16" i="34"/>
  <c r="K16" i="34"/>
  <c r="L15" i="34"/>
  <c r="K15" i="34"/>
  <c r="L14" i="34"/>
  <c r="K14" i="34"/>
  <c r="K13" i="34"/>
  <c r="BI40" i="20" l="1"/>
  <c r="BI42" i="20"/>
  <c r="BI39" i="20"/>
  <c r="BI36" i="20"/>
  <c r="BI35" i="20"/>
  <c r="BI37" i="20"/>
  <c r="BI43" i="20"/>
  <c r="BF41" i="20"/>
  <c r="BI41" i="20" s="1"/>
  <c r="BF38" i="20"/>
  <c r="BI38" i="20" s="1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L46" i="33"/>
  <c r="L45" i="33"/>
  <c r="L44" i="33"/>
  <c r="L43" i="33"/>
  <c r="L42" i="33"/>
  <c r="L41" i="33"/>
  <c r="L40" i="33"/>
  <c r="L39" i="33"/>
  <c r="L38" i="33"/>
  <c r="L37" i="33"/>
  <c r="L36" i="33"/>
  <c r="L35" i="33"/>
  <c r="L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K14" i="33"/>
  <c r="K13" i="33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13" i="31"/>
  <c r="L14" i="31"/>
  <c r="L15" i="31" l="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K47" i="32"/>
  <c r="L47" i="32" s="1"/>
  <c r="K46" i="32"/>
  <c r="L46" i="32" s="1"/>
  <c r="K45" i="32"/>
  <c r="L45" i="32" s="1"/>
  <c r="K44" i="32"/>
  <c r="L44" i="32" s="1"/>
  <c r="K43" i="32"/>
  <c r="L43" i="32" s="1"/>
  <c r="K42" i="32"/>
  <c r="L42" i="32" s="1"/>
  <c r="K41" i="32"/>
  <c r="L41" i="32" s="1"/>
  <c r="K40" i="32"/>
  <c r="L40" i="32" s="1"/>
  <c r="K39" i="32"/>
  <c r="L39" i="32" s="1"/>
  <c r="K38" i="32"/>
  <c r="L38" i="32" s="1"/>
  <c r="K37" i="32"/>
  <c r="L37" i="32" s="1"/>
  <c r="K36" i="32"/>
  <c r="L36" i="32" s="1"/>
  <c r="K35" i="32"/>
  <c r="L35" i="32" s="1"/>
  <c r="K34" i="32"/>
  <c r="L34" i="32" s="1"/>
  <c r="K33" i="32"/>
  <c r="L33" i="32" s="1"/>
  <c r="K32" i="32"/>
  <c r="L32" i="32" s="1"/>
  <c r="K31" i="32"/>
  <c r="L31" i="32" s="1"/>
  <c r="K30" i="32"/>
  <c r="L30" i="32" s="1"/>
  <c r="K29" i="32"/>
  <c r="L29" i="32" s="1"/>
  <c r="K28" i="32"/>
  <c r="L28" i="32" s="1"/>
  <c r="K27" i="32"/>
  <c r="L27" i="32" s="1"/>
  <c r="K26" i="32"/>
  <c r="L26" i="32" s="1"/>
  <c r="K25" i="32"/>
  <c r="L25" i="32" s="1"/>
  <c r="K24" i="32"/>
  <c r="L24" i="32" s="1"/>
  <c r="K23" i="32"/>
  <c r="L23" i="32" s="1"/>
  <c r="K22" i="32"/>
  <c r="L22" i="32" s="1"/>
  <c r="K21" i="32"/>
  <c r="L21" i="32" s="1"/>
  <c r="K20" i="32"/>
  <c r="L20" i="32" s="1"/>
  <c r="K19" i="32"/>
  <c r="L19" i="32" s="1"/>
  <c r="K18" i="32"/>
  <c r="L18" i="32" s="1"/>
  <c r="K17" i="32"/>
  <c r="L17" i="32" s="1"/>
  <c r="K16" i="32"/>
  <c r="L16" i="32" s="1"/>
  <c r="K15" i="32"/>
  <c r="L15" i="32" s="1"/>
  <c r="K14" i="32"/>
  <c r="L14" i="32" s="1"/>
  <c r="K13" i="32"/>
  <c r="K6" i="9" l="1"/>
  <c r="L24" i="24" l="1"/>
  <c r="K24" i="24"/>
  <c r="J24" i="24"/>
  <c r="I24" i="24"/>
  <c r="H24" i="24"/>
  <c r="G24" i="24"/>
  <c r="F24" i="24"/>
  <c r="L15" i="24"/>
  <c r="L12" i="24" s="1"/>
  <c r="K15" i="24"/>
  <c r="K12" i="24" s="1"/>
  <c r="J15" i="24"/>
  <c r="J12" i="24" s="1"/>
  <c r="I15" i="24"/>
  <c r="H15" i="24"/>
  <c r="H11" i="24" s="1"/>
  <c r="G15" i="24"/>
  <c r="G12" i="24" s="1"/>
  <c r="E15" i="24"/>
  <c r="I12" i="24"/>
  <c r="F12" i="24"/>
  <c r="I11" i="24"/>
  <c r="L9" i="24"/>
  <c r="K9" i="24"/>
  <c r="J9" i="24"/>
  <c r="I9" i="24"/>
  <c r="H9" i="24"/>
  <c r="G9" i="24"/>
  <c r="F9" i="24"/>
  <c r="U9" i="24"/>
  <c r="U8" i="24"/>
  <c r="J11" i="24" l="1"/>
  <c r="K11" i="24"/>
  <c r="L11" i="24"/>
  <c r="H12" i="24"/>
  <c r="I31" i="19"/>
  <c r="I32" i="19"/>
  <c r="G25" i="19"/>
  <c r="F25" i="9"/>
  <c r="I22" i="19" l="1"/>
  <c r="I23" i="19"/>
  <c r="I24" i="19"/>
  <c r="I25" i="19"/>
  <c r="I26" i="19"/>
  <c r="I27" i="19"/>
  <c r="I28" i="19"/>
  <c r="I29" i="19"/>
  <c r="I30" i="19"/>
  <c r="G27" i="19"/>
  <c r="G26" i="19"/>
  <c r="X10" i="24" l="1"/>
  <c r="AC10" i="24"/>
  <c r="T8" i="24"/>
  <c r="Z8" i="24" s="1"/>
  <c r="T9" i="24"/>
  <c r="Z9" i="24" s="1"/>
  <c r="Y10" i="24"/>
  <c r="V8" i="24"/>
  <c r="V9" i="24"/>
  <c r="V10" i="24" l="1"/>
  <c r="W8" i="24"/>
  <c r="W9" i="24" l="1"/>
  <c r="U10" i="24"/>
  <c r="X8" i="24" l="1"/>
  <c r="X9" i="24"/>
  <c r="AC9" i="24"/>
  <c r="AC8" i="24"/>
  <c r="W10" i="24"/>
  <c r="AB8" i="24" l="1"/>
  <c r="AA8" i="24"/>
  <c r="AF8" i="24"/>
  <c r="AE8" i="24"/>
  <c r="AD8" i="24"/>
  <c r="AA9" i="24"/>
  <c r="AB9" i="24"/>
  <c r="AF9" i="24"/>
  <c r="AE9" i="24"/>
  <c r="AD9" i="24"/>
  <c r="AD10" i="24" l="1"/>
  <c r="AE10" i="24"/>
  <c r="AF10" i="24"/>
  <c r="AB10" i="24"/>
  <c r="AA10" i="24"/>
  <c r="B26" i="9" l="1"/>
  <c r="S7" i="20" l="1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D15" i="19"/>
  <c r="D12" i="19"/>
  <c r="D13" i="19"/>
  <c r="D14" i="19"/>
  <c r="D16" i="19"/>
  <c r="D17" i="19"/>
  <c r="D10" i="19"/>
  <c r="D9" i="19"/>
  <c r="G22" i="19"/>
  <c r="G23" i="19"/>
  <c r="G24" i="19"/>
  <c r="E42" i="19"/>
  <c r="Z10" i="24" l="1"/>
  <c r="X34" i="20"/>
  <c r="V34" i="20"/>
  <c r="R34" i="20"/>
  <c r="Q34" i="20"/>
  <c r="P34" i="20"/>
  <c r="O34" i="20"/>
  <c r="W34" i="20" s="1"/>
  <c r="X33" i="20"/>
  <c r="V33" i="20"/>
  <c r="R33" i="20"/>
  <c r="Q33" i="20"/>
  <c r="P33" i="20"/>
  <c r="O33" i="20"/>
  <c r="W33" i="20" s="1"/>
  <c r="X32" i="20"/>
  <c r="V32" i="20"/>
  <c r="R32" i="20"/>
  <c r="Q32" i="20"/>
  <c r="P32" i="20"/>
  <c r="O32" i="20"/>
  <c r="W32" i="20" s="1"/>
  <c r="X31" i="20"/>
  <c r="V31" i="20"/>
  <c r="R31" i="20"/>
  <c r="Q31" i="20"/>
  <c r="P31" i="20"/>
  <c r="O31" i="20"/>
  <c r="W31" i="20" s="1"/>
  <c r="X30" i="20"/>
  <c r="V30" i="20"/>
  <c r="R30" i="20"/>
  <c r="Q30" i="20"/>
  <c r="P30" i="20"/>
  <c r="O30" i="20"/>
  <c r="W30" i="20" s="1"/>
  <c r="X29" i="20"/>
  <c r="V29" i="20"/>
  <c r="R29" i="20"/>
  <c r="Q29" i="20"/>
  <c r="P29" i="20"/>
  <c r="O29" i="20"/>
  <c r="W29" i="20" s="1"/>
  <c r="X28" i="20"/>
  <c r="V28" i="20"/>
  <c r="R28" i="20"/>
  <c r="Q28" i="20"/>
  <c r="P28" i="20"/>
  <c r="O28" i="20"/>
  <c r="W28" i="20" s="1"/>
  <c r="X27" i="20"/>
  <c r="V27" i="20"/>
  <c r="R27" i="20"/>
  <c r="Q27" i="20"/>
  <c r="P27" i="20"/>
  <c r="O27" i="20"/>
  <c r="W27" i="20" s="1"/>
  <c r="X26" i="20"/>
  <c r="V26" i="20"/>
  <c r="R26" i="20"/>
  <c r="Q26" i="20"/>
  <c r="P26" i="20"/>
  <c r="O26" i="20"/>
  <c r="W26" i="20" s="1"/>
  <c r="X25" i="20"/>
  <c r="V25" i="20"/>
  <c r="R25" i="20"/>
  <c r="Q25" i="20"/>
  <c r="P25" i="20"/>
  <c r="O25" i="20"/>
  <c r="W25" i="20" s="1"/>
  <c r="X24" i="20"/>
  <c r="V24" i="20"/>
  <c r="R24" i="20"/>
  <c r="Q24" i="20"/>
  <c r="P24" i="20"/>
  <c r="O24" i="20"/>
  <c r="W24" i="20" s="1"/>
  <c r="X23" i="20"/>
  <c r="V23" i="20"/>
  <c r="R23" i="20"/>
  <c r="Q23" i="20"/>
  <c r="P23" i="20"/>
  <c r="O23" i="20"/>
  <c r="W23" i="20" s="1"/>
  <c r="X22" i="20"/>
  <c r="V22" i="20"/>
  <c r="R22" i="20"/>
  <c r="Q22" i="20"/>
  <c r="P22" i="20"/>
  <c r="O22" i="20"/>
  <c r="W22" i="20" s="1"/>
  <c r="V21" i="20"/>
  <c r="R21" i="20"/>
  <c r="Q21" i="20"/>
  <c r="P21" i="20"/>
  <c r="O21" i="20"/>
  <c r="W21" i="20" s="1"/>
  <c r="X20" i="20"/>
  <c r="V20" i="20"/>
  <c r="R20" i="20"/>
  <c r="Q20" i="20"/>
  <c r="P20" i="20"/>
  <c r="O20" i="20"/>
  <c r="W20" i="20" s="1"/>
  <c r="X19" i="20"/>
  <c r="V19" i="20"/>
  <c r="R19" i="20"/>
  <c r="Q19" i="20"/>
  <c r="P19" i="20"/>
  <c r="O19" i="20"/>
  <c r="W19" i="20" s="1"/>
  <c r="X18" i="20"/>
  <c r="V18" i="20"/>
  <c r="R18" i="20"/>
  <c r="Q18" i="20"/>
  <c r="P18" i="20"/>
  <c r="O18" i="20"/>
  <c r="W18" i="20" s="1"/>
  <c r="X17" i="20"/>
  <c r="V17" i="20"/>
  <c r="R17" i="20"/>
  <c r="Q17" i="20"/>
  <c r="P17" i="20"/>
  <c r="O17" i="20"/>
  <c r="W17" i="20" s="1"/>
  <c r="X16" i="20"/>
  <c r="V16" i="20"/>
  <c r="R16" i="20"/>
  <c r="Q16" i="20"/>
  <c r="P16" i="20"/>
  <c r="O16" i="20"/>
  <c r="W16" i="20" s="1"/>
  <c r="X15" i="20"/>
  <c r="V15" i="20"/>
  <c r="R15" i="20"/>
  <c r="Q15" i="20"/>
  <c r="P15" i="20"/>
  <c r="O15" i="20"/>
  <c r="W15" i="20" s="1"/>
  <c r="X14" i="20"/>
  <c r="V14" i="20"/>
  <c r="R14" i="20"/>
  <c r="Q14" i="20"/>
  <c r="P14" i="20"/>
  <c r="O14" i="20"/>
  <c r="W14" i="20" s="1"/>
  <c r="X13" i="20"/>
  <c r="V13" i="20"/>
  <c r="R13" i="20"/>
  <c r="Q13" i="20"/>
  <c r="P13" i="20"/>
  <c r="O13" i="20"/>
  <c r="W13" i="20" s="1"/>
  <c r="X12" i="20"/>
  <c r="V12" i="20"/>
  <c r="R12" i="20"/>
  <c r="Q12" i="20"/>
  <c r="P12" i="20"/>
  <c r="O12" i="20"/>
  <c r="W12" i="20" s="1"/>
  <c r="X11" i="20"/>
  <c r="V11" i="20"/>
  <c r="R11" i="20"/>
  <c r="Q11" i="20"/>
  <c r="P11" i="20"/>
  <c r="O11" i="20"/>
  <c r="W11" i="20" s="1"/>
  <c r="X10" i="20"/>
  <c r="V10" i="20"/>
  <c r="R10" i="20"/>
  <c r="Q10" i="20"/>
  <c r="P10" i="20"/>
  <c r="O10" i="20"/>
  <c r="W10" i="20" s="1"/>
  <c r="X9" i="20"/>
  <c r="V9" i="20"/>
  <c r="R9" i="20"/>
  <c r="Q9" i="20"/>
  <c r="P9" i="20"/>
  <c r="O9" i="20"/>
  <c r="W9" i="20" s="1"/>
  <c r="V8" i="20"/>
  <c r="R8" i="20"/>
  <c r="Q8" i="20"/>
  <c r="P8" i="20"/>
  <c r="O8" i="20"/>
  <c r="W8" i="20" s="1"/>
  <c r="X7" i="20"/>
  <c r="V7" i="20"/>
  <c r="R7" i="20"/>
  <c r="Q7" i="20"/>
  <c r="P7" i="20"/>
  <c r="O7" i="20"/>
  <c r="W7" i="20" s="1"/>
  <c r="AC6" i="20"/>
  <c r="X6" i="20"/>
  <c r="S6" i="20"/>
  <c r="R6" i="20"/>
  <c r="Q6" i="20"/>
  <c r="P6" i="20"/>
  <c r="T6" i="20" s="1"/>
  <c r="O6" i="20"/>
  <c r="W6" i="20" s="1"/>
  <c r="G32" i="19"/>
  <c r="G31" i="19"/>
  <c r="G30" i="19"/>
  <c r="G29" i="19"/>
  <c r="G28" i="19"/>
  <c r="K45" i="19"/>
  <c r="E45" i="19"/>
  <c r="K17" i="19"/>
  <c r="K44" i="19"/>
  <c r="E44" i="19"/>
  <c r="K16" i="19"/>
  <c r="K43" i="19"/>
  <c r="E43" i="19"/>
  <c r="K15" i="19"/>
  <c r="K42" i="19"/>
  <c r="K14" i="19"/>
  <c r="K41" i="19"/>
  <c r="E41" i="19"/>
  <c r="K13" i="19"/>
  <c r="K40" i="19"/>
  <c r="E40" i="19"/>
  <c r="K12" i="19"/>
  <c r="K39" i="19"/>
  <c r="K11" i="19"/>
  <c r="K38" i="19"/>
  <c r="E38" i="19"/>
  <c r="K10" i="19"/>
  <c r="K37" i="19"/>
  <c r="E37" i="19"/>
  <c r="K9" i="19"/>
  <c r="B18" i="15"/>
  <c r="B17" i="15"/>
  <c r="B16" i="15"/>
  <c r="J30" i="9"/>
  <c r="J29" i="9"/>
  <c r="J28" i="9"/>
  <c r="J27" i="9"/>
  <c r="J26" i="9"/>
  <c r="J24" i="9"/>
  <c r="J23" i="9" s="1"/>
  <c r="K5" i="9"/>
  <c r="C6" i="9"/>
  <c r="C10" i="9" s="1"/>
  <c r="C24" i="9"/>
  <c r="G24" i="15" l="1"/>
  <c r="G36" i="15"/>
  <c r="G48" i="15"/>
  <c r="G25" i="15"/>
  <c r="G37" i="15"/>
  <c r="G49" i="15"/>
  <c r="G21" i="15"/>
  <c r="G45" i="15"/>
  <c r="G23" i="15"/>
  <c r="G26" i="15"/>
  <c r="G38" i="15"/>
  <c r="G50" i="15"/>
  <c r="G40" i="15"/>
  <c r="G32" i="15"/>
  <c r="G34" i="15"/>
  <c r="G35" i="15"/>
  <c r="G27" i="15"/>
  <c r="G39" i="15"/>
  <c r="G51" i="15"/>
  <c r="G28" i="15"/>
  <c r="G52" i="15"/>
  <c r="G56" i="15"/>
  <c r="G22" i="15"/>
  <c r="G29" i="15"/>
  <c r="G41" i="15"/>
  <c r="G53" i="15"/>
  <c r="G43" i="15"/>
  <c r="G30" i="15"/>
  <c r="G42" i="15"/>
  <c r="G54" i="15"/>
  <c r="G31" i="15"/>
  <c r="G55" i="15"/>
  <c r="G44" i="15"/>
  <c r="G33" i="15"/>
  <c r="G46" i="15"/>
  <c r="G47" i="15"/>
  <c r="AA23" i="20"/>
  <c r="BE25" i="20"/>
  <c r="AA25" i="20"/>
  <c r="BE27" i="20"/>
  <c r="AA27" i="20"/>
  <c r="AA29" i="20"/>
  <c r="BE31" i="20"/>
  <c r="AA31" i="20"/>
  <c r="BE33" i="20"/>
  <c r="AA33" i="20"/>
  <c r="BE13" i="20"/>
  <c r="AA13" i="20"/>
  <c r="AA21" i="20"/>
  <c r="BE7" i="20"/>
  <c r="AA7" i="20"/>
  <c r="AA9" i="20"/>
  <c r="BE19" i="20"/>
  <c r="AA19" i="20"/>
  <c r="AA22" i="20"/>
  <c r="AA24" i="20"/>
  <c r="AA26" i="20"/>
  <c r="AA28" i="20"/>
  <c r="AA30" i="20"/>
  <c r="AH30" i="20" s="1"/>
  <c r="BE30" i="20" s="1"/>
  <c r="AA32" i="20"/>
  <c r="AA34" i="20"/>
  <c r="AA6" i="20"/>
  <c r="AA10" i="20"/>
  <c r="AA12" i="20"/>
  <c r="AA14" i="20"/>
  <c r="AA16" i="20"/>
  <c r="BE18" i="20"/>
  <c r="AA18" i="20"/>
  <c r="AA20" i="20"/>
  <c r="AA15" i="20"/>
  <c r="BE8" i="20"/>
  <c r="AA8" i="20"/>
  <c r="AA11" i="20"/>
  <c r="BE17" i="20"/>
  <c r="AA17" i="20"/>
  <c r="AD23" i="20"/>
  <c r="AD25" i="20"/>
  <c r="AD27" i="20"/>
  <c r="AD29" i="20"/>
  <c r="AD31" i="20"/>
  <c r="AD33" i="20"/>
  <c r="AD11" i="20"/>
  <c r="AD13" i="20"/>
  <c r="AD15" i="20"/>
  <c r="AD17" i="20"/>
  <c r="AD19" i="20"/>
  <c r="AD21" i="20"/>
  <c r="AD9" i="20"/>
  <c r="AD7" i="20"/>
  <c r="AD22" i="20"/>
  <c r="AD24" i="20"/>
  <c r="AD26" i="20"/>
  <c r="AD28" i="20"/>
  <c r="AD30" i="20"/>
  <c r="AD32" i="20"/>
  <c r="AD34" i="20"/>
  <c r="AD10" i="20"/>
  <c r="AD12" i="20"/>
  <c r="AD14" i="20"/>
  <c r="AD16" i="20"/>
  <c r="AD18" i="20"/>
  <c r="AD20" i="20"/>
  <c r="AD8" i="20"/>
  <c r="BH17" i="20"/>
  <c r="BH8" i="20"/>
  <c r="BH25" i="20"/>
  <c r="BH34" i="20"/>
  <c r="BH26" i="20"/>
  <c r="BH13" i="20"/>
  <c r="BH7" i="20"/>
  <c r="BH29" i="20"/>
  <c r="BH30" i="20"/>
  <c r="BH33" i="20"/>
  <c r="BH9" i="20"/>
  <c r="BH21" i="20"/>
  <c r="BH6" i="20"/>
  <c r="BH11" i="20"/>
  <c r="BH15" i="20"/>
  <c r="BH19" i="20"/>
  <c r="BH23" i="20"/>
  <c r="BH27" i="20"/>
  <c r="BH31" i="20"/>
  <c r="BH10" i="20"/>
  <c r="BH14" i="20"/>
  <c r="BH18" i="20"/>
  <c r="BH22" i="20"/>
  <c r="BH12" i="20"/>
  <c r="BH16" i="20"/>
  <c r="BH20" i="20"/>
  <c r="BH24" i="20"/>
  <c r="BH28" i="20"/>
  <c r="BH32" i="20"/>
  <c r="T11" i="20"/>
  <c r="U11" i="20" s="1"/>
  <c r="T15" i="20"/>
  <c r="U15" i="20" s="1"/>
  <c r="T19" i="20"/>
  <c r="U19" i="20" s="1"/>
  <c r="T23" i="20"/>
  <c r="U23" i="20" s="1"/>
  <c r="T27" i="20"/>
  <c r="U27" i="20" s="1"/>
  <c r="T31" i="20"/>
  <c r="U31" i="20" s="1"/>
  <c r="T7" i="20"/>
  <c r="U7" i="20" s="1"/>
  <c r="T10" i="20"/>
  <c r="U10" i="20" s="1"/>
  <c r="BD10" i="20" s="1"/>
  <c r="T14" i="20"/>
  <c r="U14" i="20" s="1"/>
  <c r="BD14" i="20" s="1"/>
  <c r="T18" i="20"/>
  <c r="U18" i="20" s="1"/>
  <c r="T22" i="20"/>
  <c r="U22" i="20" s="1"/>
  <c r="T26" i="20"/>
  <c r="U26" i="20" s="1"/>
  <c r="T30" i="20"/>
  <c r="U30" i="20" s="1"/>
  <c r="T34" i="20"/>
  <c r="U34" i="20" s="1"/>
  <c r="BD34" i="20" s="1"/>
  <c r="T9" i="20"/>
  <c r="U9" i="20" s="1"/>
  <c r="T13" i="20"/>
  <c r="U13" i="20" s="1"/>
  <c r="T17" i="20"/>
  <c r="U17" i="20" s="1"/>
  <c r="T21" i="20"/>
  <c r="U21" i="20" s="1"/>
  <c r="BD21" i="20" s="1"/>
  <c r="T25" i="20"/>
  <c r="U25" i="20" s="1"/>
  <c r="T29" i="20"/>
  <c r="U29" i="20" s="1"/>
  <c r="T33" i="20"/>
  <c r="U33" i="20" s="1"/>
  <c r="BD33" i="20" s="1"/>
  <c r="T8" i="20"/>
  <c r="U8" i="20" s="1"/>
  <c r="T12" i="20"/>
  <c r="U12" i="20" s="1"/>
  <c r="T16" i="20"/>
  <c r="U16" i="20" s="1"/>
  <c r="T20" i="20"/>
  <c r="U20" i="20" s="1"/>
  <c r="T24" i="20"/>
  <c r="U24" i="20" s="1"/>
  <c r="T28" i="20"/>
  <c r="U28" i="20" s="1"/>
  <c r="T32" i="20"/>
  <c r="U32" i="20" s="1"/>
  <c r="AY9" i="20"/>
  <c r="AY13" i="20"/>
  <c r="AY21" i="20"/>
  <c r="AY25" i="20"/>
  <c r="AY33" i="20"/>
  <c r="AY8" i="20"/>
  <c r="AY16" i="20"/>
  <c r="AY20" i="20"/>
  <c r="AY28" i="20"/>
  <c r="AY32" i="20"/>
  <c r="AY19" i="20"/>
  <c r="AY6" i="20"/>
  <c r="AY10" i="20"/>
  <c r="AY14" i="20"/>
  <c r="AY18" i="20"/>
  <c r="AY22" i="20"/>
  <c r="AY26" i="20"/>
  <c r="AY30" i="20"/>
  <c r="AY34" i="20"/>
  <c r="AY15" i="20"/>
  <c r="AY27" i="20"/>
  <c r="AY17" i="20"/>
  <c r="AY29" i="20"/>
  <c r="AY31" i="20"/>
  <c r="AY11" i="20"/>
  <c r="AY23" i="20"/>
  <c r="AY7" i="20"/>
  <c r="AY12" i="20"/>
  <c r="AY24" i="20"/>
  <c r="E14" i="9"/>
  <c r="H14" i="9" s="1"/>
  <c r="C11" i="9"/>
  <c r="E15" i="9"/>
  <c r="H15" i="9" s="1"/>
  <c r="E16" i="9"/>
  <c r="H16" i="9" s="1"/>
  <c r="F27" i="9"/>
  <c r="K8" i="9"/>
  <c r="AW9" i="20"/>
  <c r="AW13" i="20"/>
  <c r="AW17" i="20"/>
  <c r="AW21" i="20"/>
  <c r="AW25" i="20"/>
  <c r="AW29" i="20"/>
  <c r="AW33" i="20"/>
  <c r="AW16" i="20"/>
  <c r="AW20" i="20"/>
  <c r="AW24" i="20"/>
  <c r="AW28" i="20"/>
  <c r="AW32" i="20"/>
  <c r="AW8" i="20"/>
  <c r="AW12" i="20"/>
  <c r="AW7" i="20"/>
  <c r="AW11" i="20"/>
  <c r="AW15" i="20"/>
  <c r="AW19" i="20"/>
  <c r="AW23" i="20"/>
  <c r="AW27" i="20"/>
  <c r="AW31" i="20"/>
  <c r="AW6" i="20"/>
  <c r="AW14" i="20"/>
  <c r="AW22" i="20"/>
  <c r="AW30" i="20"/>
  <c r="AW34" i="20"/>
  <c r="AW10" i="20"/>
  <c r="AW18" i="20"/>
  <c r="AW26" i="20"/>
  <c r="AD6" i="20"/>
  <c r="AE6" i="20" s="1"/>
  <c r="U6" i="20"/>
  <c r="F24" i="9" l="1"/>
  <c r="F26" i="9" s="1"/>
  <c r="F29" i="9"/>
  <c r="AG17" i="20"/>
  <c r="BB17" i="20"/>
  <c r="BA17" i="20"/>
  <c r="BA12" i="20"/>
  <c r="AG12" i="20" s="1"/>
  <c r="BA9" i="20"/>
  <c r="AG9" i="20"/>
  <c r="BB9" i="20"/>
  <c r="BA27" i="20"/>
  <c r="BB27" i="20" s="1"/>
  <c r="BA19" i="20"/>
  <c r="AG19" i="20" s="1"/>
  <c r="BA29" i="20"/>
  <c r="AG29" i="20" s="1"/>
  <c r="BB10" i="20"/>
  <c r="AG10" i="20"/>
  <c r="BA10" i="20"/>
  <c r="BA11" i="20"/>
  <c r="BB11" i="20" s="1"/>
  <c r="BA6" i="20"/>
  <c r="AG6" i="20" s="1"/>
  <c r="BA7" i="20"/>
  <c r="BB7" i="20" s="1"/>
  <c r="BA25" i="20"/>
  <c r="AG25" i="20"/>
  <c r="BB25" i="20"/>
  <c r="AG8" i="20"/>
  <c r="BA8" i="20"/>
  <c r="BB8" i="20"/>
  <c r="AG34" i="20"/>
  <c r="BB34" i="20"/>
  <c r="BA34" i="20"/>
  <c r="BA32" i="20"/>
  <c r="BB32" i="20" s="1"/>
  <c r="BA21" i="20"/>
  <c r="AG21" i="20"/>
  <c r="BB21" i="20"/>
  <c r="BA23" i="20"/>
  <c r="BB23" i="20" s="1"/>
  <c r="BA15" i="20"/>
  <c r="BB15" i="20" s="1"/>
  <c r="AG30" i="20"/>
  <c r="BB30" i="20"/>
  <c r="BA30" i="20"/>
  <c r="BA13" i="20"/>
  <c r="BB13" i="20" s="1"/>
  <c r="BA14" i="20"/>
  <c r="AG14" i="20" s="1"/>
  <c r="BA20" i="20"/>
  <c r="AG20" i="20" s="1"/>
  <c r="BA28" i="20"/>
  <c r="BB28" i="20" s="1"/>
  <c r="AG18" i="20"/>
  <c r="BB18" i="20"/>
  <c r="BA18" i="20"/>
  <c r="BA26" i="20"/>
  <c r="AG26" i="20" s="1"/>
  <c r="AG33" i="20"/>
  <c r="BB33" i="20"/>
  <c r="BA33" i="20"/>
  <c r="BA24" i="20"/>
  <c r="AG24" i="20" s="1"/>
  <c r="AG16" i="20"/>
  <c r="BB16" i="20"/>
  <c r="BA16" i="20"/>
  <c r="BA22" i="20"/>
  <c r="AG22" i="20" s="1"/>
  <c r="AG31" i="20"/>
  <c r="BB31" i="20"/>
  <c r="BA31" i="20"/>
  <c r="BD30" i="20"/>
  <c r="AF12" i="20"/>
  <c r="AE22" i="20"/>
  <c r="AF33" i="20"/>
  <c r="AE18" i="20"/>
  <c r="AF18" i="20"/>
  <c r="AF27" i="20"/>
  <c r="AF17" i="20"/>
  <c r="AF15" i="20"/>
  <c r="AF16" i="20"/>
  <c r="AF10" i="20"/>
  <c r="AF32" i="20"/>
  <c r="AF26" i="20"/>
  <c r="AF19" i="20"/>
  <c r="AF21" i="20"/>
  <c r="AF31" i="20"/>
  <c r="AF25" i="20"/>
  <c r="AF28" i="20"/>
  <c r="AF7" i="20"/>
  <c r="AF34" i="20"/>
  <c r="AF11" i="20"/>
  <c r="AF20" i="20"/>
  <c r="AF14" i="20"/>
  <c r="AF6" i="20"/>
  <c r="AF30" i="20"/>
  <c r="BC30" i="20" s="1"/>
  <c r="AF24" i="20"/>
  <c r="AF9" i="20"/>
  <c r="AF13" i="20"/>
  <c r="AF29" i="20"/>
  <c r="AF23" i="20"/>
  <c r="AF22" i="20"/>
  <c r="AF8" i="20"/>
  <c r="AE26" i="20"/>
  <c r="AE21" i="20"/>
  <c r="AE13" i="20"/>
  <c r="AE31" i="20"/>
  <c r="AE27" i="20"/>
  <c r="AE8" i="20"/>
  <c r="AE30" i="20"/>
  <c r="AE7" i="20"/>
  <c r="AE11" i="20"/>
  <c r="AE12" i="20"/>
  <c r="AE34" i="20"/>
  <c r="AE20" i="20"/>
  <c r="AE16" i="20"/>
  <c r="AE10" i="20"/>
  <c r="AE19" i="20"/>
  <c r="AE15" i="20"/>
  <c r="AE33" i="20"/>
  <c r="AE25" i="20"/>
  <c r="AE29" i="20"/>
  <c r="AE32" i="20"/>
  <c r="AE24" i="20"/>
  <c r="AE9" i="20"/>
  <c r="AE28" i="20"/>
  <c r="AE23" i="20"/>
  <c r="AH6" i="20"/>
  <c r="AE14" i="20"/>
  <c r="AE17" i="20"/>
  <c r="H17" i="9"/>
  <c r="C23" i="9" s="1"/>
  <c r="C25" i="9" s="1"/>
  <c r="AI14" i="20"/>
  <c r="AU14" i="20" s="1"/>
  <c r="AI27" i="20"/>
  <c r="AU27" i="20" s="1"/>
  <c r="AH27" i="20"/>
  <c r="AI12" i="20"/>
  <c r="AU12" i="20" s="1"/>
  <c r="AH12" i="20"/>
  <c r="BD12" i="20" s="1"/>
  <c r="AI20" i="20"/>
  <c r="AU20" i="20" s="1"/>
  <c r="AH20" i="20"/>
  <c r="AI29" i="20"/>
  <c r="AU29" i="20" s="1"/>
  <c r="AH29" i="20"/>
  <c r="AI34" i="20"/>
  <c r="AU34" i="20" s="1"/>
  <c r="AI10" i="20"/>
  <c r="AU10" i="20" s="1"/>
  <c r="AI23" i="20"/>
  <c r="AU23" i="20" s="1"/>
  <c r="AH16" i="20"/>
  <c r="AI25" i="20"/>
  <c r="AU25" i="20" s="1"/>
  <c r="AH34" i="20"/>
  <c r="AH10" i="20"/>
  <c r="AH23" i="20"/>
  <c r="BD23" i="20" s="1"/>
  <c r="AI16" i="20"/>
  <c r="AU16" i="20" s="1"/>
  <c r="AH25" i="20"/>
  <c r="AI30" i="20"/>
  <c r="AU30" i="20" s="1"/>
  <c r="AI6" i="20"/>
  <c r="AU6" i="20" s="1"/>
  <c r="AH19" i="20"/>
  <c r="AI8" i="20"/>
  <c r="AU8" i="20" s="1"/>
  <c r="AI21" i="20"/>
  <c r="AU21" i="20" s="1"/>
  <c r="AI19" i="20"/>
  <c r="AU19" i="20" s="1"/>
  <c r="AH8" i="20"/>
  <c r="AH21" i="20"/>
  <c r="AI26" i="20"/>
  <c r="AU26" i="20" s="1"/>
  <c r="AI15" i="20"/>
  <c r="AU15" i="20" s="1"/>
  <c r="AI32" i="20"/>
  <c r="AU32" i="20" s="1"/>
  <c r="AH17" i="20"/>
  <c r="AH14" i="20"/>
  <c r="AH26" i="20"/>
  <c r="AH15" i="20"/>
  <c r="BD15" i="20" s="1"/>
  <c r="AH32" i="20"/>
  <c r="BD32" i="20" s="1"/>
  <c r="AI17" i="20"/>
  <c r="AU17" i="20" s="1"/>
  <c r="AI22" i="20"/>
  <c r="AU22" i="20" s="1"/>
  <c r="AI11" i="20"/>
  <c r="AU11" i="20" s="1"/>
  <c r="AI28" i="20"/>
  <c r="AU28" i="20" s="1"/>
  <c r="AI13" i="20"/>
  <c r="AU13" i="20" s="1"/>
  <c r="AH22" i="20"/>
  <c r="BD22" i="20" s="1"/>
  <c r="AH11" i="20"/>
  <c r="BD11" i="20" s="1"/>
  <c r="AH28" i="20"/>
  <c r="AH13" i="20"/>
  <c r="AH18" i="20"/>
  <c r="AH31" i="20"/>
  <c r="AH7" i="20"/>
  <c r="AH24" i="20"/>
  <c r="BD24" i="20" s="1"/>
  <c r="AI33" i="20"/>
  <c r="AU33" i="20" s="1"/>
  <c r="AI9" i="20"/>
  <c r="AU9" i="20" s="1"/>
  <c r="AI18" i="20"/>
  <c r="AU18" i="20" s="1"/>
  <c r="AI31" i="20"/>
  <c r="AU31" i="20" s="1"/>
  <c r="AI7" i="20"/>
  <c r="AU7" i="20" s="1"/>
  <c r="AI24" i="20"/>
  <c r="AU24" i="20" s="1"/>
  <c r="AH33" i="20"/>
  <c r="AH9" i="20"/>
  <c r="BD9" i="20" s="1"/>
  <c r="AJ13" i="20"/>
  <c r="AQ6" i="20"/>
  <c r="AR13" i="20"/>
  <c r="AR27" i="20"/>
  <c r="AL13" i="20"/>
  <c r="AN13" i="20"/>
  <c r="AQ13" i="20"/>
  <c r="AO13" i="20"/>
  <c r="AP13" i="20"/>
  <c r="AK13" i="20"/>
  <c r="AM13" i="20"/>
  <c r="AN25" i="20"/>
  <c r="AQ14" i="20"/>
  <c r="AJ24" i="20"/>
  <c r="AL16" i="20"/>
  <c r="AK30" i="20"/>
  <c r="AX30" i="20"/>
  <c r="BG30" i="20" s="1"/>
  <c r="AN12" i="20"/>
  <c r="AK26" i="20"/>
  <c r="AO15" i="20"/>
  <c r="AN8" i="20"/>
  <c r="AR18" i="20"/>
  <c r="AP15" i="20"/>
  <c r="AP30" i="20"/>
  <c r="AQ18" i="20"/>
  <c r="AJ30" i="20"/>
  <c r="AL18" i="20"/>
  <c r="AQ34" i="20"/>
  <c r="AK25" i="20"/>
  <c r="AM25" i="20"/>
  <c r="AL25" i="20"/>
  <c r="AR25" i="20"/>
  <c r="AQ25" i="20"/>
  <c r="AO25" i="20"/>
  <c r="AJ25" i="20"/>
  <c r="AP25" i="20"/>
  <c r="AR17" i="20"/>
  <c r="AO11" i="20"/>
  <c r="AN7" i="20"/>
  <c r="AJ20" i="20"/>
  <c r="AP20" i="20"/>
  <c r="AO17" i="20"/>
  <c r="AP26" i="20"/>
  <c r="AJ11" i="20"/>
  <c r="AM24" i="20"/>
  <c r="AK12" i="20"/>
  <c r="AJ6" i="20"/>
  <c r="AO12" i="20"/>
  <c r="AM12" i="20"/>
  <c r="AL34" i="20"/>
  <c r="AR12" i="20"/>
  <c r="AK34" i="20"/>
  <c r="AP34" i="20"/>
  <c r="AO34" i="20"/>
  <c r="AR34" i="20"/>
  <c r="AN34" i="20"/>
  <c r="AN28" i="20"/>
  <c r="AQ15" i="20"/>
  <c r="AP6" i="20"/>
  <c r="AK33" i="20"/>
  <c r="AQ27" i="20"/>
  <c r="AO6" i="20"/>
  <c r="AN6" i="20"/>
  <c r="AR6" i="20"/>
  <c r="AM6" i="20"/>
  <c r="AL6" i="20"/>
  <c r="AK24" i="20"/>
  <c r="AJ26" i="20"/>
  <c r="AK6" i="20"/>
  <c r="AP24" i="20"/>
  <c r="AO24" i="20"/>
  <c r="AM28" i="20"/>
  <c r="AQ20" i="20"/>
  <c r="AK22" i="20"/>
  <c r="AM17" i="20"/>
  <c r="AQ26" i="20"/>
  <c r="AL28" i="20"/>
  <c r="AO20" i="20"/>
  <c r="AJ22" i="20"/>
  <c r="AQ17" i="20"/>
  <c r="AO26" i="20"/>
  <c r="AR28" i="20"/>
  <c r="AN20" i="20"/>
  <c r="AP22" i="20"/>
  <c r="AN17" i="20"/>
  <c r="AN26" i="20"/>
  <c r="AL22" i="20"/>
  <c r="AK28" i="20"/>
  <c r="AO22" i="20"/>
  <c r="AL17" i="20"/>
  <c r="AQ12" i="20"/>
  <c r="AM26" i="20"/>
  <c r="AR22" i="20"/>
  <c r="AK17" i="20"/>
  <c r="AJ28" i="20"/>
  <c r="AP28" i="20"/>
  <c r="AR32" i="20"/>
  <c r="AN22" i="20"/>
  <c r="AJ17" i="20"/>
  <c r="AQ28" i="20"/>
  <c r="AM20" i="20"/>
  <c r="AQ22" i="20"/>
  <c r="AP17" i="20"/>
  <c r="AL20" i="20"/>
  <c r="AM22" i="20"/>
  <c r="AK20" i="20"/>
  <c r="AO28" i="20"/>
  <c r="AR20" i="20"/>
  <c r="AR26" i="20"/>
  <c r="AK18" i="20"/>
  <c r="AN27" i="20"/>
  <c r="AJ18" i="20"/>
  <c r="AM27" i="20"/>
  <c r="AP18" i="20"/>
  <c r="AO27" i="20"/>
  <c r="AO18" i="20"/>
  <c r="AL27" i="20"/>
  <c r="AK27" i="20"/>
  <c r="AJ27" i="20"/>
  <c r="AR16" i="20"/>
  <c r="AN18" i="20"/>
  <c r="AM18" i="20"/>
  <c r="AP27" i="20"/>
  <c r="AP16" i="20"/>
  <c r="AP10" i="20"/>
  <c r="AM29" i="20"/>
  <c r="AR10" i="20"/>
  <c r="AQ10" i="20"/>
  <c r="AJ9" i="20"/>
  <c r="AR9" i="20"/>
  <c r="AR24" i="20"/>
  <c r="AL26" i="20"/>
  <c r="AN9" i="20"/>
  <c r="AL24" i="20"/>
  <c r="AO16" i="20"/>
  <c r="AK16" i="20"/>
  <c r="AJ34" i="20"/>
  <c r="AN24" i="20"/>
  <c r="AL12" i="20"/>
  <c r="AM7" i="20"/>
  <c r="AJ33" i="20"/>
  <c r="AP9" i="20"/>
  <c r="AJ16" i="20"/>
  <c r="AP33" i="20"/>
  <c r="AN19" i="20"/>
  <c r="AR33" i="20"/>
  <c r="AO9" i="20"/>
  <c r="AL19" i="20"/>
  <c r="AO33" i="20"/>
  <c r="AQ9" i="20"/>
  <c r="AR19" i="20"/>
  <c r="AQ33" i="20"/>
  <c r="AK19" i="20"/>
  <c r="AN33" i="20"/>
  <c r="AM34" i="20"/>
  <c r="AJ12" i="20"/>
  <c r="AQ19" i="20"/>
  <c r="AL33" i="20"/>
  <c r="AN16" i="20"/>
  <c r="AQ24" i="20"/>
  <c r="AP12" i="20"/>
  <c r="AJ19" i="20"/>
  <c r="AQ16" i="20"/>
  <c r="AP19" i="20"/>
  <c r="AM9" i="20"/>
  <c r="AM16" i="20"/>
  <c r="AM19" i="20"/>
  <c r="AL9" i="20"/>
  <c r="AO19" i="20"/>
  <c r="AM33" i="20"/>
  <c r="AK9" i="20"/>
  <c r="AJ15" i="20"/>
  <c r="AO10" i="20"/>
  <c r="AO7" i="20"/>
  <c r="AP11" i="20"/>
  <c r="AR15" i="20"/>
  <c r="AN10" i="20"/>
  <c r="AR29" i="20"/>
  <c r="AN15" i="20"/>
  <c r="AM10" i="20"/>
  <c r="AO29" i="20"/>
  <c r="AN11" i="20"/>
  <c r="AM15" i="20"/>
  <c r="AN29" i="20"/>
  <c r="AL7" i="20"/>
  <c r="AL11" i="20"/>
  <c r="AL15" i="20"/>
  <c r="AQ29" i="20"/>
  <c r="AR7" i="20"/>
  <c r="AR11" i="20"/>
  <c r="AK15" i="20"/>
  <c r="AL29" i="20"/>
  <c r="AK7" i="20"/>
  <c r="AM11" i="20"/>
  <c r="AL10" i="20"/>
  <c r="AK29" i="20"/>
  <c r="AQ7" i="20"/>
  <c r="AP21" i="20"/>
  <c r="AK11" i="20"/>
  <c r="AQ11" i="20"/>
  <c r="AK10" i="20"/>
  <c r="AJ29" i="20"/>
  <c r="AJ7" i="20"/>
  <c r="AJ10" i="20"/>
  <c r="AP29" i="20"/>
  <c r="AP7" i="20"/>
  <c r="AO30" i="20"/>
  <c r="AN30" i="20"/>
  <c r="AM30" i="20"/>
  <c r="AR30" i="20"/>
  <c r="AL30" i="20"/>
  <c r="AQ30" i="20"/>
  <c r="AN14" i="20"/>
  <c r="AN23" i="20"/>
  <c r="AR23" i="20"/>
  <c r="AM8" i="20"/>
  <c r="AM14" i="20"/>
  <c r="AL8" i="20"/>
  <c r="AL14" i="20"/>
  <c r="AM23" i="20"/>
  <c r="AK8" i="20"/>
  <c r="AK14" i="20"/>
  <c r="AR8" i="20"/>
  <c r="AJ8" i="20"/>
  <c r="AQ23" i="20"/>
  <c r="AP8" i="20"/>
  <c r="AQ8" i="20"/>
  <c r="AR14" i="20"/>
  <c r="AJ23" i="20"/>
  <c r="AO8" i="20"/>
  <c r="AJ14" i="20"/>
  <c r="AP23" i="20"/>
  <c r="AP14" i="20"/>
  <c r="AK23" i="20"/>
  <c r="AL23" i="20"/>
  <c r="AO14" i="20"/>
  <c r="AO23" i="20"/>
  <c r="AJ32" i="20"/>
  <c r="AR21" i="20"/>
  <c r="AP32" i="20"/>
  <c r="AO21" i="20"/>
  <c r="AQ32" i="20"/>
  <c r="AM31" i="20"/>
  <c r="AQ21" i="20"/>
  <c r="AO32" i="20"/>
  <c r="AL31" i="20"/>
  <c r="AM21" i="20"/>
  <c r="AN32" i="20"/>
  <c r="AR31" i="20"/>
  <c r="AN21" i="20"/>
  <c r="AK31" i="20"/>
  <c r="AQ31" i="20"/>
  <c r="AN31" i="20"/>
  <c r="AM32" i="20"/>
  <c r="AJ31" i="20"/>
  <c r="AK21" i="20"/>
  <c r="AL32" i="20"/>
  <c r="AP31" i="20"/>
  <c r="AL21" i="20"/>
  <c r="AK32" i="20"/>
  <c r="AO31" i="20"/>
  <c r="AJ21" i="20"/>
  <c r="AG11" i="20" l="1"/>
  <c r="BB12" i="20"/>
  <c r="AG15" i="20"/>
  <c r="AG7" i="20"/>
  <c r="AG32" i="20"/>
  <c r="BD16" i="20"/>
  <c r="BE16" i="20"/>
  <c r="BB19" i="20"/>
  <c r="AG13" i="20"/>
  <c r="BC19" i="20"/>
  <c r="BB20" i="20"/>
  <c r="BB24" i="20"/>
  <c r="BB6" i="20"/>
  <c r="BB14" i="20"/>
  <c r="BB22" i="20"/>
  <c r="BC33" i="20"/>
  <c r="BC27" i="20"/>
  <c r="BC7" i="20"/>
  <c r="BC18" i="20"/>
  <c r="BB26" i="20"/>
  <c r="AG28" i="20"/>
  <c r="AG27" i="20"/>
  <c r="AG23" i="20"/>
  <c r="BC17" i="20"/>
  <c r="BC25" i="20"/>
  <c r="BC8" i="20"/>
  <c r="BB29" i="20"/>
  <c r="BC9" i="20"/>
  <c r="BE9" i="20"/>
  <c r="BC31" i="20"/>
  <c r="BC26" i="20"/>
  <c r="BE26" i="20"/>
  <c r="BE29" i="20"/>
  <c r="BC29" i="20"/>
  <c r="BE6" i="20"/>
  <c r="BC6" i="20"/>
  <c r="BC13" i="20"/>
  <c r="BC14" i="20"/>
  <c r="BE14" i="20"/>
  <c r="BD19" i="20"/>
  <c r="BE28" i="20"/>
  <c r="BC28" i="20"/>
  <c r="BE20" i="20"/>
  <c r="BC20" i="20"/>
  <c r="BC11" i="20"/>
  <c r="BE11" i="20"/>
  <c r="BD13" i="20"/>
  <c r="BE22" i="20"/>
  <c r="BC22" i="20"/>
  <c r="BC23" i="20"/>
  <c r="BE23" i="20"/>
  <c r="BC12" i="20"/>
  <c r="BE12" i="20"/>
  <c r="BD6" i="20"/>
  <c r="BE10" i="20"/>
  <c r="BC10" i="20"/>
  <c r="BD18" i="20"/>
  <c r="BD27" i="20"/>
  <c r="BE21" i="20"/>
  <c r="BC21" i="20"/>
  <c r="BE34" i="20"/>
  <c r="BC34" i="20"/>
  <c r="BD26" i="20"/>
  <c r="BD17" i="20"/>
  <c r="BD31" i="20"/>
  <c r="BC16" i="20"/>
  <c r="BD20" i="20"/>
  <c r="BD7" i="20"/>
  <c r="BC15" i="20"/>
  <c r="BE15" i="20"/>
  <c r="BC24" i="20"/>
  <c r="BE24" i="20"/>
  <c r="BD28" i="20"/>
  <c r="BD25" i="20"/>
  <c r="BE32" i="20"/>
  <c r="BC32" i="20"/>
  <c r="BD29" i="20"/>
  <c r="BD8" i="20"/>
  <c r="AX6" i="20"/>
  <c r="BG6" i="20" s="1"/>
  <c r="AX24" i="20"/>
  <c r="BG24" i="20" s="1"/>
  <c r="AX16" i="20"/>
  <c r="BG16" i="20" s="1"/>
  <c r="AX7" i="20"/>
  <c r="BG7" i="20" s="1"/>
  <c r="AX31" i="20"/>
  <c r="BG31" i="20" s="1"/>
  <c r="AX32" i="20"/>
  <c r="BG32" i="20" s="1"/>
  <c r="AX18" i="20"/>
  <c r="BG18" i="20" s="1"/>
  <c r="AX19" i="20"/>
  <c r="BG19" i="20" s="1"/>
  <c r="AX9" i="20"/>
  <c r="BG9" i="20" s="1"/>
  <c r="AX13" i="20"/>
  <c r="BG13" i="20" s="1"/>
  <c r="AX29" i="20"/>
  <c r="BG29" i="20" s="1"/>
  <c r="AX33" i="20"/>
  <c r="BG33" i="20" s="1"/>
  <c r="AX28" i="20"/>
  <c r="BG28" i="20" s="1"/>
  <c r="AX14" i="20"/>
  <c r="BG14" i="20" s="1"/>
  <c r="AX11" i="20"/>
  <c r="BG11" i="20" s="1"/>
  <c r="AX17" i="20"/>
  <c r="BG17" i="20" s="1"/>
  <c r="AX25" i="20"/>
  <c r="BG25" i="20" s="1"/>
  <c r="AX20" i="20"/>
  <c r="BG20" i="20" s="1"/>
  <c r="AX22" i="20"/>
  <c r="BG22" i="20" s="1"/>
  <c r="AX12" i="20"/>
  <c r="BG12" i="20" s="1"/>
  <c r="AX10" i="20"/>
  <c r="BG10" i="20" s="1"/>
  <c r="AX21" i="20"/>
  <c r="BG21" i="20" s="1"/>
  <c r="AX34" i="20"/>
  <c r="BG34" i="20" s="1"/>
  <c r="AX27" i="20"/>
  <c r="BG27" i="20" s="1"/>
  <c r="AX8" i="20"/>
  <c r="BG8" i="20" s="1"/>
  <c r="C28" i="9"/>
  <c r="C26" i="9"/>
  <c r="C27" i="9" s="1"/>
  <c r="AV7" i="20"/>
  <c r="BF7" i="20" s="1"/>
  <c r="AX23" i="20"/>
  <c r="BG23" i="20" s="1"/>
  <c r="AV30" i="20"/>
  <c r="BF30" i="20" s="1"/>
  <c r="BI30" i="20" s="1"/>
  <c r="AV29" i="20"/>
  <c r="BF29" i="20" s="1"/>
  <c r="AV13" i="20"/>
  <c r="BF13" i="20" s="1"/>
  <c r="AV6" i="20"/>
  <c r="BF6" i="20" s="1"/>
  <c r="AV27" i="20"/>
  <c r="BF27" i="20" s="1"/>
  <c r="AV10" i="20"/>
  <c r="BF10" i="20" s="1"/>
  <c r="AV9" i="20"/>
  <c r="BF9" i="20" s="1"/>
  <c r="AV15" i="20"/>
  <c r="BF15" i="20" s="1"/>
  <c r="AV33" i="20"/>
  <c r="BF33" i="20" s="1"/>
  <c r="AV19" i="20"/>
  <c r="BF19" i="20" s="1"/>
  <c r="AV11" i="20"/>
  <c r="BF11" i="20" s="1"/>
  <c r="AV24" i="20"/>
  <c r="BF24" i="20" s="1"/>
  <c r="AV14" i="20"/>
  <c r="BF14" i="20" s="1"/>
  <c r="AV23" i="20"/>
  <c r="BF23" i="20" s="1"/>
  <c r="AV12" i="20"/>
  <c r="BF12" i="20" s="1"/>
  <c r="AX26" i="20"/>
  <c r="BG26" i="20" s="1"/>
  <c r="AV8" i="20"/>
  <c r="BF8" i="20" s="1"/>
  <c r="AV28" i="20"/>
  <c r="BF28" i="20" s="1"/>
  <c r="AV34" i="20"/>
  <c r="BF34" i="20" s="1"/>
  <c r="AV31" i="20"/>
  <c r="BF31" i="20" s="1"/>
  <c r="AX15" i="20"/>
  <c r="BG15" i="20" s="1"/>
  <c r="AV32" i="20"/>
  <c r="BF32" i="20" s="1"/>
  <c r="AV26" i="20"/>
  <c r="BF26" i="20" s="1"/>
  <c r="AV16" i="20"/>
  <c r="BF16" i="20" s="1"/>
  <c r="AV20" i="20"/>
  <c r="BF20" i="20" s="1"/>
  <c r="AV18" i="20"/>
  <c r="BF18" i="20" s="1"/>
  <c r="AV22" i="20"/>
  <c r="BF22" i="20" s="1"/>
  <c r="AV25" i="20"/>
  <c r="BF25" i="20" s="1"/>
  <c r="AV17" i="20"/>
  <c r="BF17" i="20" s="1"/>
  <c r="AV21" i="20"/>
  <c r="BF21" i="20" s="1"/>
  <c r="K7" i="9"/>
  <c r="K11" i="9" s="1"/>
  <c r="F28" i="9" s="1"/>
  <c r="BI32" i="20" l="1"/>
  <c r="BI12" i="20"/>
  <c r="BI15" i="20"/>
  <c r="BI33" i="20"/>
  <c r="BI25" i="20"/>
  <c r="BI8" i="20"/>
  <c r="BI16" i="20"/>
  <c r="BI6" i="20"/>
  <c r="BI28" i="20"/>
  <c r="BI31" i="20"/>
  <c r="BI21" i="20"/>
  <c r="BI14" i="20"/>
  <c r="BI22" i="20"/>
  <c r="BI13" i="20"/>
  <c r="BI34" i="20"/>
  <c r="BI9" i="20"/>
  <c r="BI23" i="20"/>
  <c r="BI24" i="20"/>
  <c r="BI27" i="20"/>
  <c r="BI17" i="20"/>
  <c r="BI19" i="20"/>
  <c r="BI18" i="20"/>
  <c r="BI11" i="20"/>
  <c r="BI7" i="20"/>
  <c r="BI10" i="20"/>
  <c r="BI20" i="20"/>
  <c r="BI26" i="20"/>
  <c r="BI29" i="20"/>
  <c r="K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</author>
  </authors>
  <commentList>
    <comment ref="E8" authorId="0" shapeId="0" xr:uid="{8B9C72F5-1F7A-4577-80CD-FFCA879E8888}">
      <text>
        <r>
          <rPr>
            <b/>
            <sz val="9"/>
            <color indexed="81"/>
            <rFont val="Tahoma"/>
            <family val="2"/>
          </rPr>
          <t>%Utilización = (Conversación + Avail + ACW) / Login</t>
        </r>
      </text>
    </comment>
    <comment ref="P8" authorId="0" shapeId="0" xr:uid="{EE71977C-5EC6-4EA9-A37B-A829F7F9002F}">
      <text>
        <r>
          <rPr>
            <b/>
            <sz val="9"/>
            <color indexed="81"/>
            <rFont val="Tahoma"/>
            <family val="2"/>
          </rPr>
          <t>Otros = Suma de tiempos en Dial, Ring, Hold y 
en Discado de Llamada Manual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</author>
  </authors>
  <commentList>
    <comment ref="I7" authorId="0" shapeId="0" xr:uid="{7AAD0C8C-ED09-4C29-908C-77088146F3C7}">
      <text>
        <r>
          <rPr>
            <sz val="9"/>
            <color indexed="81"/>
            <rFont val="Tahoma"/>
            <family val="2"/>
          </rPr>
          <t xml:space="preserve">La </t>
        </r>
        <r>
          <rPr>
            <b/>
            <sz val="9"/>
            <color indexed="81"/>
            <rFont val="Tahoma"/>
            <family val="2"/>
          </rPr>
          <t xml:space="preserve">COMISIÓN </t>
        </r>
        <r>
          <rPr>
            <sz val="9"/>
            <color indexed="81"/>
            <rFont val="Tahoma"/>
            <family val="2"/>
          </rPr>
          <t xml:space="preserve">es la suma del </t>
        </r>
        <r>
          <rPr>
            <u/>
            <sz val="9"/>
            <color indexed="81"/>
            <rFont val="Tahoma"/>
            <family val="2"/>
          </rPr>
          <t>BONO VTAS</t>
        </r>
        <r>
          <rPr>
            <sz val="9"/>
            <color indexed="81"/>
            <rFont val="Tahoma"/>
            <family val="2"/>
          </rPr>
          <t xml:space="preserve">, del </t>
        </r>
        <r>
          <rPr>
            <u/>
            <sz val="9"/>
            <color indexed="81"/>
            <rFont val="Tahoma"/>
            <family val="2"/>
          </rPr>
          <t>CUMPL HS 100%</t>
        </r>
        <r>
          <rPr>
            <sz val="9"/>
            <color indexed="81"/>
            <rFont val="Tahoma"/>
            <family val="2"/>
          </rPr>
          <t xml:space="preserve"> y de la </t>
        </r>
        <r>
          <rPr>
            <u/>
            <sz val="9"/>
            <color indexed="81"/>
            <rFont val="Tahoma"/>
            <family val="2"/>
          </rPr>
          <t>UTILIZACIÓN &gt;=86%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F02B21-9B7F-493A-B8E0-B94DF37783F9}" name="Conexión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2" xr16:uid="{29BB16EF-50A7-4531-9E10-2D1710800445}" keepAlive="1" name="Consulta - Ajuste_HS" description="Conexión a la consulta 'Ajuste_HS' en el libro." type="5" refreshedVersion="8" background="1" saveData="1">
    <dbPr connection="Provider=Microsoft.Mashup.OleDb.1;Data Source=$Workbook$;Location=Ajuste_HS;Extended Properties=&quot;&quot;" command="SELECT * FROM [Ajuste_HS]"/>
  </connection>
  <connection id="3" xr16:uid="{A27C0473-6DC4-434C-8220-329286F2EF69}" name="Consulta - Ausentismo" description="Conexión a la consulta 'Ausentismo' en el libro." type="100" refreshedVersion="8" minRefreshableVersion="5">
    <extLst>
      <ext xmlns:x15="http://schemas.microsoft.com/office/spreadsheetml/2010/11/main" uri="{DE250136-89BD-433C-8126-D09CA5730AF9}">
        <x15:connection id="c3ed079b-f318-4eae-ad15-57ca941520ec"/>
      </ext>
    </extLst>
  </connection>
  <connection id="4" xr16:uid="{96EBC1F6-C2C4-46A0-A8B0-C4F77A8D8E3A}" keepAlive="1" name="Consulta - Bajas" description="Conexión a la consulta 'Bajas' en el libro." type="5" refreshedVersion="8" background="1" saveData="1">
    <dbPr connection="Provider=Microsoft.Mashup.OleDb.1;Data Source=$Workbook$;Location=Bajas;Extended Properties=&quot;&quot;" command="SELECT * FROM [Bajas]"/>
  </connection>
  <connection id="5" xr16:uid="{6C5C8324-6092-4EBC-96ED-7F6FD8532693}" keepAlive="1" name="Consulta - Dias_Gestion" description="Conexión a la consulta 'Dias_Gestion' en el libro." type="5" refreshedVersion="8" background="1" saveData="1">
    <dbPr connection="Provider=Microsoft.Mashup.OleDb.1;Data Source=$Workbook$;Location=Dias_Gestion;Extended Properties=&quot;&quot;" command="SELECT * FROM [Dias_Gestion]"/>
  </connection>
  <connection id="6" xr16:uid="{1C8758CD-A925-4660-B030-5131E89F87D1}" keepAlive="1" name="Consulta - Dias_Incentivo_MP" description="Conexión a la consulta 'Dias_Incentivo_MP' en el libro." type="5" refreshedVersion="8" background="1" saveData="1">
    <dbPr connection="Provider=Microsoft.Mashup.OleDb.1;Data Source=$Workbook$;Location=Dias_Incentivo_MP;Extended Properties=&quot;&quot;" command="SELECT * FROM [Dias_Incentivo_MP]"/>
  </connection>
  <connection id="7" xr16:uid="{26756ECB-021A-4055-98BA-86B75BB7695D}" keepAlive="1" name="Consulta - Dotacion" description="Conexión a la consulta 'Dotacion' en el libro." type="5" refreshedVersion="8" background="1" saveData="1">
    <dbPr connection="Provider=Microsoft.Mashup.OleDb.1;Data Source=$Workbook$;Location=Dotacion;Extended Properties=&quot;&quot;" command="SELECT * FROM [Dotacion]"/>
  </connection>
  <connection id="8" xr16:uid="{2F982477-479F-494A-BCCC-C383F5B56033}" name="Consulta - Horas_Objetivo" description="Conexión a la consulta 'Horas_Objetivo' en el libro." type="100" refreshedVersion="8" minRefreshableVersion="5">
    <extLst>
      <ext xmlns:x15="http://schemas.microsoft.com/office/spreadsheetml/2010/11/main" uri="{DE250136-89BD-433C-8126-D09CA5730AF9}">
        <x15:connection id="b6b04e66-0a64-410c-b5ab-f3c1caa3c8e4"/>
      </ext>
    </extLst>
  </connection>
  <connection id="9" xr16:uid="{7302DDC7-0AA6-4426-9BA9-07CEA9934C1F}" keepAlive="1" name="Consulta - RNK_Delivery" description="Conexión a la consulta 'RNK_Delivery' en el libro." type="5" refreshedVersion="8" background="1" saveData="1">
    <dbPr connection="Provider=Microsoft.Mashup.OleDb.1;Data Source=$Workbook$;Location=RNK_Delivery;Extended Properties=&quot;&quot;" command="SELECT * FROM [RNK_Delivery]"/>
  </connection>
  <connection id="10" xr16:uid="{4530B4AE-0279-4AF8-BA8C-C7F941F6B454}" keepAlive="1" name="Consulta - RNK_Delivery (2)" description="Conexión a la consulta 'RNK_Delivery (2)' en el libro." type="5" refreshedVersion="8" background="1" saveData="1">
    <dbPr connection="Provider=Microsoft.Mashup.OleDb.1;Data Source=$Workbook$;Location=&quot;RNK_Delivery (2)&quot;;Extended Properties=&quot;&quot;" command="SELECT * FROM [RNK_Delivery (2)]"/>
  </connection>
  <connection id="11" xr16:uid="{9F22567C-199B-4CC7-BBDA-9947BBFA1735}" keepAlive="1" name="Consulta - RNK_Delivery (3)" description="Conexión a la consulta 'RNK_Delivery (3)' en el libro." type="5" refreshedVersion="8" background="1" saveData="1">
    <dbPr connection="Provider=Microsoft.Mashup.OleDb.1;Data Source=$Workbook$;Location=&quot;RNK_Delivery (3)&quot;;Extended Properties=&quot;&quot;" command="SELECT * FROM [RNK_Delivery (3)]"/>
  </connection>
  <connection id="12" xr16:uid="{515A7594-0007-43CB-94A0-30C55A49726C}" keepAlive="1" name="Consulta - RNK_Hunting" description="Conexión a la consulta 'RNK_Hunting' en el libro." type="5" refreshedVersion="8" background="1" saveData="1">
    <dbPr connection="Provider=Microsoft.Mashup.OleDb.1;Data Source=$Workbook$;Location=RNK_Hunting;Extended Properties=&quot;&quot;" command="SELECT * FROM [RNK_Hunting]"/>
  </connection>
  <connection id="13" xr16:uid="{B9337827-19BD-4428-85E7-E0B9E4C26FF4}" keepAlive="1" name="Consulta - RNK_Hunting_Activos" description="Conexión a la consulta 'RNK_Hunting_Activos' en el libro." type="5" refreshedVersion="8" background="1" saveData="1">
    <dbPr connection="Provider=Microsoft.Mashup.OleDb.1;Data Source=$Workbook$;Location=RNK_Hunting_Activos;Extended Properties=&quot;&quot;" command="SELECT * FROM [RNK_Hunting_Activos]"/>
  </connection>
  <connection id="14" xr16:uid="{2CDC9E67-9A53-453B-B333-7E78095217EC}" name="Consulta - Tiempos" description="Conexión a la consulta 'Tiempos' en el libro." type="100" refreshedVersion="8" minRefreshableVersion="5">
    <extLst>
      <ext xmlns:x15="http://schemas.microsoft.com/office/spreadsheetml/2010/11/main" uri="{DE250136-89BD-433C-8126-D09CA5730AF9}">
        <x15:connection id="6b47c0b6-d175-4760-9e23-9fed1ba36b52"/>
      </ext>
    </extLst>
  </connection>
  <connection id="15" xr16:uid="{382AB009-2885-4401-BD09-16758457AD2A}" keepAlive="1" name="Consulta - Ventas AZO" description="Conexión a la consulta 'Ventas AZO' en el libro." type="5" refreshedVersion="8" background="1" saveData="1">
    <dbPr connection="Provider=Microsoft.Mashup.OleDb.1;Data Source=$Workbook$;Location=&quot;Ventas AZO&quot;;Extended Properties=&quot;&quot;" command="SELECT * FROM [Ventas AZO]"/>
  </connection>
  <connection id="16" xr16:uid="{9123C35E-B4F3-4640-90EE-5E7E072F1555}" name="Consulta - Ventas AZO Mes Anterior" description="Conexión a la consulta 'Ventas AZO Mes Anterior' en el libro." type="100" refreshedVersion="8" minRefreshableVersion="5">
    <extLst>
      <ext xmlns:x15="http://schemas.microsoft.com/office/spreadsheetml/2010/11/main" uri="{DE250136-89BD-433C-8126-D09CA5730AF9}">
        <x15:connection id="98d9b2a2-9aeb-486b-8fe2-f324742ea906"/>
      </ext>
    </extLst>
  </connection>
  <connection id="17" xr16:uid="{8B580143-9262-41D7-95FA-7245135E973C}" name="Consulta - VentasTiemposFinal" description="Conexión a la consulta 'VentasTiemposFinal' en el libro." type="100" refreshedVersion="8" minRefreshableVersion="5">
    <extLst>
      <ext xmlns:x15="http://schemas.microsoft.com/office/spreadsheetml/2010/11/main" uri="{DE250136-89BD-433C-8126-D09CA5730AF9}">
        <x15:connection id="eb1159b9-6809-4d56-92dd-5bab9e6b7817"/>
      </ext>
    </extLst>
  </connection>
  <connection id="18" xr16:uid="{08C26AB7-1C75-4EEE-8EE9-BE08C3FB77BC}" name="Consulta - Vtas Delivery" description="Conexión a la consulta 'Vtas Delivery' en el libro." type="100" refreshedVersion="8" minRefreshableVersion="5">
    <extLst>
      <ext xmlns:x15="http://schemas.microsoft.com/office/spreadsheetml/2010/11/main" uri="{DE250136-89BD-433C-8126-D09CA5730AF9}">
        <x15:connection id="5a84332f-eec8-4843-a8a2-e8dceea8b82e"/>
      </ext>
    </extLst>
  </connection>
  <connection id="19" xr16:uid="{A22142CA-DBB5-4083-996D-2284E720F8A6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0" xr16:uid="{91AAC657-7264-44E4-B886-D5E4E9A67C4B}" name="WorksheetConnection_MPP - Informe Operativo 2024-01.xlsx!Dotacion" type="102" refreshedVersion="8" minRefreshableVersion="5">
    <extLst>
      <ext xmlns:x15="http://schemas.microsoft.com/office/spreadsheetml/2010/11/main" uri="{DE250136-89BD-433C-8126-D09CA5730AF9}">
        <x15:connection id="Dotacion">
          <x15:rangePr sourceName="_xlcn.WorksheetConnection_MPPInformeOperativo202401.xlsxDotacion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4">
    <s v="ThisWorkbookDataModel"/>
    <s v="{[Horas_Objetivo].[Estado].[All]}"/>
    <s v="{[VentasTiemposFinal].[Sub Campaña].&amp;[Hunting]}"/>
    <s v="{[Calendario].[Día de la semana].&amp;[lunes],[Calendario].[Día de la semana].&amp;[jueves],[Calendario].[Día de la semana].&amp;[martes],[Calendario].[Día de la semana].&amp;[viernes],[Calendario].[Día de la semana].&amp;[miércoles]}"/>
    <s v="{[VentasTiemposFinal].[Fecha].[All]}"/>
    <s v="{[VentasTiemposFinal].[Supervisor].&amp;[Monjes Nicole],[VentasTiemposFinal].[Supervisor].&amp;[Chierico Silvina]}"/>
    <s v="{[VentasTiemposFinal].[Sub Campaña].[All]}"/>
    <s v="{[VentasTiemposFinal].[Supervisor].[All]}"/>
    <s v="{[Calendario].[Mes].&amp;[abril]}"/>
    <s v="{[VentasTiemposFinal].[Fecha].&amp;[2024-04-16T00:00:00]}"/>
    <s v="{[VentasTiemposFinal].[Fecha].&amp;[2024-04-17T00:00:00]}"/>
    <s v="{[VentasTiemposFinal].[Fecha].&amp;[2024-04-18T00:00:00]}"/>
    <s v="{[VentasTiemposFinal].[Fecha].&amp;[2024-04-19T00:00:00]}"/>
    <s v="{[VentasTiemposFinal].[Estado].[All]}"/>
  </metadataStrings>
  <mdxMetadata count="13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  <mdx n="0" f="s">
      <ms ns="12" c="0"/>
    </mdx>
    <mdx n="0" f="s">
      <ms ns="13" c="0"/>
    </mdx>
  </mdxMetadata>
  <valueMetadata count="1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</valueMetadata>
</metadata>
</file>

<file path=xl/sharedStrings.xml><?xml version="1.0" encoding="utf-8"?>
<sst xmlns="http://schemas.openxmlformats.org/spreadsheetml/2006/main" count="3551" uniqueCount="710">
  <si>
    <t>Mes Dotacion</t>
  </si>
  <si>
    <t>Antiguedad (Meses)</t>
  </si>
  <si>
    <t>Apellido y Nombre</t>
  </si>
  <si>
    <t>Apellido</t>
  </si>
  <si>
    <t>Nombre</t>
  </si>
  <si>
    <t>Documento</t>
  </si>
  <si>
    <t>CUIL/CUIT</t>
  </si>
  <si>
    <t>Nacionalidad</t>
  </si>
  <si>
    <t>Legajo</t>
  </si>
  <si>
    <t>Puesto</t>
  </si>
  <si>
    <t>Fecha Nacimiento</t>
  </si>
  <si>
    <t>Supervisor</t>
  </si>
  <si>
    <t>Coordinador</t>
  </si>
  <si>
    <t>Turno</t>
  </si>
  <si>
    <t>Jornada</t>
  </si>
  <si>
    <t>Carga Horaria</t>
  </si>
  <si>
    <t>Cliente</t>
  </si>
  <si>
    <t>Sub Campaña</t>
  </si>
  <si>
    <t>ID AZO</t>
  </si>
  <si>
    <t>Estado</t>
  </si>
  <si>
    <t>Fecha Baja o Lic</t>
  </si>
  <si>
    <t>MODALIDAD</t>
  </si>
  <si>
    <t>User Mitrol</t>
  </si>
  <si>
    <t>Equipo</t>
  </si>
  <si>
    <t>&gt;M12</t>
  </si>
  <si>
    <t>Encina Lourdes Micaela</t>
  </si>
  <si>
    <t>Encina</t>
  </si>
  <si>
    <t>Lourdes Micaela</t>
  </si>
  <si>
    <t>ARGENTINA</t>
  </si>
  <si>
    <t>1026 A</t>
  </si>
  <si>
    <t>Vendedor</t>
  </si>
  <si>
    <t>Monjes Nicole</t>
  </si>
  <si>
    <t>Barbieri Andres Enrique</t>
  </si>
  <si>
    <t>TM</t>
  </si>
  <si>
    <t>9 a 15</t>
  </si>
  <si>
    <t>MPP</t>
  </si>
  <si>
    <t>DELIVERY</t>
  </si>
  <si>
    <t>Activo</t>
  </si>
  <si>
    <t>P</t>
  </si>
  <si>
    <t>PRESENCIAL</t>
  </si>
  <si>
    <t>mencina</t>
  </si>
  <si>
    <t>Gomez Micaela</t>
  </si>
  <si>
    <t>Gomez</t>
  </si>
  <si>
    <t>Micaela</t>
  </si>
  <si>
    <t>1031 A</t>
  </si>
  <si>
    <t>ggomez</t>
  </si>
  <si>
    <t>Monjes</t>
  </si>
  <si>
    <t>Nicole</t>
  </si>
  <si>
    <t>1042 A</t>
  </si>
  <si>
    <t>Team Leader</t>
  </si>
  <si>
    <t xml:space="preserve">9 a 15 </t>
  </si>
  <si>
    <t>HUNTING</t>
  </si>
  <si>
    <t>nmonjes</t>
  </si>
  <si>
    <t>Aquino Rocio Micaela</t>
  </si>
  <si>
    <t>Aquino</t>
  </si>
  <si>
    <t>Rocio Micaela</t>
  </si>
  <si>
    <t>1013 A</t>
  </si>
  <si>
    <t>raquino</t>
  </si>
  <si>
    <t>Avellaneda Maira Lorena</t>
  </si>
  <si>
    <t>Avellaneda</t>
  </si>
  <si>
    <t>Maira Lorena</t>
  </si>
  <si>
    <t>1035 A</t>
  </si>
  <si>
    <t>mavellaneda</t>
  </si>
  <si>
    <t>Fernandez Carolina</t>
  </si>
  <si>
    <t>Fernandez</t>
  </si>
  <si>
    <t>Carolina</t>
  </si>
  <si>
    <t>1027 A</t>
  </si>
  <si>
    <t>cfernandez</t>
  </si>
  <si>
    <t>AMARILLO</t>
  </si>
  <si>
    <t>Gerace Laura</t>
  </si>
  <si>
    <t>Gerace</t>
  </si>
  <si>
    <t>Laura</t>
  </si>
  <si>
    <t>1030 A</t>
  </si>
  <si>
    <t>REMOTO</t>
  </si>
  <si>
    <t>lgerace</t>
  </si>
  <si>
    <t>Gomez Gabriela</t>
  </si>
  <si>
    <t>Gabriela</t>
  </si>
  <si>
    <t>1032 A</t>
  </si>
  <si>
    <t>agomez</t>
  </si>
  <si>
    <t>Quinteros Camila Gisella</t>
  </si>
  <si>
    <t>Quinteros</t>
  </si>
  <si>
    <t>Camila Gisella</t>
  </si>
  <si>
    <t>1049 A</t>
  </si>
  <si>
    <t>cquinteros</t>
  </si>
  <si>
    <t>Varela Ludmila</t>
  </si>
  <si>
    <t>Varela</t>
  </si>
  <si>
    <t>Ludmila</t>
  </si>
  <si>
    <t>1056 A</t>
  </si>
  <si>
    <t>lvarela</t>
  </si>
  <si>
    <t>Arias Lautaro</t>
  </si>
  <si>
    <t>Arias</t>
  </si>
  <si>
    <t>Lautaro</t>
  </si>
  <si>
    <t>1015 A</t>
  </si>
  <si>
    <t>REVENDEDORES</t>
  </si>
  <si>
    <t>alautaro</t>
  </si>
  <si>
    <t>Diaz Evelyn</t>
  </si>
  <si>
    <t>Diaz</t>
  </si>
  <si>
    <t>Evelyn</t>
  </si>
  <si>
    <t>1025 A</t>
  </si>
  <si>
    <t>sdiaz</t>
  </si>
  <si>
    <t>Garcia Melisa</t>
  </si>
  <si>
    <t>Garcia</t>
  </si>
  <si>
    <t>Melisa</t>
  </si>
  <si>
    <t>1029 A</t>
  </si>
  <si>
    <t>mgarcia</t>
  </si>
  <si>
    <t>Cabrera Angie</t>
  </si>
  <si>
    <t>Cabrera</t>
  </si>
  <si>
    <t>Angie</t>
  </si>
  <si>
    <t>PERU</t>
  </si>
  <si>
    <t>1014 A</t>
  </si>
  <si>
    <t>Chierico Silvina</t>
  </si>
  <si>
    <t>TT</t>
  </si>
  <si>
    <t>15 a 21</t>
  </si>
  <si>
    <t>acabrera</t>
  </si>
  <si>
    <t>Neulist Sabrina Soledad</t>
  </si>
  <si>
    <t>Neulist</t>
  </si>
  <si>
    <t>Sabrina Soledad</t>
  </si>
  <si>
    <t>1044 A</t>
  </si>
  <si>
    <t>cneulist</t>
  </si>
  <si>
    <t>Roux Yessica Alejandra</t>
  </si>
  <si>
    <t>Roux</t>
  </si>
  <si>
    <t>Yessica Alejandra</t>
  </si>
  <si>
    <t>1052 A</t>
  </si>
  <si>
    <t>yroux</t>
  </si>
  <si>
    <t>Chierico</t>
  </si>
  <si>
    <t>Silvina</t>
  </si>
  <si>
    <t>1021 A</t>
  </si>
  <si>
    <t>schierico</t>
  </si>
  <si>
    <t>M5-M12</t>
  </si>
  <si>
    <t>Alvarez Matias Nahuel</t>
  </si>
  <si>
    <t>Alvarez</t>
  </si>
  <si>
    <t>Matias Nahuel</t>
  </si>
  <si>
    <t>1380 A</t>
  </si>
  <si>
    <t>malvarez</t>
  </si>
  <si>
    <t>Marquez Camila Victoria</t>
  </si>
  <si>
    <t>Marquez</t>
  </si>
  <si>
    <t>Camila Victoria</t>
  </si>
  <si>
    <t>1371 A</t>
  </si>
  <si>
    <t>vmarquez</t>
  </si>
  <si>
    <t>Verazay Tamara</t>
  </si>
  <si>
    <t>Verazay</t>
  </si>
  <si>
    <t>Tamara</t>
  </si>
  <si>
    <t>1439 A</t>
  </si>
  <si>
    <t>tverazay</t>
  </si>
  <si>
    <t>Garcia Wanda</t>
  </si>
  <si>
    <t>Wanda</t>
  </si>
  <si>
    <t>974 A</t>
  </si>
  <si>
    <t>wgarcia</t>
  </si>
  <si>
    <t>ROJO</t>
  </si>
  <si>
    <t>Insaurralde Camila</t>
  </si>
  <si>
    <t>Insaurralde</t>
  </si>
  <si>
    <t>Camila</t>
  </si>
  <si>
    <t>1437 A</t>
  </si>
  <si>
    <t>cinsaurralde</t>
  </si>
  <si>
    <t>Medina Rocio Elizabeth</t>
  </si>
  <si>
    <t>Medina</t>
  </si>
  <si>
    <t>Rocio Elizabeth</t>
  </si>
  <si>
    <t>267 A</t>
  </si>
  <si>
    <t>emedina</t>
  </si>
  <si>
    <t>Quinteros Paula Beatriz</t>
  </si>
  <si>
    <t>Paula Beatriz</t>
  </si>
  <si>
    <t>832 A</t>
  </si>
  <si>
    <t>pquinteros</t>
  </si>
  <si>
    <t>Gianetti Maria Victoria</t>
  </si>
  <si>
    <t>Gianetti</t>
  </si>
  <si>
    <t>Maria Victoria</t>
  </si>
  <si>
    <t>358 A</t>
  </si>
  <si>
    <t>mgianetti</t>
  </si>
  <si>
    <t>Bazan Antonella</t>
  </si>
  <si>
    <t>Bazan</t>
  </si>
  <si>
    <t>Antonella</t>
  </si>
  <si>
    <t>1016 A</t>
  </si>
  <si>
    <t>abazan</t>
  </si>
  <si>
    <t>Cabrera Rocio Daiana</t>
  </si>
  <si>
    <t>Rocio Daiana</t>
  </si>
  <si>
    <t>307 A</t>
  </si>
  <si>
    <t>rcabrera</t>
  </si>
  <si>
    <t>Carballo Jose</t>
  </si>
  <si>
    <t>Carballo</t>
  </si>
  <si>
    <t>Jose</t>
  </si>
  <si>
    <t>452 A</t>
  </si>
  <si>
    <t>jcarballo</t>
  </si>
  <si>
    <t>Lemos Nadia Beatriz</t>
  </si>
  <si>
    <t>Lemos</t>
  </si>
  <si>
    <t>Nadia Beatriz</t>
  </si>
  <si>
    <t>4 A</t>
  </si>
  <si>
    <t>blemos</t>
  </si>
  <si>
    <t>Resler Carolina</t>
  </si>
  <si>
    <t>Resler</t>
  </si>
  <si>
    <t>1438 A</t>
  </si>
  <si>
    <t>cresler</t>
  </si>
  <si>
    <t>Rojas Micaela Abigail</t>
  </si>
  <si>
    <t>Rojas</t>
  </si>
  <si>
    <t>Micaela Abigail</t>
  </si>
  <si>
    <t>979 A</t>
  </si>
  <si>
    <t>marojas</t>
  </si>
  <si>
    <t>Vivar Romina Alejandra</t>
  </si>
  <si>
    <t>Vivar</t>
  </si>
  <si>
    <t>Romina Alejandra</t>
  </si>
  <si>
    <t>1006 A</t>
  </si>
  <si>
    <t>rvivar</t>
  </si>
  <si>
    <t>Lastra Keila</t>
  </si>
  <si>
    <t>Lastra</t>
  </si>
  <si>
    <t>Keila</t>
  </si>
  <si>
    <t>1034 A</t>
  </si>
  <si>
    <t>klastra</t>
  </si>
  <si>
    <t>Bussolini Daiana Ayelen</t>
  </si>
  <si>
    <t>Bussolini</t>
  </si>
  <si>
    <t>Daiana Ayelen</t>
  </si>
  <si>
    <t>1574 A</t>
  </si>
  <si>
    <t>dbussolini</t>
  </si>
  <si>
    <t>Baez Yesica Soledad</t>
  </si>
  <si>
    <t>Baez</t>
  </si>
  <si>
    <t>Yesica Soledad</t>
  </si>
  <si>
    <t>1560 A</t>
  </si>
  <si>
    <t>ybaez</t>
  </si>
  <si>
    <t>Fecha</t>
  </si>
  <si>
    <t>Operador</t>
  </si>
  <si>
    <t>Pos Smart</t>
  </si>
  <si>
    <t>1325</t>
  </si>
  <si>
    <t>601</t>
  </si>
  <si>
    <t>618</t>
  </si>
  <si>
    <t>1055</t>
  </si>
  <si>
    <t>572</t>
  </si>
  <si>
    <t>593</t>
  </si>
  <si>
    <t>841</t>
  </si>
  <si>
    <t>600</t>
  </si>
  <si>
    <t>360</t>
  </si>
  <si>
    <t>1253</t>
  </si>
  <si>
    <t>571</t>
  </si>
  <si>
    <t>590</t>
  </si>
  <si>
    <t>599</t>
  </si>
  <si>
    <t>576</t>
  </si>
  <si>
    <t>4236</t>
  </si>
  <si>
    <t>1074</t>
  </si>
  <si>
    <t>584</t>
  </si>
  <si>
    <t>6852</t>
  </si>
  <si>
    <t>6862</t>
  </si>
  <si>
    <t>6983</t>
  </si>
  <si>
    <t>6189</t>
  </si>
  <si>
    <t>6935</t>
  </si>
  <si>
    <t>5006</t>
  </si>
  <si>
    <t>5850</t>
  </si>
  <si>
    <t>5201</t>
  </si>
  <si>
    <t>4187</t>
  </si>
  <si>
    <t>5037</t>
  </si>
  <si>
    <t>5295</t>
  </si>
  <si>
    <t>4638</t>
  </si>
  <si>
    <t>6936</t>
  </si>
  <si>
    <t>6197</t>
  </si>
  <si>
    <t>6229</t>
  </si>
  <si>
    <t>608</t>
  </si>
  <si>
    <t>7228</t>
  </si>
  <si>
    <t>7193</t>
  </si>
  <si>
    <t>Total general</t>
  </si>
  <si>
    <t>Ventas</t>
  </si>
  <si>
    <t>Columna1</t>
  </si>
  <si>
    <t>Vtas Cargadas</t>
  </si>
  <si>
    <t>Vtas Aceptadas</t>
  </si>
  <si>
    <t>Vtas Pendientes</t>
  </si>
  <si>
    <t>Vtas Canceladas</t>
  </si>
  <si>
    <t>Puntos</t>
  </si>
  <si>
    <t>Total Pos Smart</t>
  </si>
  <si>
    <t>Mes</t>
  </si>
  <si>
    <t>Feriados</t>
  </si>
  <si>
    <t>DIAS</t>
  </si>
  <si>
    <t>Dias Hábiles</t>
  </si>
  <si>
    <t>ddhh transcurridos</t>
  </si>
  <si>
    <t>Reps</t>
  </si>
  <si>
    <t>productividad</t>
  </si>
  <si>
    <t>ddhh</t>
  </si>
  <si>
    <t>HS DIARIAS</t>
  </si>
  <si>
    <t>HS REQUERIDAS MES</t>
  </si>
  <si>
    <t>Hunting</t>
  </si>
  <si>
    <t>Delivery/Proximity</t>
  </si>
  <si>
    <t>Revendedores</t>
  </si>
  <si>
    <t>Fin de mes</t>
  </si>
  <si>
    <t>120% Vtas OBJ</t>
  </si>
  <si>
    <t>Vtas Objetivo(Pts)/Mes</t>
  </si>
  <si>
    <t>Ptos Requeridos</t>
  </si>
  <si>
    <t>Ptos Acumulados</t>
  </si>
  <si>
    <t>Saldo Ptos</t>
  </si>
  <si>
    <t>% Cumpl. Variable Proyectado</t>
  </si>
  <si>
    <t>Cumpl.
Proyectado</t>
  </si>
  <si>
    <t>Q Ventas</t>
  </si>
  <si>
    <t>Saldo Hs</t>
  </si>
  <si>
    <t>&lt;90%</t>
  </si>
  <si>
    <t>&lt;--</t>
  </si>
  <si>
    <t>% Cumpl. Ptos 
TOTAL MES</t>
  </si>
  <si>
    <t>Día</t>
  </si>
  <si>
    <t>Total</t>
  </si>
  <si>
    <t>SEMANA 1</t>
  </si>
  <si>
    <t>HS REQ MES</t>
  </si>
  <si>
    <t>OBJ PUNTOS</t>
  </si>
  <si>
    <t>PTOS REQ MES</t>
  </si>
  <si>
    <t>Netas REQ x día</t>
  </si>
  <si>
    <t>CUMPL</t>
  </si>
  <si>
    <t>INCENTIVO</t>
  </si>
  <si>
    <t>PTOS NECESARIOS</t>
  </si>
  <si>
    <t>HS X SUBCAMPAÑA</t>
  </si>
  <si>
    <t>OBJ HS</t>
  </si>
  <si>
    <t>Delivery</t>
  </si>
  <si>
    <t>Hs REQ  x Día</t>
  </si>
  <si>
    <t>PTOS HUNTING</t>
  </si>
  <si>
    <t>-</t>
  </si>
  <si>
    <t>Etiquetas de fila</t>
  </si>
  <si>
    <t>All</t>
  </si>
  <si>
    <t>Total Vtas Aceptadas</t>
  </si>
  <si>
    <t>Total Vtas Pendientes</t>
  </si>
  <si>
    <t>Total Vtas Canceladas</t>
  </si>
  <si>
    <t>Total Vtas Cargadas</t>
  </si>
  <si>
    <t>Total Puntos</t>
  </si>
  <si>
    <t>Total Total Puntos</t>
  </si>
  <si>
    <t>Total Login</t>
  </si>
  <si>
    <t>RNK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</si>
  <si>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</si>
  <si>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</si>
  <si>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</si>
  <si>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</si>
  <si>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</si>
  <si>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</si>
  <si>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</si>
  <si>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</si>
  <si>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</si>
  <si>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</si>
  <si>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</si>
  <si>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</si>
  <si>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</si>
  <si>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</si>
  <si>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</si>
  <si>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</si>
  <si>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</si>
  <si>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</si>
  <si>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</si>
  <si>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</si>
  <si>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</si>
  <si>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</si>
  <si>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Q1</t>
  </si>
  <si>
    <t>Q2</t>
  </si>
  <si>
    <t>Q3</t>
  </si>
  <si>
    <t>config</t>
  </si>
  <si>
    <t>Cuartil</t>
  </si>
  <si>
    <t>RNK HUNTING</t>
  </si>
  <si>
    <t>RNK DELIVERY</t>
  </si>
  <si>
    <t>Total Chierico Silvina</t>
  </si>
  <si>
    <t>Total Monjes Nicole</t>
  </si>
  <si>
    <t>Obj Hs</t>
  </si>
  <si>
    <t>Log</t>
  </si>
  <si>
    <t>%Cumpl.Hs</t>
  </si>
  <si>
    <t>Hs Desvio</t>
  </si>
  <si>
    <t>Total Barbieri Andres Enrique</t>
  </si>
  <si>
    <t>ACW</t>
  </si>
  <si>
    <t>%Avail</t>
  </si>
  <si>
    <t>No Disponible</t>
  </si>
  <si>
    <t>Login</t>
  </si>
  <si>
    <t>Conversación</t>
  </si>
  <si>
    <t>Avail</t>
  </si>
  <si>
    <t>Break</t>
  </si>
  <si>
    <t>Administrativo</t>
  </si>
  <si>
    <t>Baño</t>
  </si>
  <si>
    <t>Coaching</t>
  </si>
  <si>
    <t>Otros</t>
  </si>
  <si>
    <t>%Utilización</t>
  </si>
  <si>
    <t>Total Llamadas</t>
  </si>
  <si>
    <t>Llamada prom/Dia</t>
  </si>
  <si>
    <t>Q Llam C/6 HS</t>
  </si>
  <si>
    <t>OBJETIVO</t>
  </si>
  <si>
    <t>ESCALA HUNTING</t>
  </si>
  <si>
    <t>ESCALA</t>
  </si>
  <si>
    <t>BONO VTAS</t>
  </si>
  <si>
    <t>CUMPL HS 100%</t>
  </si>
  <si>
    <t>COMISIÓN</t>
  </si>
  <si>
    <t>ESCALA 2</t>
  </si>
  <si>
    <t>ESCALA 3</t>
  </si>
  <si>
    <t>ESCALA 4</t>
  </si>
  <si>
    <t>ESCALA 5</t>
  </si>
  <si>
    <t>DESAFIO 1</t>
  </si>
  <si>
    <t>DESAFIO 2</t>
  </si>
  <si>
    <t>PTOS</t>
  </si>
  <si>
    <t>UTILIZACIÓN &gt;=86%</t>
  </si>
  <si>
    <t>% OBJ</t>
  </si>
  <si>
    <t>Q PACKS</t>
  </si>
  <si>
    <t>Q HORAS</t>
  </si>
  <si>
    <t>TOTAL</t>
  </si>
  <si>
    <t>↑ 10 HS</t>
  </si>
  <si>
    <t>↓ 9 HS</t>
  </si>
  <si>
    <t>PREMIO ML</t>
  </si>
  <si>
    <t>PREMIO ML 
SOBRE Q PTOS</t>
  </si>
  <si>
    <t>Total Puntos (Sin Incentivo)</t>
  </si>
  <si>
    <t>Total Puntos Duplicados</t>
  </si>
  <si>
    <t>%Utilizacion</t>
  </si>
  <si>
    <t>Hs OBJ</t>
  </si>
  <si>
    <t>Cumpl. Hs</t>
  </si>
  <si>
    <t>Utilización</t>
  </si>
  <si>
    <t>Proporc.</t>
  </si>
  <si>
    <t>Curva</t>
  </si>
  <si>
    <t>Cumpl. Vtas</t>
  </si>
  <si>
    <t>Escala Actual</t>
  </si>
  <si>
    <t>Rojo</t>
  </si>
  <si>
    <t>Amarillo</t>
  </si>
  <si>
    <t>Escala 2</t>
  </si>
  <si>
    <t>Escala 3</t>
  </si>
  <si>
    <t>Escala 4</t>
  </si>
  <si>
    <t>Escala 5</t>
  </si>
  <si>
    <t>Desafio 1</t>
  </si>
  <si>
    <t>Desafio 2</t>
  </si>
  <si>
    <t>BONO PERFORMANCE</t>
  </si>
  <si>
    <t>Total HS</t>
  </si>
  <si>
    <t>Fecha Ingreso AZO</t>
  </si>
  <si>
    <t>Fecha Ingreso ML</t>
  </si>
  <si>
    <t>Proporcional x Presentismo</t>
  </si>
  <si>
    <t>Proporcional x Curva</t>
  </si>
  <si>
    <t>Máx. de Proporcional x Presentismo</t>
  </si>
  <si>
    <t>Máx. de Proporcional x Curva</t>
  </si>
  <si>
    <t>OBJ MES</t>
  </si>
  <si>
    <t>Ventas requeridas para alcanzar cada escala</t>
  </si>
  <si>
    <t>OBJ</t>
  </si>
  <si>
    <t>Escala Mes Anterior</t>
  </si>
  <si>
    <t>Bono Performance</t>
  </si>
  <si>
    <t>BONO</t>
  </si>
  <si>
    <t>CONDICIÓN</t>
  </si>
  <si>
    <t>$$$</t>
  </si>
  <si>
    <t>SUB CAMPAÑA</t>
  </si>
  <si>
    <t>Tanto en el mes anterior como en el mes actual se debe lograr ESCALA 3 o MAYOR</t>
  </si>
  <si>
    <t>INFO BONOS</t>
  </si>
  <si>
    <t>SUPERA O IGUALA ESCALA 5</t>
  </si>
  <si>
    <t>ENTRE OBJETIVO Y ESCALA 4</t>
  </si>
  <si>
    <t>CLASIFICACIÓN</t>
  </si>
  <si>
    <t>VALOR PACK</t>
  </si>
  <si>
    <t>Clasificación</t>
  </si>
  <si>
    <t>PLUS POR ESCALA</t>
  </si>
  <si>
    <t>COMBO DE PACK DE HORAS</t>
  </si>
  <si>
    <t>COMBO DE PACK HS
(5, 10 Ó 15)</t>
  </si>
  <si>
    <t>PACK HS FUERA DE COMBO</t>
  </si>
  <si>
    <t>$$$
COMBO DE PACK HS
(5, 10 Ó 15)</t>
  </si>
  <si>
    <t>$$$
PACK HS FUERA DE COMBO</t>
  </si>
  <si>
    <t>TOTAL PACK HS</t>
  </si>
  <si>
    <t>Validación de Datos</t>
  </si>
  <si>
    <t>PACK HS</t>
  </si>
  <si>
    <t>Cumpl Performance Mes Actual</t>
  </si>
  <si>
    <t>Cumpl Performance Mes Anterior</t>
  </si>
  <si>
    <t>Puntos Sumados para Salto de Escala</t>
  </si>
  <si>
    <t>HS FALTANTES MES</t>
  </si>
  <si>
    <t>HS ACUMULADAS MES</t>
  </si>
  <si>
    <t>Hs Obj</t>
  </si>
  <si>
    <t>Hs Log</t>
  </si>
  <si>
    <t>Cumpl HS</t>
  </si>
  <si>
    <t>Escala 1</t>
  </si>
  <si>
    <t>Escala 6</t>
  </si>
  <si>
    <t>Puntos Realizados</t>
  </si>
  <si>
    <t>ESCALA DELIVERY</t>
  </si>
  <si>
    <t>90-99%</t>
  </si>
  <si>
    <t>SIN ESCALA</t>
  </si>
  <si>
    <t>Ausentismo</t>
  </si>
  <si>
    <t>A</t>
  </si>
  <si>
    <t>Sin OBJ</t>
  </si>
  <si>
    <t>Día de la semana</t>
  </si>
  <si>
    <t>(Varios elementos)</t>
  </si>
  <si>
    <t>*Se considera presente a un agente cuyo logeo supera 1 hora.</t>
  </si>
  <si>
    <t>Cargadas en Drive</t>
  </si>
  <si>
    <t>Total Avail</t>
  </si>
  <si>
    <t xml:space="preserve"> </t>
  </si>
  <si>
    <t>Hs Prod (Conv + ACW)</t>
  </si>
  <si>
    <t>SPH</t>
  </si>
  <si>
    <t>Aguirre Natalia</t>
  </si>
  <si>
    <t>M2</t>
  </si>
  <si>
    <t>Aguirre</t>
  </si>
  <si>
    <t>Natalia</t>
  </si>
  <si>
    <t>1607 A</t>
  </si>
  <si>
    <t>7253</t>
  </si>
  <si>
    <t>naguirre</t>
  </si>
  <si>
    <t/>
  </si>
  <si>
    <t>Conversión</t>
  </si>
  <si>
    <t>Vtas P+N</t>
  </si>
  <si>
    <t>GLOSARIO</t>
  </si>
  <si>
    <t>SPH = TOTAL PUNTOS sobre TOTAL HORAS LOGEADAS en Mitrol.</t>
  </si>
  <si>
    <t>CONVERSIÓN = Vtas P+N / Total Atendidas</t>
  </si>
  <si>
    <t>Vtas P+N = Vtas Aceptadas(NETAS) + Vtas Pendientes(PRENETAS)</t>
  </si>
  <si>
    <t>Atendidas x Día</t>
  </si>
  <si>
    <t>Atendidas x Día = Promedio de Atendidos diario. Resultado del TOTAL de atendidas dividido por Días Hábiles Transcurridos</t>
  </si>
  <si>
    <t>SubCampaña</t>
  </si>
  <si>
    <t>DDHH Trabajados</t>
  </si>
  <si>
    <t>Vtas P+N x Dia</t>
  </si>
  <si>
    <t>DDHH Trabajados = De los días hábiles trasncurridos, cantidad de trabajados.</t>
  </si>
  <si>
    <t>Vtas P+N x Día = Vtas P+N dividido DDHH Trabajados</t>
  </si>
  <si>
    <t>Total DELIVERY</t>
  </si>
  <si>
    <t>Total HUNTING</t>
  </si>
  <si>
    <t>Total REVENDEDORES</t>
  </si>
  <si>
    <t>Q AGENTES</t>
  </si>
  <si>
    <t>AGENTES EN OBJ</t>
  </si>
  <si>
    <t>% AGENTES EN OBJ</t>
  </si>
  <si>
    <t>ESCALA 6</t>
  </si>
  <si>
    <t>CANTIDAD DE VENDEDORES</t>
  </si>
  <si>
    <t>ESCRIBI TU SPH OBJ</t>
  </si>
  <si>
    <t>ESCALA 1</t>
  </si>
  <si>
    <t>Comisión TOTAL + PLUS HS 100%</t>
  </si>
  <si>
    <t>Comisión TOTAL + PLUS HS 95%</t>
  </si>
  <si>
    <r>
      <t>BONO ESPECIAL % de Vendedores en</t>
    </r>
    <r>
      <rPr>
        <b/>
        <u/>
        <sz val="12"/>
        <color theme="0"/>
        <rFont val="Calibri"/>
        <family val="2"/>
        <scheme val="minor"/>
      </rPr>
      <t xml:space="preserve"> Ventas al 100%</t>
    </r>
  </si>
  <si>
    <t>50-59%</t>
  </si>
  <si>
    <t>Cumpl. Escala VTAS</t>
  </si>
  <si>
    <t>CUMPL. HORAS</t>
  </si>
  <si>
    <t>PLUS 
CUMPL.HS</t>
  </si>
  <si>
    <t>Sin Escala</t>
  </si>
  <si>
    <t>Cuenta de Sub Campaña</t>
  </si>
  <si>
    <t>Baja</t>
  </si>
  <si>
    <t>23</t>
  </si>
  <si>
    <t>24</t>
  </si>
  <si>
    <t>Q Escala</t>
  </si>
  <si>
    <t>% Escala</t>
  </si>
  <si>
    <t>ESCALAS</t>
  </si>
  <si>
    <t>¿CORRESPONDE INCENTIVO?</t>
  </si>
  <si>
    <t>Total Puntos (DUPLICADO)</t>
  </si>
  <si>
    <t>⭐ Incentivo 27/03</t>
  </si>
  <si>
    <t>⭐ Incentivo 28/03</t>
  </si>
  <si>
    <t>Si conseguís 9 o más puntos durante el miércoles 27/03/2024, dichos puntos se DUPLICAN.</t>
  </si>
  <si>
    <t>Si conseguís 9 o más puntos durante el jueves 28/03/2024, dichos puntos se DUPLICAN.</t>
  </si>
  <si>
    <t>Barrionuevo Leandro Riveros</t>
  </si>
  <si>
    <t>Berrueta Marlene Patricia</t>
  </si>
  <si>
    <t>Gallo Melina Tatiana</t>
  </si>
  <si>
    <t>Gomez Micaela Ayelen</t>
  </si>
  <si>
    <t>Salto Luciano Nicolas</t>
  </si>
  <si>
    <t>7389</t>
  </si>
  <si>
    <t>7392</t>
  </si>
  <si>
    <t>7393</t>
  </si>
  <si>
    <t>7390</t>
  </si>
  <si>
    <t>7391</t>
  </si>
  <si>
    <t>Barrionuevo</t>
  </si>
  <si>
    <t>Leandro Riveros</t>
  </si>
  <si>
    <t>Berrueta</t>
  </si>
  <si>
    <t>Marlene Patricia</t>
  </si>
  <si>
    <t>Gallo</t>
  </si>
  <si>
    <t>Melina Tatiana</t>
  </si>
  <si>
    <t>45354218</t>
  </si>
  <si>
    <t>Micaela Ayelen</t>
  </si>
  <si>
    <t>generico20</t>
  </si>
  <si>
    <t>Salto</t>
  </si>
  <si>
    <t>Luciano Nicolas</t>
  </si>
  <si>
    <t>*Aún no nos respondieron mail sobre si tenían casos sin payment id para sumar.</t>
  </si>
  <si>
    <t>-0:00</t>
  </si>
  <si>
    <t>mié. 03/04</t>
  </si>
  <si>
    <t>M1</t>
  </si>
  <si>
    <t>3/4/2024</t>
  </si>
  <si>
    <t>4/4/2024</t>
  </si>
  <si>
    <t>lun. 01/04</t>
  </si>
  <si>
    <t>mar. 02/04</t>
  </si>
  <si>
    <t>jue. 04/04</t>
  </si>
  <si>
    <t>vie. 05/04</t>
  </si>
  <si>
    <t>lun. 08/04</t>
  </si>
  <si>
    <t>mar. 09/04</t>
  </si>
  <si>
    <t>mié. 10/04</t>
  </si>
  <si>
    <t>jue. 11/04</t>
  </si>
  <si>
    <t>vie. 12/04</t>
  </si>
  <si>
    <t>lun. 15/04</t>
  </si>
  <si>
    <t>mar. 16/04</t>
  </si>
  <si>
    <t>mié. 17/04</t>
  </si>
  <si>
    <t>jue. 18/04</t>
  </si>
  <si>
    <t>vie. 19/04</t>
  </si>
  <si>
    <t>lun. 22/04</t>
  </si>
  <si>
    <t>mar. 23/04</t>
  </si>
  <si>
    <t>mié. 24/04</t>
  </si>
  <si>
    <t>jue. 25/04</t>
  </si>
  <si>
    <t>vie. 26/04</t>
  </si>
  <si>
    <t>lun. 29/04</t>
  </si>
  <si>
    <t>mar. 30/04</t>
  </si>
  <si>
    <t>abril</t>
  </si>
  <si>
    <t>2024-03</t>
  </si>
  <si>
    <t>25</t>
  </si>
  <si>
    <t>26</t>
  </si>
  <si>
    <t>27</t>
  </si>
  <si>
    <t>28</t>
  </si>
  <si>
    <t>29</t>
  </si>
  <si>
    <t>ESCALAS HUNTING</t>
  </si>
  <si>
    <t>generico24</t>
  </si>
  <si>
    <t>1650 A</t>
  </si>
  <si>
    <t>1649 A</t>
  </si>
  <si>
    <t>1647 A</t>
  </si>
  <si>
    <t>1648 A</t>
  </si>
  <si>
    <t>Mpos</t>
  </si>
  <si>
    <t>Total Mpos</t>
  </si>
  <si>
    <t>SEMANA 2</t>
  </si>
  <si>
    <t>30</t>
  </si>
  <si>
    <t>Lopez Monica Laura</t>
  </si>
  <si>
    <t>15/4/2024</t>
  </si>
  <si>
    <t>&lt;15</t>
  </si>
  <si>
    <t>Irupe Galarza Marina</t>
  </si>
  <si>
    <t>Irupe Galarza</t>
  </si>
  <si>
    <t>Marina</t>
  </si>
  <si>
    <t>Lopez</t>
  </si>
  <si>
    <t>Monica Laura</t>
  </si>
  <si>
    <t>NO PERFILADO</t>
  </si>
  <si>
    <t>mgalarza</t>
  </si>
  <si>
    <t>mllopez</t>
  </si>
  <si>
    <t>SEMANA 3</t>
  </si>
  <si>
    <t>Todas las ventas se DUPLICAN desde el martes 16/04 hasta el viernes 19/04 inclusive. 
En caso de sumar pack de horas extras durante estos días, las ventas realizadas se TRIPLICAN.</t>
  </si>
  <si>
    <t>⭐ Inc 16/04</t>
  </si>
  <si>
    <t>⭐ Inc 17/04</t>
  </si>
  <si>
    <t>⭐ Inc 18/04</t>
  </si>
  <si>
    <t>⭐ Inc 19/04</t>
  </si>
  <si>
    <t>31</t>
  </si>
  <si>
    <t>16/04/2024</t>
  </si>
  <si>
    <t>RESULTADO</t>
  </si>
  <si>
    <t>Total Puntos
(DUPLICADO/TRIPLICADO)</t>
  </si>
  <si>
    <t>Ramos Zulema Jael</t>
  </si>
  <si>
    <t>Aragon Marianela Belen</t>
  </si>
  <si>
    <t>Aragon</t>
  </si>
  <si>
    <t>Marianela Belen</t>
  </si>
  <si>
    <t>36600597</t>
  </si>
  <si>
    <t>7437</t>
  </si>
  <si>
    <t>Carreno Alejandro Jose</t>
  </si>
  <si>
    <t>Carreno</t>
  </si>
  <si>
    <t>Alejandro Jose</t>
  </si>
  <si>
    <t>7436</t>
  </si>
  <si>
    <t>7435</t>
  </si>
  <si>
    <t>7434</t>
  </si>
  <si>
    <t>Mendez Amira Nicole</t>
  </si>
  <si>
    <t>Mendez</t>
  </si>
  <si>
    <t>Amira Nicole</t>
  </si>
  <si>
    <t>41971023</t>
  </si>
  <si>
    <t>Ramos</t>
  </si>
  <si>
    <t>Zulema Jael</t>
  </si>
  <si>
    <t>34325887</t>
  </si>
  <si>
    <t>17/04/2024</t>
  </si>
  <si>
    <t>mberrueta</t>
  </si>
  <si>
    <t>migomez</t>
  </si>
  <si>
    <t>lsalto</t>
  </si>
  <si>
    <t>18/04/2024</t>
  </si>
  <si>
    <t>Todas las ventas se DUPLICAN desde el martes 16/04 hasta el viernes 19/04 inclusive. 
En caso de sumar horas extras en uno de estos días en particular, las ventas de ese día se TRIPLICAN.</t>
  </si>
  <si>
    <t>Ptos Desafio 2</t>
  </si>
  <si>
    <t>19/04/2024</t>
  </si>
  <si>
    <t>Licencia</t>
  </si>
  <si>
    <t>maragon</t>
  </si>
  <si>
    <t>acarreno</t>
  </si>
  <si>
    <t>1669 A</t>
  </si>
  <si>
    <t>1668 A</t>
  </si>
  <si>
    <t>namendez</t>
  </si>
  <si>
    <t>12/4/2024</t>
  </si>
  <si>
    <t>C/Duplicadas
C/Triplicadas
↓↓↓</t>
  </si>
  <si>
    <t>SEMANA 4</t>
  </si>
  <si>
    <t>Puntos Reales
(Sin Incentivo)</t>
  </si>
  <si>
    <t>Puntos Extra
(Duplicados -
Triplicados)</t>
  </si>
  <si>
    <t>Puntos Extra 
(Para Salto de Escala)</t>
  </si>
  <si>
    <t>Puntos Extra 
(Acumulados Desafío 2
del Mes Anterior)</t>
  </si>
  <si>
    <t>22/4/2024</t>
  </si>
  <si>
    <t>zramos</t>
  </si>
  <si>
    <t>32</t>
  </si>
  <si>
    <t>33</t>
  </si>
  <si>
    <t>3:11</t>
  </si>
  <si>
    <t>19:09</t>
  </si>
  <si>
    <t>*Este total no contempla ventas heredadas del mes anterior.</t>
  </si>
  <si>
    <t>% SOBRECUMPLIMIENTO
(SUPERA 104 PTOS)</t>
  </si>
  <si>
    <t>PTOS POR ENCIMA DE 104
$$$</t>
  </si>
  <si>
    <t>CANTIDAD DE PTOS POR ENCIMA DE 104</t>
  </si>
  <si>
    <t>288*3</t>
  </si>
  <si>
    <t>SOBRECUMPLIMIENTO
$$$</t>
  </si>
  <si>
    <t>6:18</t>
  </si>
  <si>
    <t>Todos los puntos realizados luego de superar la escala DESAFIO 2 en el mes de marzo 2024 se transfieren a este mes.</t>
  </si>
  <si>
    <t>1770 A</t>
  </si>
  <si>
    <t>26/4/2024</t>
  </si>
  <si>
    <t>24/4/2024</t>
  </si>
  <si>
    <t>0:56</t>
  </si>
  <si>
    <t>-4:20</t>
  </si>
  <si>
    <t>-5:55</t>
  </si>
  <si>
    <t>-6:00</t>
  </si>
  <si>
    <t>8:09</t>
  </si>
  <si>
    <t>8:02</t>
  </si>
  <si>
    <t>5:32</t>
  </si>
  <si>
    <t>6:34</t>
  </si>
  <si>
    <t>4:32</t>
  </si>
  <si>
    <t>7:32</t>
  </si>
  <si>
    <t>27:23</t>
  </si>
  <si>
    <t>SEMANA 5</t>
  </si>
  <si>
    <t>Todas las ventas se DUPLICAN desde el martes 16/04 hasta el viernes 19/04 inclusive. En caso de haber realizado al menos 10 packs hs extras en abril 2024, las ventas de estos días se TRIPLICAN.</t>
  </si>
  <si>
    <t>46:45</t>
  </si>
  <si>
    <t>47:36</t>
  </si>
  <si>
    <t>94:22</t>
  </si>
  <si>
    <t>1:00</t>
  </si>
  <si>
    <t>2:51</t>
  </si>
  <si>
    <t>6:04</t>
  </si>
  <si>
    <t>5:47</t>
  </si>
  <si>
    <t>-8:50</t>
  </si>
  <si>
    <t>16:40</t>
  </si>
  <si>
    <t>-9:00</t>
  </si>
  <si>
    <t>18:53</t>
  </si>
  <si>
    <t>9:14</t>
  </si>
  <si>
    <t>-1:28</t>
  </si>
  <si>
    <t>6:16</t>
  </si>
  <si>
    <t>5:44</t>
  </si>
  <si>
    <t>11:16</t>
  </si>
  <si>
    <t>111:13</t>
  </si>
  <si>
    <t>27:39</t>
  </si>
  <si>
    <t>32:57</t>
  </si>
  <si>
    <t>8:45</t>
  </si>
  <si>
    <t>8:46</t>
  </si>
  <si>
    <t>-4:58</t>
  </si>
  <si>
    <t>4:24</t>
  </si>
  <si>
    <t>2:38</t>
  </si>
  <si>
    <t>-18:40</t>
  </si>
  <si>
    <t>7:38</t>
  </si>
  <si>
    <t>27:37</t>
  </si>
  <si>
    <t>7:24</t>
  </si>
  <si>
    <t>6:25</t>
  </si>
  <si>
    <t>147:58</t>
  </si>
  <si>
    <t>259:11</t>
  </si>
  <si>
    <t>3:24</t>
  </si>
  <si>
    <t>356:58</t>
  </si>
  <si>
    <t>Mercado libre Abril 2024</t>
  </si>
  <si>
    <t>• Hs Reales = 4706:58:14 (de 4640 requeridas)</t>
  </si>
  <si>
    <t>• % Cumpl hs  = 101%</t>
  </si>
  <si>
    <t>• Vtas Netas Totales = 2888 (de 2000 requeridos) = 144%</t>
  </si>
  <si>
    <t>• Vtas P+N Totales = 2918 (de 2000 requeridos) = 146%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</si>
</sst>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4" formatCode="_-&quot;$&quot;\ * #,##0.00_-;\-&quot;$&quot;\ * #,##0.00_-;_-&quot;$&quot;\ * &quot;-&quot;??_-;_-@_-"/>
    <numFmt numFmtId="164" formatCode="0.0"/>
    <numFmt numFmtId="165" formatCode="[hh]:mm:ss"/>
    <numFmt numFmtId="166" formatCode="[hh]:mm"/>
    <numFmt numFmtId="167" formatCode="0.0%"/>
    <numFmt numFmtId="168" formatCode="_ &quot;$&quot;* #,##0.00_ ;_ &quot;$&quot;* \-#,##0.00_ ;_ &quot;$&quot;* &quot;-&quot;??_ ;_ @_ "/>
    <numFmt numFmtId="169" formatCode="_-&quot;$&quot;\ * #,##0_-;\-&quot;$&quot;\ * #,##0_-;_-&quot;$&quot;\ * &quot;-&quot;??_-;_-@_-"/>
    <numFmt numFmtId="170" formatCode="#,##0.00\ %;\-#,##0.00\ %;#,##0.00\ %"/>
    <numFmt numFmtId="171" formatCode="0.00\ %;\-0.00\ %;0.00\ %"/>
    <numFmt numFmtId="172" formatCode="_ &quot;$&quot;\ #,##0_ ;_ &quot;$&quot;\ \-#,##0_ ;_ &quot;$&quot;\ &quot;-&quot;_ ;_ @_ "/>
    <numFmt numFmtId="173" formatCode="_ &quot;$&quot;\ #,##0_ ;_ &quot;$&quot;\ \-#,##0_ ;_ &quot;$&quot;\ &quot;-&quot;??_ ;_ @_ "/>
  </numFmts>
  <fonts count="7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3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0"/>
      <color theme="9" tint="-0.499984740745262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10"/>
      <color rgb="FF002060"/>
      <name val="Calibri Light"/>
      <family val="2"/>
      <scheme val="major"/>
    </font>
    <font>
      <sz val="10"/>
      <color theme="0"/>
      <name val="Calibri Light"/>
      <family val="2"/>
      <scheme val="major"/>
    </font>
    <font>
      <sz val="1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rgb="FF002060"/>
      <name val="Calibri Light"/>
      <family val="2"/>
      <scheme val="major"/>
    </font>
    <font>
      <b/>
      <sz val="12"/>
      <color rgb="FF002060"/>
      <name val="Calibri Light"/>
      <family val="2"/>
      <scheme val="major"/>
    </font>
    <font>
      <sz val="10"/>
      <color rgb="FF002060"/>
      <name val="Calibri Light"/>
      <family val="2"/>
      <scheme val="major"/>
    </font>
    <font>
      <b/>
      <sz val="9"/>
      <color rgb="FF002060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9"/>
      <color indexed="81"/>
      <name val="Tahoma"/>
      <family val="2"/>
    </font>
    <font>
      <b/>
      <sz val="9"/>
      <color theme="0"/>
      <name val="Calibri Light"/>
      <family val="2"/>
      <scheme val="maj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 Light"/>
      <family val="2"/>
      <scheme val="major"/>
    </font>
    <font>
      <b/>
      <sz val="10"/>
      <color theme="1" tint="4.9989318521683403E-2"/>
      <name val="Calibri Light"/>
      <family val="2"/>
      <scheme val="major"/>
    </font>
    <font>
      <sz val="10"/>
      <color theme="0" tint="-4.9989318521683403E-2"/>
      <name val="Calibri Light"/>
      <family val="2"/>
      <scheme val="major"/>
    </font>
    <font>
      <sz val="10"/>
      <color theme="2" tint="-9.9978637043366805E-2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4"/>
      <color rgb="FF0070C0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color theme="0"/>
      <name val="Arial"/>
      <family val="2"/>
    </font>
    <font>
      <b/>
      <sz val="14"/>
      <name val="Calibri Light"/>
      <family val="2"/>
      <scheme val="maj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2" tint="-9.9978637043366805E-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2" tint="-0.499984740745262"/>
      <name val="Calibri Light"/>
      <family val="2"/>
      <scheme val="major"/>
    </font>
    <font>
      <sz val="11"/>
      <color theme="2" tint="-0.89999084444715716"/>
      <name val="Calibri"/>
      <family val="2"/>
      <scheme val="minor"/>
    </font>
    <font>
      <b/>
      <sz val="14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2" tint="-0.749992370372631"/>
      <name val="Calibri Light"/>
      <family val="2"/>
      <scheme val="major"/>
    </font>
    <font>
      <b/>
      <sz val="8"/>
      <color theme="7" tint="-0.499984740745262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00"/>
      <name val="Arial"/>
      <family val="2"/>
    </font>
    <font>
      <b/>
      <sz val="9"/>
      <color theme="2" tint="-0.89999084444715716"/>
      <name val="Arial"/>
      <family val="2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 tint="0.249977111117893"/>
      <name val="Arial"/>
      <family val="2"/>
    </font>
    <font>
      <b/>
      <sz val="8"/>
      <color theme="2" tint="-0.89999084444715716"/>
      <name val="Arial"/>
      <family val="2"/>
    </font>
    <font>
      <b/>
      <sz val="9"/>
      <color rgb="FF002060"/>
      <name val="Arial"/>
      <family val="2"/>
    </font>
    <font>
      <sz val="9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theme="8"/>
      </patternFill>
    </fill>
    <fill>
      <patternFill patternType="solid">
        <fgColor theme="2" tint="-0.499984740745262"/>
        <bgColor theme="8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theme="8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FF"/>
        <bgColor theme="4" tint="-0.49998474074526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89999084444715716"/>
        <bgColor theme="4" tint="0.79998168889431442"/>
      </patternFill>
    </fill>
    <fill>
      <patternFill patternType="solid">
        <fgColor theme="2" tint="-0.89999084444715716"/>
        <bgColor indexed="64"/>
      </patternFill>
    </fill>
  </fills>
  <borders count="5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/>
      <top/>
      <bottom style="thin">
        <color theme="2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/>
      <top style="thin">
        <color theme="2" tint="-0.249977111117893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8" fillId="0" borderId="0"/>
  </cellStyleXfs>
  <cellXfs count="361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3" fillId="0" borderId="0" xfId="2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3" fillId="2" borderId="2" xfId="2" applyNumberFormat="1" applyFont="1" applyBorder="1" applyAlignment="1">
      <alignment horizontal="center" vertical="center"/>
    </xf>
    <xf numFmtId="0" fontId="3" fillId="2" borderId="2" xfId="2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/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3" fontId="7" fillId="4" borderId="2" xfId="0" applyNumberFormat="1" applyFont="1" applyFill="1" applyBorder="1" applyAlignment="1">
      <alignment horizontal="center" vertical="center"/>
    </xf>
    <xf numFmtId="9" fontId="3" fillId="2" borderId="2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10" fillId="9" borderId="2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0" fillId="0" borderId="0" xfId="0" applyFont="1"/>
    <xf numFmtId="0" fontId="12" fillId="6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11" fillId="9" borderId="2" xfId="0" applyFont="1" applyFill="1" applyBorder="1" applyAlignment="1">
      <alignment horizontal="left" vertical="center" wrapText="1"/>
    </xf>
    <xf numFmtId="9" fontId="7" fillId="0" borderId="2" xfId="0" applyNumberFormat="1" applyFont="1" applyBorder="1" applyAlignment="1">
      <alignment horizontal="left" vertical="center"/>
    </xf>
    <xf numFmtId="9" fontId="13" fillId="0" borderId="2" xfId="0" applyNumberFormat="1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left" vertical="center"/>
    </xf>
    <xf numFmtId="9" fontId="7" fillId="9" borderId="2" xfId="0" applyNumberFormat="1" applyFont="1" applyFill="1" applyBorder="1" applyAlignment="1">
      <alignment horizontal="left" vertical="center"/>
    </xf>
    <xf numFmtId="9" fontId="13" fillId="9" borderId="2" xfId="0" applyNumberFormat="1" applyFont="1" applyFill="1" applyBorder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14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14" fillId="6" borderId="2" xfId="0" applyFont="1" applyFill="1" applyBorder="1" applyAlignment="1">
      <alignment horizontal="left" vertical="center"/>
    </xf>
    <xf numFmtId="0" fontId="16" fillId="0" borderId="0" xfId="0" applyFont="1"/>
    <xf numFmtId="3" fontId="16" fillId="0" borderId="0" xfId="0" applyNumberFormat="1" applyFont="1"/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indent="1"/>
    </xf>
    <xf numFmtId="0" fontId="8" fillId="8" borderId="4" xfId="0" applyFont="1" applyFill="1" applyBorder="1" applyAlignment="1">
      <alignment horizontal="center" vertical="center" wrapText="1"/>
    </xf>
    <xf numFmtId="1" fontId="8" fillId="7" borderId="4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0" fillId="10" borderId="0" xfId="0" applyFill="1"/>
    <xf numFmtId="0" fontId="10" fillId="0" borderId="3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8" fillId="11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pivotButton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9" fontId="6" fillId="26" borderId="0" xfId="1" applyFont="1" applyFill="1" applyAlignment="1">
      <alignment horizontal="center" vertical="center" wrapText="1"/>
    </xf>
    <xf numFmtId="0" fontId="6" fillId="26" borderId="0" xfId="0" applyFont="1" applyFill="1" applyAlignment="1">
      <alignment horizontal="center" vertical="center" wrapText="1"/>
    </xf>
    <xf numFmtId="0" fontId="7" fillId="0" borderId="0" xfId="0" applyFont="1"/>
    <xf numFmtId="0" fontId="4" fillId="0" borderId="5" xfId="0" applyFont="1" applyBorder="1" applyAlignment="1">
      <alignment horizontal="center" vertical="center"/>
    </xf>
    <xf numFmtId="0" fontId="26" fillId="17" borderId="5" xfId="0" applyFont="1" applyFill="1" applyBorder="1" applyAlignment="1">
      <alignment horizontal="center" vertical="center"/>
    </xf>
    <xf numFmtId="0" fontId="4" fillId="19" borderId="6" xfId="0" applyFont="1" applyFill="1" applyBorder="1" applyAlignment="1">
      <alignment horizontal="center" vertical="center"/>
    </xf>
    <xf numFmtId="0" fontId="4" fillId="19" borderId="5" xfId="0" applyFont="1" applyFill="1" applyBorder="1" applyAlignment="1">
      <alignment horizontal="center" vertical="center" wrapText="1"/>
    </xf>
    <xf numFmtId="0" fontId="6" fillId="27" borderId="19" xfId="0" applyFont="1" applyFill="1" applyBorder="1"/>
    <xf numFmtId="0" fontId="6" fillId="27" borderId="20" xfId="0" applyFont="1" applyFill="1" applyBorder="1"/>
    <xf numFmtId="0" fontId="6" fillId="27" borderId="21" xfId="0" applyFont="1" applyFill="1" applyBorder="1"/>
    <xf numFmtId="169" fontId="4" fillId="30" borderId="10" xfId="0" applyNumberFormat="1" applyFont="1" applyFill="1" applyBorder="1" applyAlignment="1">
      <alignment horizontal="center"/>
    </xf>
    <xf numFmtId="0" fontId="8" fillId="12" borderId="7" xfId="0" applyFont="1" applyFill="1" applyBorder="1" applyAlignment="1">
      <alignment horizontal="center"/>
    </xf>
    <xf numFmtId="9" fontId="8" fillId="12" borderId="5" xfId="1" applyFont="1" applyFill="1" applyBorder="1" applyAlignment="1">
      <alignment horizontal="center"/>
    </xf>
    <xf numFmtId="169" fontId="8" fillId="12" borderId="7" xfId="0" applyNumberFormat="1" applyFont="1" applyFill="1" applyBorder="1" applyAlignment="1">
      <alignment horizontal="center"/>
    </xf>
    <xf numFmtId="169" fontId="6" fillId="12" borderId="8" xfId="0" applyNumberFormat="1" applyFont="1" applyFill="1" applyBorder="1"/>
    <xf numFmtId="0" fontId="8" fillId="0" borderId="0" xfId="0" applyFont="1"/>
    <xf numFmtId="0" fontId="2" fillId="29" borderId="17" xfId="0" applyFont="1" applyFill="1" applyBorder="1"/>
    <xf numFmtId="169" fontId="2" fillId="29" borderId="18" xfId="4" applyNumberFormat="1" applyFont="1" applyFill="1" applyBorder="1"/>
    <xf numFmtId="0" fontId="2" fillId="9" borderId="7" xfId="0" applyFont="1" applyFill="1" applyBorder="1" applyAlignment="1">
      <alignment horizontal="center"/>
    </xf>
    <xf numFmtId="9" fontId="2" fillId="9" borderId="7" xfId="1" applyFont="1" applyFill="1" applyBorder="1" applyAlignment="1">
      <alignment horizontal="center"/>
    </xf>
    <xf numFmtId="169" fontId="2" fillId="9" borderId="7" xfId="0" applyNumberFormat="1" applyFont="1" applyFill="1" applyBorder="1" applyAlignment="1">
      <alignment horizontal="center"/>
    </xf>
    <xf numFmtId="169" fontId="4" fillId="9" borderId="8" xfId="0" applyNumberFormat="1" applyFont="1" applyFill="1" applyBorder="1"/>
    <xf numFmtId="0" fontId="2" fillId="3" borderId="7" xfId="0" applyFont="1" applyFill="1" applyBorder="1" applyAlignment="1">
      <alignment horizontal="center"/>
    </xf>
    <xf numFmtId="9" fontId="2" fillId="3" borderId="7" xfId="1" applyFont="1" applyFill="1" applyBorder="1" applyAlignment="1">
      <alignment horizontal="center"/>
    </xf>
    <xf numFmtId="169" fontId="2" fillId="3" borderId="7" xfId="0" applyNumberFormat="1" applyFont="1" applyFill="1" applyBorder="1" applyAlignment="1">
      <alignment horizontal="center"/>
    </xf>
    <xf numFmtId="169" fontId="4" fillId="3" borderId="8" xfId="0" applyNumberFormat="1" applyFont="1" applyFill="1" applyBorder="1"/>
    <xf numFmtId="0" fontId="2" fillId="14" borderId="7" xfId="0" applyFont="1" applyFill="1" applyBorder="1" applyAlignment="1">
      <alignment horizontal="center"/>
    </xf>
    <xf numFmtId="9" fontId="2" fillId="14" borderId="7" xfId="1" applyFont="1" applyFill="1" applyBorder="1" applyAlignment="1">
      <alignment horizontal="center"/>
    </xf>
    <xf numFmtId="169" fontId="2" fillId="14" borderId="7" xfId="0" applyNumberFormat="1" applyFont="1" applyFill="1" applyBorder="1" applyAlignment="1">
      <alignment horizontal="center"/>
    </xf>
    <xf numFmtId="169" fontId="4" fillId="14" borderId="8" xfId="0" applyNumberFormat="1" applyFont="1" applyFill="1" applyBorder="1"/>
    <xf numFmtId="0" fontId="2" fillId="13" borderId="7" xfId="0" applyFont="1" applyFill="1" applyBorder="1" applyAlignment="1">
      <alignment horizontal="center"/>
    </xf>
    <xf numFmtId="9" fontId="2" fillId="13" borderId="7" xfId="1" applyFont="1" applyFill="1" applyBorder="1" applyAlignment="1">
      <alignment horizontal="center"/>
    </xf>
    <xf numFmtId="169" fontId="2" fillId="13" borderId="7" xfId="0" applyNumberFormat="1" applyFont="1" applyFill="1" applyBorder="1" applyAlignment="1">
      <alignment horizontal="center"/>
    </xf>
    <xf numFmtId="169" fontId="4" fillId="13" borderId="8" xfId="0" applyNumberFormat="1" applyFont="1" applyFill="1" applyBorder="1"/>
    <xf numFmtId="0" fontId="2" fillId="13" borderId="9" xfId="0" applyFont="1" applyFill="1" applyBorder="1" applyAlignment="1">
      <alignment horizontal="center"/>
    </xf>
    <xf numFmtId="9" fontId="2" fillId="13" borderId="9" xfId="1" applyFont="1" applyFill="1" applyBorder="1" applyAlignment="1">
      <alignment horizontal="center"/>
    </xf>
    <xf numFmtId="169" fontId="2" fillId="13" borderId="9" xfId="0" applyNumberFormat="1" applyFont="1" applyFill="1" applyBorder="1" applyAlignment="1">
      <alignment horizontal="center"/>
    </xf>
    <xf numFmtId="16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9" fontId="2" fillId="0" borderId="0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9" fontId="2" fillId="0" borderId="0" xfId="0" applyNumberFormat="1" applyFont="1" applyAlignment="1">
      <alignment horizontal="center"/>
    </xf>
    <xf numFmtId="169" fontId="4" fillId="0" borderId="0" xfId="0" applyNumberFormat="1" applyFont="1"/>
    <xf numFmtId="1" fontId="6" fillId="12" borderId="7" xfId="0" applyNumberFormat="1" applyFont="1" applyFill="1" applyBorder="1" applyAlignment="1">
      <alignment horizontal="center"/>
    </xf>
    <xf numFmtId="9" fontId="8" fillId="12" borderId="7" xfId="1" applyFont="1" applyFill="1" applyBorder="1" applyAlignment="1">
      <alignment horizontal="center"/>
    </xf>
    <xf numFmtId="1" fontId="4" fillId="9" borderId="7" xfId="0" applyNumberFormat="1" applyFont="1" applyFill="1" applyBorder="1" applyAlignment="1">
      <alignment horizontal="center"/>
    </xf>
    <xf numFmtId="1" fontId="4" fillId="3" borderId="7" xfId="0" applyNumberFormat="1" applyFont="1" applyFill="1" applyBorder="1" applyAlignment="1">
      <alignment horizontal="center"/>
    </xf>
    <xf numFmtId="1" fontId="4" fillId="14" borderId="7" xfId="0" applyNumberFormat="1" applyFont="1" applyFill="1" applyBorder="1" applyAlignment="1">
      <alignment horizontal="center"/>
    </xf>
    <xf numFmtId="1" fontId="4" fillId="13" borderId="7" xfId="0" applyNumberFormat="1" applyFont="1" applyFill="1" applyBorder="1" applyAlignment="1">
      <alignment horizontal="center"/>
    </xf>
    <xf numFmtId="0" fontId="4" fillId="0" borderId="0" xfId="0" applyFont="1"/>
    <xf numFmtId="169" fontId="2" fillId="0" borderId="0" xfId="4" applyNumberFormat="1" applyFont="1"/>
    <xf numFmtId="169" fontId="2" fillId="0" borderId="0" xfId="4" applyNumberFormat="1" applyFont="1" applyFill="1"/>
    <xf numFmtId="0" fontId="2" fillId="18" borderId="0" xfId="0" applyFont="1" applyFill="1"/>
    <xf numFmtId="0" fontId="4" fillId="18" borderId="0" xfId="0" applyFont="1" applyFill="1"/>
    <xf numFmtId="169" fontId="2" fillId="18" borderId="0" xfId="4" applyNumberFormat="1" applyFont="1" applyFill="1"/>
    <xf numFmtId="0" fontId="27" fillId="0" borderId="0" xfId="0" applyFont="1"/>
    <xf numFmtId="0" fontId="28" fillId="0" borderId="0" xfId="0" applyFont="1"/>
    <xf numFmtId="165" fontId="10" fillId="0" borderId="0" xfId="0" applyNumberFormat="1" applyFont="1"/>
    <xf numFmtId="9" fontId="10" fillId="0" borderId="0" xfId="1" applyFont="1"/>
    <xf numFmtId="165" fontId="10" fillId="0" borderId="0" xfId="0" applyNumberFormat="1" applyFont="1" applyAlignment="1">
      <alignment horizontal="center" vertical="center"/>
    </xf>
    <xf numFmtId="9" fontId="10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/>
    </xf>
    <xf numFmtId="1" fontId="10" fillId="0" borderId="0" xfId="0" applyNumberFormat="1" applyFont="1"/>
    <xf numFmtId="169" fontId="10" fillId="0" borderId="0" xfId="4" applyNumberFormat="1" applyFont="1"/>
    <xf numFmtId="44" fontId="10" fillId="0" borderId="0" xfId="4" applyFont="1"/>
    <xf numFmtId="164" fontId="10" fillId="0" borderId="0" xfId="0" applyNumberFormat="1" applyFont="1"/>
    <xf numFmtId="0" fontId="7" fillId="6" borderId="4" xfId="0" applyFont="1" applyFill="1" applyBorder="1" applyAlignment="1">
      <alignment horizontal="left"/>
    </xf>
    <xf numFmtId="0" fontId="7" fillId="33" borderId="4" xfId="0" applyFont="1" applyFill="1" applyBorder="1" applyAlignment="1">
      <alignment horizontal="left"/>
    </xf>
    <xf numFmtId="0" fontId="10" fillId="0" borderId="3" xfId="0" applyFont="1" applyBorder="1"/>
    <xf numFmtId="0" fontId="4" fillId="34" borderId="0" xfId="0" applyFont="1" applyFill="1" applyAlignment="1">
      <alignment horizontal="center" vertical="center"/>
    </xf>
    <xf numFmtId="165" fontId="4" fillId="34" borderId="0" xfId="0" applyNumberFormat="1" applyFont="1" applyFill="1" applyAlignment="1">
      <alignment horizontal="center" vertical="center" wrapText="1"/>
    </xf>
    <xf numFmtId="1" fontId="10" fillId="0" borderId="3" xfId="1" applyNumberFormat="1" applyFont="1" applyBorder="1" applyAlignment="1">
      <alignment horizontal="center" vertical="center"/>
    </xf>
    <xf numFmtId="9" fontId="10" fillId="0" borderId="0" xfId="1" applyFont="1" applyBorder="1"/>
    <xf numFmtId="1" fontId="10" fillId="0" borderId="0" xfId="1" applyNumberFormat="1" applyFont="1" applyBorder="1"/>
    <xf numFmtId="2" fontId="25" fillId="0" borderId="0" xfId="0" applyNumberFormat="1" applyFont="1" applyAlignment="1">
      <alignment horizontal="center"/>
    </xf>
    <xf numFmtId="169" fontId="10" fillId="0" borderId="0" xfId="4" applyNumberFormat="1" applyFont="1" applyBorder="1"/>
    <xf numFmtId="0" fontId="33" fillId="24" borderId="23" xfId="0" applyFont="1" applyFill="1" applyBorder="1" applyAlignment="1">
      <alignment horizontal="center" vertical="center"/>
    </xf>
    <xf numFmtId="0" fontId="33" fillId="23" borderId="24" xfId="0" applyFont="1" applyFill="1" applyBorder="1" applyAlignment="1">
      <alignment horizontal="center" vertical="center"/>
    </xf>
    <xf numFmtId="9" fontId="31" fillId="24" borderId="23" xfId="1" applyFont="1" applyFill="1" applyBorder="1" applyAlignment="1" applyProtection="1">
      <alignment horizontal="center" vertical="center"/>
    </xf>
    <xf numFmtId="9" fontId="31" fillId="23" borderId="23" xfId="1" applyFont="1" applyFill="1" applyBorder="1" applyAlignment="1" applyProtection="1">
      <alignment horizontal="center" vertical="center"/>
    </xf>
    <xf numFmtId="167" fontId="10" fillId="0" borderId="3" xfId="0" applyNumberFormat="1" applyFont="1" applyBorder="1" applyAlignment="1">
      <alignment horizontal="center"/>
    </xf>
    <xf numFmtId="164" fontId="10" fillId="0" borderId="3" xfId="0" applyNumberFormat="1" applyFont="1" applyBorder="1" applyAlignment="1">
      <alignment horizontal="center"/>
    </xf>
    <xf numFmtId="164" fontId="32" fillId="35" borderId="3" xfId="0" applyNumberFormat="1" applyFont="1" applyFill="1" applyBorder="1" applyAlignment="1">
      <alignment horizontal="center"/>
    </xf>
    <xf numFmtId="1" fontId="4" fillId="13" borderId="3" xfId="0" applyNumberFormat="1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167" fontId="2" fillId="13" borderId="3" xfId="0" applyNumberFormat="1" applyFont="1" applyFill="1" applyBorder="1" applyAlignment="1">
      <alignment horizontal="center" vertical="center"/>
    </xf>
    <xf numFmtId="164" fontId="4" fillId="36" borderId="3" xfId="0" applyNumberFormat="1" applyFont="1" applyFill="1" applyBorder="1" applyAlignment="1">
      <alignment horizontal="center" vertical="center"/>
    </xf>
    <xf numFmtId="9" fontId="0" fillId="0" borderId="0" xfId="1" applyFont="1"/>
    <xf numFmtId="1" fontId="29" fillId="0" borderId="3" xfId="1" applyNumberFormat="1" applyFont="1" applyBorder="1" applyAlignment="1">
      <alignment horizontal="center" vertical="center"/>
    </xf>
    <xf numFmtId="0" fontId="10" fillId="0" borderId="7" xfId="0" applyFont="1" applyBorder="1"/>
    <xf numFmtId="165" fontId="10" fillId="0" borderId="7" xfId="0" applyNumberFormat="1" applyFont="1" applyBorder="1"/>
    <xf numFmtId="9" fontId="10" fillId="0" borderId="7" xfId="1" applyFont="1" applyBorder="1"/>
    <xf numFmtId="1" fontId="10" fillId="0" borderId="7" xfId="0" applyNumberFormat="1" applyFont="1" applyBorder="1"/>
    <xf numFmtId="169" fontId="10" fillId="0" borderId="7" xfId="4" applyNumberFormat="1" applyFont="1" applyBorder="1"/>
    <xf numFmtId="44" fontId="10" fillId="0" borderId="7" xfId="4" applyFont="1" applyBorder="1"/>
    <xf numFmtId="169" fontId="10" fillId="0" borderId="7" xfId="0" applyNumberFormat="1" applyFont="1" applyBorder="1"/>
    <xf numFmtId="0" fontId="4" fillId="6" borderId="26" xfId="0" applyFont="1" applyFill="1" applyBorder="1"/>
    <xf numFmtId="0" fontId="4" fillId="6" borderId="25" xfId="0" applyFont="1" applyFill="1" applyBorder="1"/>
    <xf numFmtId="169" fontId="2" fillId="6" borderId="25" xfId="4" applyNumberFormat="1" applyFont="1" applyFill="1" applyBorder="1"/>
    <xf numFmtId="0" fontId="2" fillId="6" borderId="25" xfId="0" applyFont="1" applyFill="1" applyBorder="1"/>
    <xf numFmtId="169" fontId="4" fillId="6" borderId="27" xfId="4" applyNumberFormat="1" applyFont="1" applyFill="1" applyBorder="1"/>
    <xf numFmtId="0" fontId="4" fillId="17" borderId="26" xfId="0" applyFont="1" applyFill="1" applyBorder="1"/>
    <xf numFmtId="0" fontId="4" fillId="17" borderId="25" xfId="0" applyFont="1" applyFill="1" applyBorder="1"/>
    <xf numFmtId="169" fontId="2" fillId="17" borderId="25" xfId="4" applyNumberFormat="1" applyFont="1" applyFill="1" applyBorder="1"/>
    <xf numFmtId="0" fontId="2" fillId="17" borderId="25" xfId="0" applyFont="1" applyFill="1" applyBorder="1"/>
    <xf numFmtId="169" fontId="4" fillId="17" borderId="27" xfId="4" applyNumberFormat="1" applyFont="1" applyFill="1" applyBorder="1"/>
    <xf numFmtId="0" fontId="2" fillId="37" borderId="0" xfId="0" applyFont="1" applyFill="1"/>
    <xf numFmtId="0" fontId="4" fillId="37" borderId="0" xfId="0" applyFont="1" applyFill="1"/>
    <xf numFmtId="169" fontId="2" fillId="37" borderId="0" xfId="4" applyNumberFormat="1" applyFont="1" applyFill="1"/>
    <xf numFmtId="169" fontId="2" fillId="31" borderId="0" xfId="4" applyNumberFormat="1" applyFont="1" applyFill="1"/>
    <xf numFmtId="3" fontId="7" fillId="6" borderId="4" xfId="0" applyNumberFormat="1" applyFont="1" applyFill="1" applyBorder="1" applyAlignment="1">
      <alignment horizontal="center" vertical="center"/>
    </xf>
    <xf numFmtId="3" fontId="7" fillId="33" borderId="4" xfId="0" applyNumberFormat="1" applyFont="1" applyFill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 vertical="center"/>
    </xf>
    <xf numFmtId="3" fontId="6" fillId="7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9" fontId="2" fillId="0" borderId="28" xfId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/>
    </xf>
    <xf numFmtId="0" fontId="35" fillId="0" borderId="0" xfId="0" applyFont="1" applyAlignment="1">
      <alignment horizontal="left" vertical="top"/>
    </xf>
    <xf numFmtId="0" fontId="36" fillId="0" borderId="0" xfId="0" applyFont="1"/>
    <xf numFmtId="0" fontId="37" fillId="0" borderId="0" xfId="0" applyFont="1" applyAlignment="1">
      <alignment horizontal="left" vertical="top"/>
    </xf>
    <xf numFmtId="0" fontId="36" fillId="0" borderId="0" xfId="0" pivotButton="1" applyFont="1"/>
    <xf numFmtId="0" fontId="36" fillId="0" borderId="0" xfId="0" applyFont="1" applyAlignment="1">
      <alignment horizontal="left"/>
    </xf>
    <xf numFmtId="0" fontId="4" fillId="29" borderId="16" xfId="0" applyFont="1" applyFill="1" applyBorder="1"/>
    <xf numFmtId="171" fontId="0" fillId="0" borderId="0" xfId="0" applyNumberFormat="1"/>
    <xf numFmtId="3" fontId="0" fillId="0" borderId="0" xfId="0" applyNumberFormat="1"/>
    <xf numFmtId="0" fontId="39" fillId="0" borderId="0" xfId="0" applyFont="1"/>
    <xf numFmtId="169" fontId="8" fillId="12" borderId="7" xfId="4" applyNumberFormat="1" applyFont="1" applyFill="1" applyBorder="1" applyAlignment="1">
      <alignment horizontal="center"/>
    </xf>
    <xf numFmtId="169" fontId="2" fillId="9" borderId="7" xfId="4" applyNumberFormat="1" applyFont="1" applyFill="1" applyBorder="1" applyAlignment="1">
      <alignment horizontal="center"/>
    </xf>
    <xf numFmtId="169" fontId="2" fillId="3" borderId="7" xfId="4" applyNumberFormat="1" applyFont="1" applyFill="1" applyBorder="1" applyAlignment="1">
      <alignment horizontal="center"/>
    </xf>
    <xf numFmtId="169" fontId="2" fillId="14" borderId="7" xfId="4" applyNumberFormat="1" applyFont="1" applyFill="1" applyBorder="1" applyAlignment="1">
      <alignment horizontal="center"/>
    </xf>
    <xf numFmtId="169" fontId="2" fillId="13" borderId="7" xfId="4" applyNumberFormat="1" applyFont="1" applyFill="1" applyBorder="1" applyAlignment="1">
      <alignment horizontal="center"/>
    </xf>
    <xf numFmtId="169" fontId="2" fillId="13" borderId="9" xfId="4" applyNumberFormat="1" applyFont="1" applyFill="1" applyBorder="1" applyAlignment="1">
      <alignment horizontal="center"/>
    </xf>
    <xf numFmtId="2" fontId="0" fillId="0" borderId="0" xfId="0" applyNumberFormat="1"/>
    <xf numFmtId="0" fontId="0" fillId="0" borderId="31" xfId="0" applyBorder="1"/>
    <xf numFmtId="0" fontId="0" fillId="25" borderId="0" xfId="0" applyFill="1"/>
    <xf numFmtId="0" fontId="0" fillId="40" borderId="32" xfId="0" applyFill="1" applyBorder="1"/>
    <xf numFmtId="0" fontId="0" fillId="0" borderId="32" xfId="0" applyBorder="1"/>
    <xf numFmtId="0" fontId="31" fillId="39" borderId="33" xfId="0" applyFont="1" applyFill="1" applyBorder="1"/>
    <xf numFmtId="3" fontId="34" fillId="0" borderId="3" xfId="0" applyNumberFormat="1" applyFont="1" applyBorder="1" applyAlignment="1">
      <alignment horizontal="center" vertical="center"/>
    </xf>
    <xf numFmtId="3" fontId="4" fillId="13" borderId="3" xfId="0" applyNumberFormat="1" applyFont="1" applyFill="1" applyBorder="1" applyAlignment="1">
      <alignment horizontal="center" vertical="center"/>
    </xf>
    <xf numFmtId="9" fontId="31" fillId="24" borderId="34" xfId="1" applyFont="1" applyFill="1" applyBorder="1" applyAlignment="1" applyProtection="1">
      <alignment horizontal="center" vertical="center"/>
    </xf>
    <xf numFmtId="164" fontId="10" fillId="0" borderId="35" xfId="0" applyNumberFormat="1" applyFont="1" applyBorder="1" applyAlignment="1">
      <alignment horizontal="center"/>
    </xf>
    <xf numFmtId="0" fontId="18" fillId="26" borderId="3" xfId="0" applyFont="1" applyFill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/>
    </xf>
    <xf numFmtId="9" fontId="32" fillId="0" borderId="3" xfId="1" applyFont="1" applyBorder="1" applyAlignment="1">
      <alignment horizontal="center" vertical="center"/>
    </xf>
    <xf numFmtId="9" fontId="31" fillId="24" borderId="3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40" fillId="41" borderId="0" xfId="0" applyFont="1" applyFill="1" applyAlignment="1">
      <alignment horizontal="center" vertical="center"/>
    </xf>
    <xf numFmtId="9" fontId="42" fillId="41" borderId="0" xfId="1" applyFont="1" applyFill="1" applyAlignment="1">
      <alignment horizontal="center" vertical="center"/>
    </xf>
    <xf numFmtId="0" fontId="24" fillId="16" borderId="3" xfId="0" applyFont="1" applyFill="1" applyBorder="1" applyAlignment="1">
      <alignment horizontal="center" vertical="center"/>
    </xf>
    <xf numFmtId="0" fontId="43" fillId="0" borderId="3" xfId="0" applyFont="1" applyBorder="1" applyAlignment="1">
      <alignment horizontal="center" vertical="center"/>
    </xf>
    <xf numFmtId="2" fontId="4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2" fontId="44" fillId="41" borderId="38" xfId="3" applyNumberFormat="1" applyFont="1" applyFill="1" applyBorder="1" applyAlignment="1">
      <alignment horizontal="center" vertical="center"/>
    </xf>
    <xf numFmtId="173" fontId="47" fillId="33" borderId="3" xfId="3" applyNumberFormat="1" applyFont="1" applyFill="1" applyBorder="1" applyAlignment="1">
      <alignment horizontal="center" vertical="center"/>
    </xf>
    <xf numFmtId="9" fontId="0" fillId="0" borderId="0" xfId="1" applyFont="1" applyAlignment="1">
      <alignment horizontal="center" vertical="top"/>
    </xf>
    <xf numFmtId="0" fontId="48" fillId="0" borderId="0" xfId="0" applyFont="1" applyAlignment="1">
      <alignment horizontal="center" vertical="center"/>
    </xf>
    <xf numFmtId="173" fontId="48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48" fillId="0" borderId="0" xfId="1" applyFont="1" applyAlignment="1">
      <alignment horizontal="center" vertical="center"/>
    </xf>
    <xf numFmtId="0" fontId="24" fillId="30" borderId="3" xfId="0" applyFont="1" applyFill="1" applyBorder="1" applyAlignment="1">
      <alignment horizontal="center" vertical="center"/>
    </xf>
    <xf numFmtId="172" fontId="49" fillId="30" borderId="3" xfId="3" applyNumberFormat="1" applyFont="1" applyFill="1" applyBorder="1" applyAlignment="1">
      <alignment horizontal="center" vertical="center"/>
    </xf>
    <xf numFmtId="9" fontId="50" fillId="43" borderId="3" xfId="1" applyFont="1" applyFill="1" applyBorder="1" applyAlignment="1">
      <alignment horizontal="center" vertical="center"/>
    </xf>
    <xf numFmtId="172" fontId="49" fillId="37" borderId="3" xfId="3" applyNumberFormat="1" applyFont="1" applyFill="1" applyBorder="1" applyAlignment="1">
      <alignment horizontal="center" vertical="center"/>
    </xf>
    <xf numFmtId="172" fontId="49" fillId="38" borderId="3" xfId="3" applyNumberFormat="1" applyFont="1" applyFill="1" applyBorder="1" applyAlignment="1">
      <alignment horizontal="center" vertical="center"/>
    </xf>
    <xf numFmtId="173" fontId="47" fillId="9" borderId="39" xfId="3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52" fillId="31" borderId="10" xfId="0" applyFont="1" applyFill="1" applyBorder="1" applyAlignment="1">
      <alignment vertical="center" wrapText="1"/>
    </xf>
    <xf numFmtId="3" fontId="4" fillId="0" borderId="2" xfId="0" applyNumberFormat="1" applyFont="1" applyBorder="1" applyAlignment="1">
      <alignment horizontal="center"/>
    </xf>
    <xf numFmtId="4" fontId="10" fillId="0" borderId="0" xfId="0" applyNumberFormat="1" applyFont="1" applyAlignment="1">
      <alignment horizontal="left" vertical="center"/>
    </xf>
    <xf numFmtId="3" fontId="3" fillId="2" borderId="2" xfId="2" applyNumberFormat="1" applyFont="1" applyBorder="1" applyAlignment="1">
      <alignment horizontal="center" vertical="center"/>
    </xf>
    <xf numFmtId="3" fontId="7" fillId="9" borderId="2" xfId="0" applyNumberFormat="1" applyFont="1" applyFill="1" applyBorder="1" applyAlignment="1">
      <alignment horizontal="left" vertical="center"/>
    </xf>
    <xf numFmtId="10" fontId="0" fillId="0" borderId="0" xfId="0" applyNumberFormat="1"/>
    <xf numFmtId="169" fontId="32" fillId="0" borderId="8" xfId="0" applyNumberFormat="1" applyFont="1" applyBorder="1"/>
    <xf numFmtId="0" fontId="1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53" fillId="16" borderId="0" xfId="0" applyFont="1" applyFill="1"/>
    <xf numFmtId="46" fontId="10" fillId="0" borderId="0" xfId="0" applyNumberFormat="1" applyFont="1"/>
    <xf numFmtId="0" fontId="55" fillId="0" borderId="0" xfId="0" applyFont="1"/>
    <xf numFmtId="0" fontId="4" fillId="44" borderId="16" xfId="0" applyFont="1" applyFill="1" applyBorder="1"/>
    <xf numFmtId="0" fontId="2" fillId="44" borderId="18" xfId="0" applyFont="1" applyFill="1" applyBorder="1"/>
    <xf numFmtId="0" fontId="2" fillId="45" borderId="0" xfId="0" applyFont="1" applyFill="1"/>
    <xf numFmtId="0" fontId="4" fillId="45" borderId="0" xfId="0" applyFont="1" applyFill="1"/>
    <xf numFmtId="169" fontId="2" fillId="45" borderId="0" xfId="4" applyNumberFormat="1" applyFont="1" applyFill="1"/>
    <xf numFmtId="0" fontId="2" fillId="45" borderId="26" xfId="0" applyFont="1" applyFill="1" applyBorder="1"/>
    <xf numFmtId="0" fontId="4" fillId="45" borderId="25" xfId="0" applyFont="1" applyFill="1" applyBorder="1"/>
    <xf numFmtId="169" fontId="2" fillId="45" borderId="25" xfId="4" applyNumberFormat="1" applyFont="1" applyFill="1" applyBorder="1"/>
    <xf numFmtId="0" fontId="2" fillId="45" borderId="25" xfId="0" applyFont="1" applyFill="1" applyBorder="1"/>
    <xf numFmtId="0" fontId="2" fillId="45" borderId="29" xfId="0" applyFont="1" applyFill="1" applyBorder="1"/>
    <xf numFmtId="0" fontId="4" fillId="45" borderId="30" xfId="0" applyFont="1" applyFill="1" applyBorder="1"/>
    <xf numFmtId="0" fontId="2" fillId="45" borderId="30" xfId="0" applyFont="1" applyFill="1" applyBorder="1"/>
    <xf numFmtId="169" fontId="2" fillId="45" borderId="30" xfId="4" applyNumberFormat="1" applyFont="1" applyFill="1" applyBorder="1"/>
    <xf numFmtId="169" fontId="2" fillId="45" borderId="0" xfId="4" applyNumberFormat="1" applyFont="1" applyFill="1" applyBorder="1"/>
    <xf numFmtId="0" fontId="0" fillId="0" borderId="41" xfId="0" pivotButton="1" applyBorder="1"/>
    <xf numFmtId="0" fontId="0" fillId="0" borderId="42" xfId="0" applyBorder="1"/>
    <xf numFmtId="0" fontId="0" fillId="0" borderId="43" xfId="0" applyBorder="1"/>
    <xf numFmtId="0" fontId="0" fillId="0" borderId="41" xfId="0" applyBorder="1"/>
    <xf numFmtId="0" fontId="0" fillId="0" borderId="44" xfId="0" applyBorder="1" applyAlignment="1">
      <alignment horizontal="left"/>
    </xf>
    <xf numFmtId="165" fontId="0" fillId="0" borderId="44" xfId="0" applyNumberFormat="1" applyBorder="1"/>
    <xf numFmtId="0" fontId="0" fillId="0" borderId="45" xfId="0" applyBorder="1"/>
    <xf numFmtId="0" fontId="0" fillId="0" borderId="46" xfId="0" applyBorder="1"/>
    <xf numFmtId="165" fontId="0" fillId="0" borderId="47" xfId="0" applyNumberFormat="1" applyBorder="1"/>
    <xf numFmtId="0" fontId="2" fillId="29" borderId="17" xfId="0" applyFont="1" applyFill="1" applyBorder="1" applyAlignment="1">
      <alignment wrapText="1"/>
    </xf>
    <xf numFmtId="0" fontId="56" fillId="0" borderId="0" xfId="0" applyFont="1"/>
    <xf numFmtId="3" fontId="0" fillId="16" borderId="0" xfId="0" applyNumberFormat="1" applyFill="1" applyAlignment="1">
      <alignment horizontal="center" vertical="center"/>
    </xf>
    <xf numFmtId="0" fontId="57" fillId="16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15" fillId="0" borderId="0" xfId="0" applyFont="1" applyAlignment="1">
      <alignment horizontal="right" vertical="center"/>
    </xf>
    <xf numFmtId="2" fontId="25" fillId="0" borderId="7" xfId="0" applyNumberFormat="1" applyFont="1" applyBorder="1" applyAlignment="1">
      <alignment horizontal="right"/>
    </xf>
    <xf numFmtId="2" fontId="10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right" vertical="center"/>
    </xf>
    <xf numFmtId="2" fontId="10" fillId="0" borderId="7" xfId="1" applyNumberFormat="1" applyFont="1" applyBorder="1" applyAlignment="1">
      <alignment horizontal="right"/>
    </xf>
    <xf numFmtId="2" fontId="10" fillId="0" borderId="5" xfId="1" applyNumberFormat="1" applyFont="1" applyFill="1" applyBorder="1" applyAlignment="1">
      <alignment horizontal="right"/>
    </xf>
    <xf numFmtId="2" fontId="10" fillId="0" borderId="7" xfId="1" applyNumberFormat="1" applyFont="1" applyFill="1" applyBorder="1" applyAlignment="1">
      <alignment horizontal="right"/>
    </xf>
    <xf numFmtId="9" fontId="7" fillId="0" borderId="0" xfId="0" applyNumberFormat="1" applyFont="1" applyAlignment="1">
      <alignment horizontal="left" vertical="center"/>
    </xf>
    <xf numFmtId="9" fontId="13" fillId="0" borderId="0" xfId="0" applyNumberFormat="1" applyFont="1" applyAlignment="1">
      <alignment horizontal="left" vertical="center"/>
    </xf>
    <xf numFmtId="3" fontId="13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top"/>
    </xf>
    <xf numFmtId="0" fontId="52" fillId="31" borderId="0" xfId="0" applyFont="1" applyFill="1" applyAlignment="1">
      <alignment vertical="center" wrapText="1"/>
    </xf>
    <xf numFmtId="9" fontId="59" fillId="0" borderId="7" xfId="1" applyFont="1" applyBorder="1"/>
    <xf numFmtId="169" fontId="59" fillId="0" borderId="7" xfId="4" applyNumberFormat="1" applyFont="1" applyBorder="1"/>
    <xf numFmtId="169" fontId="59" fillId="0" borderId="5" xfId="4" applyNumberFormat="1" applyFont="1" applyBorder="1"/>
    <xf numFmtId="9" fontId="59" fillId="0" borderId="5" xfId="1" applyFont="1" applyBorder="1"/>
    <xf numFmtId="2" fontId="10" fillId="0" borderId="5" xfId="0" applyNumberFormat="1" applyFont="1" applyBorder="1"/>
    <xf numFmtId="2" fontId="10" fillId="28" borderId="7" xfId="0" applyNumberFormat="1" applyFont="1" applyFill="1" applyBorder="1"/>
    <xf numFmtId="0" fontId="61" fillId="0" borderId="0" xfId="0" pivotButton="1" applyFont="1"/>
    <xf numFmtId="0" fontId="61" fillId="0" borderId="0" xfId="0" applyFont="1"/>
    <xf numFmtId="0" fontId="62" fillId="15" borderId="0" xfId="0" applyFont="1" applyFill="1" applyAlignment="1">
      <alignment horizontal="center" vertical="center"/>
    </xf>
    <xf numFmtId="165" fontId="62" fillId="15" borderId="0" xfId="0" applyNumberFormat="1" applyFont="1" applyFill="1" applyAlignment="1">
      <alignment horizontal="center" vertical="center" wrapText="1"/>
    </xf>
    <xf numFmtId="0" fontId="62" fillId="15" borderId="0" xfId="0" applyFont="1" applyFill="1" applyAlignment="1">
      <alignment horizontal="center" vertical="center" wrapText="1"/>
    </xf>
    <xf numFmtId="9" fontId="62" fillId="26" borderId="0" xfId="1" applyFont="1" applyFill="1" applyAlignment="1">
      <alignment horizontal="center" vertical="center" wrapText="1"/>
    </xf>
    <xf numFmtId="2" fontId="62" fillId="15" borderId="0" xfId="0" applyNumberFormat="1" applyFont="1" applyFill="1" applyAlignment="1">
      <alignment horizontal="right" vertical="center" wrapText="1"/>
    </xf>
    <xf numFmtId="0" fontId="62" fillId="26" borderId="0" xfId="0" applyFont="1" applyFill="1" applyAlignment="1">
      <alignment horizontal="right" vertical="center" wrapText="1"/>
    </xf>
    <xf numFmtId="0" fontId="63" fillId="22" borderId="0" xfId="0" applyFont="1" applyFill="1" applyAlignment="1">
      <alignment horizontal="center" vertical="center" wrapText="1"/>
    </xf>
    <xf numFmtId="0" fontId="64" fillId="16" borderId="50" xfId="0" applyFont="1" applyFill="1" applyBorder="1" applyAlignment="1">
      <alignment horizontal="center" vertical="center" wrapText="1"/>
    </xf>
    <xf numFmtId="0" fontId="64" fillId="16" borderId="49" xfId="0" applyFont="1" applyFill="1" applyBorder="1" applyAlignment="1">
      <alignment horizontal="center" vertical="center" wrapText="1"/>
    </xf>
    <xf numFmtId="0" fontId="65" fillId="26" borderId="0" xfId="0" applyFont="1" applyFill="1" applyAlignment="1">
      <alignment horizontal="center" vertical="center" wrapText="1"/>
    </xf>
    <xf numFmtId="0" fontId="65" fillId="21" borderId="0" xfId="0" applyFont="1" applyFill="1" applyAlignment="1">
      <alignment horizontal="center" vertical="center" wrapText="1"/>
    </xf>
    <xf numFmtId="0" fontId="62" fillId="12" borderId="12" xfId="0" applyFont="1" applyFill="1" applyBorder="1" applyAlignment="1">
      <alignment horizontal="center" vertical="center" wrapText="1"/>
    </xf>
    <xf numFmtId="0" fontId="66" fillId="10" borderId="13" xfId="0" applyFont="1" applyFill="1" applyBorder="1" applyAlignment="1">
      <alignment horizontal="center" vertical="center" wrapText="1"/>
    </xf>
    <xf numFmtId="0" fontId="67" fillId="23" borderId="13" xfId="0" applyFont="1" applyFill="1" applyBorder="1" applyAlignment="1">
      <alignment horizontal="center" vertical="center" wrapText="1"/>
    </xf>
    <xf numFmtId="0" fontId="62" fillId="24" borderId="13" xfId="0" applyFont="1" applyFill="1" applyBorder="1" applyAlignment="1">
      <alignment horizontal="center" vertical="center" wrapText="1"/>
    </xf>
    <xf numFmtId="0" fontId="62" fillId="25" borderId="13" xfId="0" applyFont="1" applyFill="1" applyBorder="1" applyAlignment="1">
      <alignment horizontal="center" vertical="center" wrapText="1"/>
    </xf>
    <xf numFmtId="0" fontId="62" fillId="25" borderId="14" xfId="0" applyFont="1" applyFill="1" applyBorder="1" applyAlignment="1">
      <alignment horizontal="center" vertical="center" wrapText="1"/>
    </xf>
    <xf numFmtId="0" fontId="68" fillId="32" borderId="9" xfId="0" applyFont="1" applyFill="1" applyBorder="1" applyAlignment="1">
      <alignment horizontal="center" vertical="center" wrapText="1"/>
    </xf>
    <xf numFmtId="0" fontId="68" fillId="32" borderId="15" xfId="0" applyFont="1" applyFill="1" applyBorder="1" applyAlignment="1">
      <alignment horizontal="center" vertical="center" wrapText="1"/>
    </xf>
    <xf numFmtId="0" fontId="69" fillId="16" borderId="49" xfId="0" applyFont="1" applyFill="1" applyBorder="1" applyAlignment="1">
      <alignment horizontal="center" vertical="center" wrapText="1"/>
    </xf>
    <xf numFmtId="0" fontId="70" fillId="31" borderId="48" xfId="0" applyFont="1" applyFill="1" applyBorder="1" applyAlignment="1">
      <alignment horizontal="center" vertical="center" wrapText="1"/>
    </xf>
    <xf numFmtId="0" fontId="70" fillId="31" borderId="22" xfId="0" applyFont="1" applyFill="1" applyBorder="1" applyAlignment="1">
      <alignment horizontal="center" vertical="center" wrapText="1"/>
    </xf>
    <xf numFmtId="0" fontId="67" fillId="19" borderId="40" xfId="0" applyFont="1" applyFill="1" applyBorder="1" applyAlignment="1">
      <alignment horizontal="center" vertical="center" wrapText="1"/>
    </xf>
    <xf numFmtId="0" fontId="60" fillId="0" borderId="0" xfId="0" applyFont="1" applyAlignment="1">
      <alignment horizontal="center" vertical="center" wrapText="1"/>
    </xf>
    <xf numFmtId="0" fontId="71" fillId="0" borderId="0" xfId="0" applyFont="1"/>
    <xf numFmtId="0" fontId="0" fillId="0" borderId="51" xfId="0" applyBorder="1"/>
    <xf numFmtId="165" fontId="0" fillId="0" borderId="52" xfId="0" applyNumberFormat="1" applyBorder="1"/>
    <xf numFmtId="9" fontId="2" fillId="0" borderId="0" xfId="1" applyFont="1"/>
    <xf numFmtId="0" fontId="10" fillId="0" borderId="0" xfId="0" pivotButton="1" applyFont="1"/>
    <xf numFmtId="2" fontId="10" fillId="0" borderId="0" xfId="0" applyNumberFormat="1" applyFont="1"/>
    <xf numFmtId="170" fontId="10" fillId="0" borderId="0" xfId="0" applyNumberFormat="1" applyFont="1"/>
    <xf numFmtId="0" fontId="2" fillId="0" borderId="0" xfId="0" pivotButton="1" applyFont="1"/>
    <xf numFmtId="0" fontId="2" fillId="0" borderId="0" xfId="0" applyFont="1" applyAlignment="1">
      <alignment horizontal="left"/>
    </xf>
    <xf numFmtId="3" fontId="2" fillId="0" borderId="0" xfId="0" applyNumberFormat="1" applyFont="1"/>
    <xf numFmtId="4" fontId="2" fillId="0" borderId="0" xfId="0" applyNumberFormat="1" applyFont="1"/>
    <xf numFmtId="0" fontId="2" fillId="0" borderId="0" xfId="0" applyFont="1" applyAlignment="1">
      <alignment horizontal="left" indent="1"/>
    </xf>
    <xf numFmtId="0" fontId="10" fillId="0" borderId="0" xfId="0" pivotButton="1" applyFont="1" applyAlignment="1">
      <alignment horizontal="center" vertical="center"/>
    </xf>
    <xf numFmtId="9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10" fillId="0" borderId="0" xfId="0" pivotButton="1" applyFont="1" applyAlignment="1">
      <alignment horizontal="left" vertical="center"/>
    </xf>
    <xf numFmtId="0" fontId="11" fillId="6" borderId="0" xfId="0" applyFont="1" applyFill="1" applyAlignment="1">
      <alignment horizontal="center" vertical="center"/>
    </xf>
    <xf numFmtId="0" fontId="17" fillId="11" borderId="0" xfId="0" applyFont="1" applyFill="1" applyAlignment="1">
      <alignment horizontal="center" vertical="center"/>
    </xf>
    <xf numFmtId="0" fontId="58" fillId="16" borderId="0" xfId="0" applyFont="1" applyFill="1" applyAlignment="1">
      <alignment horizontal="center" vertical="center" wrapText="1"/>
    </xf>
    <xf numFmtId="0" fontId="58" fillId="16" borderId="0" xfId="0" applyFont="1" applyFill="1" applyAlignment="1">
      <alignment horizontal="center" vertical="center"/>
    </xf>
    <xf numFmtId="0" fontId="29" fillId="20" borderId="11" xfId="0" applyFont="1" applyFill="1" applyBorder="1" applyAlignment="1">
      <alignment horizontal="center" vertical="center"/>
    </xf>
    <xf numFmtId="0" fontId="30" fillId="20" borderId="11" xfId="0" applyFont="1" applyFill="1" applyBorder="1" applyAlignment="1">
      <alignment horizontal="center" vertical="center"/>
    </xf>
    <xf numFmtId="0" fontId="54" fillId="16" borderId="0" xfId="0" applyFont="1" applyFill="1" applyAlignment="1">
      <alignment horizontal="center" vertical="center" wrapText="1"/>
    </xf>
    <xf numFmtId="0" fontId="54" fillId="16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24" fillId="16" borderId="3" xfId="0" applyFont="1" applyFill="1" applyBorder="1" applyAlignment="1">
      <alignment horizontal="center" vertical="center" wrapText="1"/>
    </xf>
    <xf numFmtId="0" fontId="41" fillId="16" borderId="22" xfId="0" applyFont="1" applyFill="1" applyBorder="1" applyAlignment="1">
      <alignment horizontal="center" vertical="center" wrapText="1"/>
    </xf>
    <xf numFmtId="0" fontId="41" fillId="16" borderId="36" xfId="0" applyFont="1" applyFill="1" applyBorder="1" applyAlignment="1">
      <alignment horizontal="center" vertical="center" wrapText="1"/>
    </xf>
    <xf numFmtId="172" fontId="40" fillId="41" borderId="37" xfId="3" applyNumberFormat="1" applyFont="1" applyFill="1" applyBorder="1" applyAlignment="1">
      <alignment horizontal="center" vertical="center" wrapText="1"/>
    </xf>
    <xf numFmtId="172" fontId="40" fillId="41" borderId="0" xfId="3" applyNumberFormat="1" applyFont="1" applyFill="1" applyBorder="1" applyAlignment="1">
      <alignment horizontal="center" vertical="center" wrapText="1"/>
    </xf>
    <xf numFmtId="172" fontId="40" fillId="7" borderId="3" xfId="3" applyNumberFormat="1" applyFont="1" applyFill="1" applyBorder="1" applyAlignment="1">
      <alignment horizontal="center" vertical="center" wrapText="1"/>
    </xf>
    <xf numFmtId="0" fontId="44" fillId="7" borderId="22" xfId="0" applyFont="1" applyFill="1" applyBorder="1" applyAlignment="1">
      <alignment horizontal="center" vertical="center" wrapText="1"/>
    </xf>
    <xf numFmtId="0" fontId="44" fillId="7" borderId="36" xfId="0" applyFont="1" applyFill="1" applyBorder="1" applyAlignment="1">
      <alignment horizontal="center" vertical="center" wrapText="1"/>
    </xf>
    <xf numFmtId="0" fontId="46" fillId="0" borderId="22" xfId="0" applyFont="1" applyBorder="1" applyAlignment="1">
      <alignment horizontal="center" vertical="center" wrapText="1"/>
    </xf>
    <xf numFmtId="0" fontId="46" fillId="0" borderId="36" xfId="0" applyFont="1" applyBorder="1" applyAlignment="1">
      <alignment horizontal="center" vertical="center" wrapText="1"/>
    </xf>
    <xf numFmtId="0" fontId="24" fillId="42" borderId="22" xfId="0" applyFont="1" applyFill="1" applyBorder="1" applyAlignment="1">
      <alignment horizontal="center" vertical="center"/>
    </xf>
    <xf numFmtId="0" fontId="24" fillId="42" borderId="36" xfId="0" applyFont="1" applyFill="1" applyBorder="1" applyAlignment="1">
      <alignment horizontal="center" vertical="center"/>
    </xf>
    <xf numFmtId="0" fontId="51" fillId="42" borderId="22" xfId="0" applyFont="1" applyFill="1" applyBorder="1" applyAlignment="1">
      <alignment horizontal="center" vertical="center" wrapText="1"/>
    </xf>
    <xf numFmtId="0" fontId="51" fillId="42" borderId="36" xfId="0" applyFont="1" applyFill="1" applyBorder="1" applyAlignment="1">
      <alignment horizontal="center" vertical="center"/>
    </xf>
  </cellXfs>
  <cellStyles count="9">
    <cellStyle name="Moneda" xfId="4" builtinId="4"/>
    <cellStyle name="Moneda 2" xfId="3" xr:uid="{8B139B0A-48A0-4336-B022-3E896BE13A2B}"/>
    <cellStyle name="Normal" xfId="0" builtinId="0"/>
    <cellStyle name="Normal 2 8 2" xfId="6" xr:uid="{6EC32038-1CFE-4439-946F-296A92D93C1B}"/>
    <cellStyle name="Normal 2 9" xfId="5" xr:uid="{106BBCA6-F35D-4320-8A48-077BC7193D10}"/>
    <cellStyle name="Normal 6" xfId="8" xr:uid="{6728AC79-1059-44B2-8370-1936CA80FB0E}"/>
    <cellStyle name="Normal 60" xfId="7" xr:uid="{3D1C0399-B1BE-43B8-906B-12322D61E4E7}"/>
    <cellStyle name="Notas" xfId="2" builtinId="10"/>
    <cellStyle name="Porcentaje" xfId="1" builtinId="5"/>
  </cellStyles>
  <dxfs count="404"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1DAFF"/>
        </patternFill>
      </fill>
    </dxf>
    <dxf>
      <font>
        <color theme="1" tint="0.499984740745262"/>
      </font>
      <fill>
        <patternFill>
          <bgColor theme="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theme="7" tint="-0.499984740745262"/>
      </font>
      <fill>
        <patternFill>
          <bgColor theme="7" tint="0.39994506668294322"/>
        </patternFill>
      </fill>
    </dxf>
    <dxf>
      <font>
        <b/>
        <i val="0"/>
        <color theme="7" tint="-0.499984740745262"/>
      </font>
      <fill>
        <patternFill>
          <bgColor theme="7" tint="0.39994506668294322"/>
        </patternFill>
      </fill>
    </dxf>
    <dxf>
      <font>
        <b/>
        <i val="0"/>
        <color theme="7" tint="-0.499984740745262"/>
      </font>
      <fill>
        <patternFill>
          <bgColor theme="7" tint="0.39994506668294322"/>
        </patternFill>
      </fill>
    </dxf>
    <dxf>
      <font>
        <b/>
        <i val="0"/>
        <color theme="7" tint="-0.499984740745262"/>
      </font>
      <fill>
        <patternFill>
          <bgColor theme="7" tint="0.39994506668294322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505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3" formatCode="#,##0"/>
    </dxf>
    <dxf>
      <font>
        <color theme="2" tint="-0.89999084444715716"/>
      </font>
    </dxf>
    <dxf>
      <fill>
        <patternFill>
          <bgColor rgb="FFFFFF00"/>
        </patternFill>
      </fill>
    </dxf>
    <dxf>
      <fill>
        <patternFill patternType="solid">
          <bgColor rgb="FF7030A0"/>
        </patternFill>
      </fill>
    </dxf>
    <dxf>
      <fill>
        <patternFill patternType="solid">
          <fgColor indexed="64"/>
          <bgColor theme="7"/>
        </patternFill>
      </fill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bgColor theme="7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9" formatCode="_-&quot;$&quot;\ * #,##0_-;\-&quot;$&quot;\ * #,##0_-;_-&quot;$&quot;\ * &quot;-&quot;??_-;_-@_-"/>
      <border diagonalUp="0" diagonalDown="0">
        <left style="thin">
          <color theme="2" tint="-0.249977111117893"/>
        </left>
        <right/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9" formatCode="_-&quot;$&quot;\ * #,##0_-;\-&quot;$&quot;\ * #,##0_-;_-&quot;$&quot;\ * &quot;-&quot;??_-;_-@_-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9" formatCode="_-&quot;$&quot;\ * #,##0_-;\-&quot;$&quot;\ * #,##0_-;_-&quot;$&quot;\ * &quot;-&quot;??_-;_-@_-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9" formatCode="_-&quot;$&quot;\ * #,##0_-;\-&quot;$&quot;\ * #,##0_-;_-&quot;$&quot;\ * &quot;-&quot;??_-;_-@_-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9" formatCode="_-&quot;$&quot;\ * #,##0_-;\-&quot;$&quot;\ * #,##0_-;_-&quot;$&quot;\ * &quot;-&quot;??_-;_-@_-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9" formatCode="_-&quot;$&quot;\ * #,##0_-;\-&quot;$&quot;\ * #,##0_-;_-&quot;$&quot;\ * &quot;-&quot;??_-;_-@_-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9" formatCode="_-&quot;$&quot;\ * #,##0_-;\-&quot;$&quot;\ * #,##0_-;_-&quot;$&quot;\ * &quot;-&quot;??_-;_-@_-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Calibri Light"/>
        <family val="2"/>
        <scheme val="major"/>
      </font>
      <numFmt numFmtId="169" formatCode="_-&quot;$&quot;\ * #,##0_-;\-&quot;$&quot;\ * #,##0_-;_-&quot;$&quot;\ * &quot;-&quot;??_-;_-@_-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" formatCode="0.00"/>
      <border diagonalUp="0" diagonalDown="0" outline="0">
        <left style="thin">
          <color theme="2" tint="-0.249977111117893"/>
        </left>
        <right style="thin">
          <color theme="2" tint="-0.249977111117893"/>
        </right>
        <top/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9" formatCode="_-&quot;$&quot;\ * #,##0_-;\-&quot;$&quot;\ * #,##0_-;_-&quot;$&quot;\ * &quot;-&quot;??_-;_-@_-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" formatCode="0.00"/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" formatCode="0.00"/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" formatCode="0.00"/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" formatCode="0.00"/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" formatCode="0.00"/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" formatCode="0.00"/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" formatCode="0.00"/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" formatCode="0.00"/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" formatCode="0.00"/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Calibri Light"/>
        <family val="2"/>
        <scheme val="major"/>
      </font>
      <numFmt numFmtId="169" formatCode="_-&quot;$&quot;\ * #,##0_-;\-&quot;$&quot;\ * #,##0_-;_-&quot;$&quot;\ * &quot;-&quot;??_-;_-@_-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Calibri Light"/>
        <family val="2"/>
        <scheme val="major"/>
      </font>
      <numFmt numFmtId="13" formatCode="0%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right" textRotation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right" textRotation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" formatCode="0.00"/>
      <alignment horizontal="right" textRotation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5" formatCode="[hh]:mm:ss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5" formatCode="[hh]:mm:ss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5" formatCode="[hh]:mm:ss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border outline="0">
        <right style="thin">
          <color theme="2" tint="-0.249977111117893"/>
        </right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[hh]:mm:ss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sz val="10"/>
        <name val="Calibri Light"/>
        <family val="2"/>
        <scheme val="major"/>
      </font>
      <numFmt numFmtId="169" formatCode="_-&quot;$&quot;\ * #,##0_-;\-&quot;$&quot;\ * #,##0_-;_-&quot;$&quot;\ * &quot;-&quot;??_-;_-@_-"/>
      <border diagonalUp="0" diagonalDown="0" outline="0">
        <left/>
        <right/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9" formatCode="_-&quot;$&quot;\ * #,##0_-;\-&quot;$&quot;\ * #,##0_-;_-&quot;$&quot;\ * &quot;-&quot;??_-;_-@_-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9" formatCode="_-&quot;$&quot;\ * #,##0_-;\-&quot;$&quot;\ * #,##0_-;_-&quot;$&quot;\ * &quot;-&quot;??_-;_-@_-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9" formatCode="_-&quot;$&quot;\ * #,##0_-;\-&quot;$&quot;\ * #,##0_-;_-&quot;$&quot;\ * &quot;-&quot;??_-;_-@_-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/>
        <top style="thin">
          <color theme="2" tint="-0.249977111117893"/>
        </top>
        <bottom style="thin">
          <color theme="2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" formatCode="0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/>
        <top style="thin">
          <color theme="2" tint="-0.249977111117893"/>
        </top>
        <bottom style="thin">
          <color theme="2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9" formatCode="_-&quot;$&quot;\ * #,##0_-;\-&quot;$&quot;\ * #,##0_-;_-&quot;$&quot;\ * &quot;-&quot;??_-;_-@_-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2" tint="-0.249977111117893"/>
        </bottom>
        <vertical/>
        <horizontal/>
      </border>
    </dxf>
    <dxf>
      <border>
        <top style="thin">
          <color theme="2" tint="-0.249977111117893"/>
        </top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2" tint="-0.249977111117893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9" formatCode="_-&quot;$&quot;\ * #,##0_-;\-&quot;$&quot;\ * #,##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9" formatCode="_-&quot;$&quot;\ * #,##0_-;\-&quot;$&quot;\ * #,##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9" formatCode="_-&quot;$&quot;\ * #,##0_-;\-&quot;$&quot;\ * #,##0_-;_-&quot;$&quot;\ * &quot;-&quot;??_-;_-@_-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0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9" formatCode="_-&quot;$&quot;\ * #,##0_-;\-&quot;$&quot;\ * #,##0_-;_-&quot;$&quot;\ * &quot;-&quot;??_-;_-@_-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/>
        <top style="thin">
          <color theme="2" tint="-0.249977111117893"/>
        </top>
        <bottom style="thin">
          <color theme="2" tint="-0.249977111117893"/>
        </bottom>
      </border>
    </dxf>
    <dxf>
      <font>
        <b/>
        <strike val="0"/>
        <outline val="0"/>
        <shadow val="0"/>
        <u val="none"/>
        <vertAlign val="baseline"/>
        <sz val="10"/>
        <name val="Calibri Light"/>
        <family val="2"/>
        <scheme val="major"/>
      </font>
      <numFmt numFmtId="169" formatCode="_-&quot;$&quot;\ * #,##0_-;\-&quot;$&quot;\ * #,##0_-;_-&quot;$&quot;\ * &quot;-&quot;??_-;_-@_-"/>
      <border diagonalUp="0" diagonalDown="0" outline="0">
        <left style="thin">
          <color theme="2" tint="-0.249977111117893"/>
        </left>
        <right/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9" formatCode="_-&quot;$&quot;\ * #,##0_-;\-&quot;$&quot;\ * #,##0_-;_-&quot;$&quot;\ * &quot;-&quot;??_-;_-@_-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9" formatCode="_-&quot;$&quot;\ * #,##0_-;\-&quot;$&quot;\ * #,##0_-;_-&quot;$&quot;\ * &quot;-&quot;??_-;_-@_-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9" formatCode="_-&quot;$&quot;\ * #,##0_-;\-&quot;$&quot;\ * #,##0_-;_-&quot;$&quot;\ * &quot;-&quot;??_-;_-@_-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2" tint="-0.249977111117893"/>
        </top>
        <bottom style="thin">
          <color theme="2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2" tint="-0.249977111117893"/>
        </top>
        <bottom style="thin">
          <color theme="2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4" formatCode="0.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9" formatCode="_-&quot;$&quot;\ * #,##0_-;\-&quot;$&quot;\ * #,##0_-;_-&quot;$&quot;\ * &quot;-&quot;??_-;_-@_-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2" tint="-0.249977111117893"/>
        </bottom>
      </border>
    </dxf>
    <dxf>
      <border>
        <top style="thin">
          <color theme="2" tint="-0.249977111117893"/>
        </top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2" tint="-0.249977111117893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theme="1" tint="0.499984740745262"/>
      </font>
      <fill>
        <patternFill>
          <bgColor theme="2" tint="-9.9948118533890809E-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rgb="FFFFCCCC"/>
        </patternFill>
      </fill>
    </dxf>
    <dxf>
      <alignment vertical="center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alignment horizontal="left"/>
    </dxf>
    <dxf>
      <alignment horizontal="left"/>
    </dxf>
    <dxf>
      <alignment horizontal="left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font>
        <color theme="2" tint="-0.89999084444715716"/>
      </font>
    </dxf>
    <dxf>
      <fill>
        <patternFill>
          <bgColor rgb="FFFFFF00"/>
        </patternFill>
      </fill>
    </dxf>
    <dxf>
      <fill>
        <patternFill patternType="solid">
          <bgColor rgb="FF7030A0"/>
        </patternFill>
      </fill>
    </dxf>
    <dxf>
      <fill>
        <patternFill patternType="solid">
          <fgColor indexed="64"/>
          <bgColor theme="7"/>
        </patternFill>
      </fill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bgColor theme="7"/>
        </patternFill>
      </fill>
    </dxf>
    <dxf>
      <numFmt numFmtId="3" formatCode="#,##0"/>
    </dxf>
    <dxf>
      <font>
        <color theme="2" tint="-0.89999084444715716"/>
      </font>
    </dxf>
    <dxf>
      <fill>
        <patternFill>
          <bgColor rgb="FFFFFF00"/>
        </patternFill>
      </fill>
    </dxf>
    <dxf>
      <fill>
        <patternFill patternType="solid">
          <bgColor rgb="FF7030A0"/>
        </patternFill>
      </fill>
    </dxf>
    <dxf>
      <fill>
        <patternFill patternType="solid">
          <fgColor indexed="64"/>
          <bgColor theme="7"/>
        </patternFill>
      </fill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bgColor theme="7"/>
        </patternFill>
      </fill>
    </dxf>
    <dxf>
      <numFmt numFmtId="3" formatCode="#,##0"/>
    </dxf>
    <dxf>
      <font>
        <color theme="2" tint="-0.89999084444715716"/>
      </font>
    </dxf>
    <dxf>
      <fill>
        <patternFill>
          <bgColor rgb="FFFFFF00"/>
        </patternFill>
      </fill>
    </dxf>
    <dxf>
      <fill>
        <patternFill patternType="solid">
          <bgColor rgb="FF7030A0"/>
        </patternFill>
      </fill>
    </dxf>
    <dxf>
      <fill>
        <patternFill patternType="solid">
          <fgColor indexed="64"/>
          <bgColor theme="7"/>
        </patternFill>
      </fill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bgColor theme="7"/>
        </patternFill>
      </fill>
    </dxf>
    <dxf>
      <numFmt numFmtId="3" formatCode="#,##0"/>
    </dxf>
    <dxf>
      <font>
        <color theme="2" tint="-0.89999084444715716"/>
      </font>
    </dxf>
    <dxf>
      <fill>
        <patternFill>
          <bgColor rgb="FFFFFF00"/>
        </patternFill>
      </fill>
    </dxf>
    <dxf>
      <fill>
        <patternFill patternType="solid">
          <bgColor rgb="FF7030A0"/>
        </patternFill>
      </fill>
    </dxf>
    <dxf>
      <fill>
        <patternFill patternType="solid">
          <fgColor indexed="64"/>
          <bgColor theme="7"/>
        </patternFill>
      </fill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bgColor theme="7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4" formatCode="#,##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4" formatCode="#,##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numFmt numFmtId="2" formatCode="0.00"/>
    </dxf>
    <dxf>
      <numFmt numFmtId="3" formatCode="#,##0"/>
    </dxf>
    <dxf>
      <fill>
        <patternFill patternType="solid">
          <fgColor indexed="64"/>
          <bgColor theme="7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fill>
        <patternFill patternType="solid">
          <bgColor theme="7"/>
        </patternFill>
      </fill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19" formatCode="d/m/yyyy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font>
        <strike val="0"/>
        <outline val="0"/>
        <shadow val="0"/>
        <u val="none"/>
        <vertAlign val="baseline"/>
        <sz val="10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numFmt numFmtId="4" formatCode="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  <vertical/>
        <horizontal/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8" tint="0.79998168889431442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1"/>
        </patternFill>
      </fill>
    </dxf>
  </dxfs>
  <tableStyles count="5" defaultTableStyle="TableStyleMedium2" defaultPivotStyle="PivotStyleLight16">
    <tableStyle name="Estilo de segmentación de datos 1" pivot="0" table="0" count="0" xr9:uid="{51F73A70-987A-4DD7-81CF-DF733296AF5F}"/>
    <tableStyle name="Estilo de segmentación de datos 2" pivot="0" table="0" count="1" xr9:uid="{E6A7DF6D-1207-45FE-BD99-DFC9B9D2275E}">
      <tableStyleElement type="wholeTable" dxfId="403"/>
    </tableStyle>
    <tableStyle name="Furgón" pivot="0" count="0" xr9:uid="{56F0C7AC-7411-41D1-88FF-EE379AA8566B}"/>
    <tableStyle name="SlicerStyleOther1 2" pivot="0" table="0" count="10" xr9:uid="{F81F58ED-ACE9-4E51-B723-B04126072BC2}">
      <tableStyleElement type="wholeTable" dxfId="402"/>
      <tableStyleElement type="headerRow" dxfId="401"/>
    </tableStyle>
    <tableStyle name="SlicerStyleOther2 2" pivot="0" table="0" count="10" xr9:uid="{93487AB2-06D6-4BE3-8979-86B690667563}">
      <tableStyleElement type="wholeTable" dxfId="400"/>
      <tableStyleElement type="headerRow" dxfId="399"/>
    </tableStyle>
  </tableStyles>
  <colors>
    <mruColors>
      <color rgb="FFFFCCCC"/>
      <color rgb="FFFF9999"/>
      <color rgb="FFCC99FF"/>
      <color rgb="FF6699FF"/>
    </mruColors>
  </colors>
  <extLst>
    <ext xmlns:x14="http://schemas.microsoft.com/office/spreadsheetml/2009/9/main" uri="{46F421CA-312F-682f-3DD2-61675219B42D}">
      <x14:dxfs count="16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>
              <bgColor theme="8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Estilo de segmentación de datos 2"/>
        <x14:slicerStyle name="SlicerStyleOther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8.xml"/><Relationship Id="rId21" Type="http://schemas.openxmlformats.org/officeDocument/2006/relationships/pivotCacheDefinition" Target="pivotCache/pivotCacheDefinition3.xml"/><Relationship Id="rId42" Type="http://schemas.microsoft.com/office/2007/relationships/slicerCache" Target="slicerCaches/slicerCache1.xml"/><Relationship Id="rId47" Type="http://schemas.openxmlformats.org/officeDocument/2006/relationships/sharedStrings" Target="sharedStrings.xml"/><Relationship Id="rId63" Type="http://schemas.openxmlformats.org/officeDocument/2006/relationships/customXml" Target="../customXml/item13.xml"/><Relationship Id="rId68" Type="http://schemas.openxmlformats.org/officeDocument/2006/relationships/customXml" Target="../customXml/item18.xml"/><Relationship Id="rId84" Type="http://schemas.openxmlformats.org/officeDocument/2006/relationships/customXml" Target="../customXml/item34.xml"/><Relationship Id="rId89" Type="http://schemas.openxmlformats.org/officeDocument/2006/relationships/customXml" Target="../customXml/item3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pivotCacheDefinition" Target="pivotCache/pivotCacheDefinition14.xml"/><Relationship Id="rId37" Type="http://schemas.openxmlformats.org/officeDocument/2006/relationships/pivotCacheDefinition" Target="pivotCache/pivotCacheDefinition19.xml"/><Relationship Id="rId53" Type="http://schemas.openxmlformats.org/officeDocument/2006/relationships/customXml" Target="../customXml/item3.xml"/><Relationship Id="rId58" Type="http://schemas.openxmlformats.org/officeDocument/2006/relationships/customXml" Target="../customXml/item8.xml"/><Relationship Id="rId74" Type="http://schemas.openxmlformats.org/officeDocument/2006/relationships/customXml" Target="../customXml/item24.xml"/><Relationship Id="rId79" Type="http://schemas.openxmlformats.org/officeDocument/2006/relationships/customXml" Target="../customXml/item29.xml"/><Relationship Id="rId5" Type="http://schemas.openxmlformats.org/officeDocument/2006/relationships/worksheet" Target="worksheets/sheet5.xml"/><Relationship Id="rId90" Type="http://schemas.openxmlformats.org/officeDocument/2006/relationships/customXml" Target="../customXml/item40.xml"/><Relationship Id="rId95" Type="http://schemas.openxmlformats.org/officeDocument/2006/relationships/customXml" Target="../customXml/item45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43" Type="http://schemas.microsoft.com/office/2007/relationships/slicerCache" Target="slicerCaches/slicerCache2.xml"/><Relationship Id="rId48" Type="http://schemas.openxmlformats.org/officeDocument/2006/relationships/sheetMetadata" Target="metadata.xml"/><Relationship Id="rId64" Type="http://schemas.openxmlformats.org/officeDocument/2006/relationships/customXml" Target="../customXml/item14.xml"/><Relationship Id="rId69" Type="http://schemas.openxmlformats.org/officeDocument/2006/relationships/customXml" Target="../customXml/item19.xml"/><Relationship Id="rId80" Type="http://schemas.openxmlformats.org/officeDocument/2006/relationships/customXml" Target="../customXml/item30.xml"/><Relationship Id="rId85" Type="http://schemas.openxmlformats.org/officeDocument/2006/relationships/customXml" Target="../customXml/item3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33" Type="http://schemas.openxmlformats.org/officeDocument/2006/relationships/pivotCacheDefinition" Target="pivotCache/pivotCacheDefinition15.xml"/><Relationship Id="rId38" Type="http://schemas.openxmlformats.org/officeDocument/2006/relationships/pivotCacheDefinition" Target="pivotCache/pivotCacheDefinition20.xml"/><Relationship Id="rId46" Type="http://schemas.openxmlformats.org/officeDocument/2006/relationships/styles" Target="styles.xml"/><Relationship Id="rId59" Type="http://schemas.openxmlformats.org/officeDocument/2006/relationships/customXml" Target="../customXml/item9.xml"/><Relationship Id="rId67" Type="http://schemas.openxmlformats.org/officeDocument/2006/relationships/customXml" Target="../customXml/item17.xml"/><Relationship Id="rId20" Type="http://schemas.openxmlformats.org/officeDocument/2006/relationships/pivotCacheDefinition" Target="pivotCache/pivotCacheDefinition2.xml"/><Relationship Id="rId41" Type="http://schemas.openxmlformats.org/officeDocument/2006/relationships/pivotCacheDefinition" Target="pivotCache/pivotCacheDefinition23.xml"/><Relationship Id="rId54" Type="http://schemas.openxmlformats.org/officeDocument/2006/relationships/customXml" Target="../customXml/item4.xml"/><Relationship Id="rId62" Type="http://schemas.openxmlformats.org/officeDocument/2006/relationships/customXml" Target="../customXml/item12.xml"/><Relationship Id="rId70" Type="http://schemas.openxmlformats.org/officeDocument/2006/relationships/customXml" Target="../customXml/item20.xml"/><Relationship Id="rId75" Type="http://schemas.openxmlformats.org/officeDocument/2006/relationships/customXml" Target="../customXml/item25.xml"/><Relationship Id="rId83" Type="http://schemas.openxmlformats.org/officeDocument/2006/relationships/customXml" Target="../customXml/item33.xml"/><Relationship Id="rId88" Type="http://schemas.openxmlformats.org/officeDocument/2006/relationships/customXml" Target="../customXml/item38.xml"/><Relationship Id="rId91" Type="http://schemas.openxmlformats.org/officeDocument/2006/relationships/customXml" Target="../customXml/item41.xml"/><Relationship Id="rId96" Type="http://schemas.openxmlformats.org/officeDocument/2006/relationships/customXml" Target="../customXml/item4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pivotCacheDefinition" Target="pivotCache/pivotCacheDefinition10.xml"/><Relationship Id="rId36" Type="http://schemas.openxmlformats.org/officeDocument/2006/relationships/pivotCacheDefinition" Target="pivotCache/pivotCacheDefinition18.xml"/><Relationship Id="rId49" Type="http://schemas.openxmlformats.org/officeDocument/2006/relationships/powerPivotData" Target="model/item.data"/><Relationship Id="rId57" Type="http://schemas.openxmlformats.org/officeDocument/2006/relationships/customXml" Target="../customXml/item7.xml"/><Relationship Id="rId10" Type="http://schemas.openxmlformats.org/officeDocument/2006/relationships/worksheet" Target="worksheets/sheet10.xml"/><Relationship Id="rId31" Type="http://schemas.openxmlformats.org/officeDocument/2006/relationships/pivotCacheDefinition" Target="pivotCache/pivotCacheDefinition13.xml"/><Relationship Id="rId44" Type="http://schemas.openxmlformats.org/officeDocument/2006/relationships/theme" Target="theme/theme1.xml"/><Relationship Id="rId52" Type="http://schemas.openxmlformats.org/officeDocument/2006/relationships/customXml" Target="../customXml/item2.xml"/><Relationship Id="rId60" Type="http://schemas.openxmlformats.org/officeDocument/2006/relationships/customXml" Target="../customXml/item10.xml"/><Relationship Id="rId65" Type="http://schemas.openxmlformats.org/officeDocument/2006/relationships/customXml" Target="../customXml/item15.xml"/><Relationship Id="rId73" Type="http://schemas.openxmlformats.org/officeDocument/2006/relationships/customXml" Target="../customXml/item23.xml"/><Relationship Id="rId78" Type="http://schemas.openxmlformats.org/officeDocument/2006/relationships/customXml" Target="../customXml/item28.xml"/><Relationship Id="rId81" Type="http://schemas.openxmlformats.org/officeDocument/2006/relationships/customXml" Target="../customXml/item31.xml"/><Relationship Id="rId86" Type="http://schemas.openxmlformats.org/officeDocument/2006/relationships/customXml" Target="../customXml/item36.xml"/><Relationship Id="rId94" Type="http://schemas.openxmlformats.org/officeDocument/2006/relationships/customXml" Target="../customXml/item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pivotCacheDefinition" Target="pivotCache/pivotCacheDefinition21.xml"/><Relationship Id="rId34" Type="http://schemas.openxmlformats.org/officeDocument/2006/relationships/pivotCacheDefinition" Target="pivotCache/pivotCacheDefinition16.xml"/><Relationship Id="rId50" Type="http://schemas.openxmlformats.org/officeDocument/2006/relationships/calcChain" Target="calcChain.xml"/><Relationship Id="rId55" Type="http://schemas.openxmlformats.org/officeDocument/2006/relationships/customXml" Target="../customXml/item5.xml"/><Relationship Id="rId76" Type="http://schemas.openxmlformats.org/officeDocument/2006/relationships/customXml" Target="../customXml/item26.xml"/><Relationship Id="rId97" Type="http://schemas.openxmlformats.org/officeDocument/2006/relationships/customXml" Target="../customXml/item47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21.xml"/><Relationship Id="rId92" Type="http://schemas.openxmlformats.org/officeDocument/2006/relationships/customXml" Target="../customXml/item42.xml"/><Relationship Id="rId2" Type="http://schemas.openxmlformats.org/officeDocument/2006/relationships/worksheet" Target="worksheets/sheet2.xml"/><Relationship Id="rId29" Type="http://schemas.openxmlformats.org/officeDocument/2006/relationships/pivotCacheDefinition" Target="pivotCache/pivotCacheDefinition11.xml"/><Relationship Id="rId24" Type="http://schemas.openxmlformats.org/officeDocument/2006/relationships/pivotCacheDefinition" Target="pivotCache/pivotCacheDefinition6.xml"/><Relationship Id="rId40" Type="http://schemas.openxmlformats.org/officeDocument/2006/relationships/pivotCacheDefinition" Target="pivotCache/pivotCacheDefinition22.xml"/><Relationship Id="rId45" Type="http://schemas.openxmlformats.org/officeDocument/2006/relationships/connections" Target="connections.xml"/><Relationship Id="rId66" Type="http://schemas.openxmlformats.org/officeDocument/2006/relationships/customXml" Target="../customXml/item16.xml"/><Relationship Id="rId87" Type="http://schemas.openxmlformats.org/officeDocument/2006/relationships/customXml" Target="../customXml/item37.xml"/><Relationship Id="rId61" Type="http://schemas.openxmlformats.org/officeDocument/2006/relationships/customXml" Target="../customXml/item11.xml"/><Relationship Id="rId82" Type="http://schemas.openxmlformats.org/officeDocument/2006/relationships/customXml" Target="../customXml/item32.xml"/><Relationship Id="rId19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4.xml"/><Relationship Id="rId30" Type="http://schemas.openxmlformats.org/officeDocument/2006/relationships/pivotCacheDefinition" Target="pivotCache/pivotCacheDefinition12.xml"/><Relationship Id="rId35" Type="http://schemas.openxmlformats.org/officeDocument/2006/relationships/pivotCacheDefinition" Target="pivotCache/pivotCacheDefinition17.xml"/><Relationship Id="rId56" Type="http://schemas.openxmlformats.org/officeDocument/2006/relationships/customXml" Target="../customXml/item6.xml"/><Relationship Id="rId77" Type="http://schemas.openxmlformats.org/officeDocument/2006/relationships/customXml" Target="../customXml/item27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.xml"/><Relationship Id="rId72" Type="http://schemas.openxmlformats.org/officeDocument/2006/relationships/customXml" Target="../customXml/item22.xml"/><Relationship Id="rId93" Type="http://schemas.openxmlformats.org/officeDocument/2006/relationships/customXml" Target="../customXml/item4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[MPP - Informe Operativo 2024-04.xlsx]Logeo!TablaDinámica1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Logeo!$C$8:$C$9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Logeo!$B$10:$B$29</c:f>
              <c:strCache>
                <c:ptCount val="20"/>
                <c:pt idx="0">
                  <c:v>mié. 03/04</c:v>
                </c:pt>
                <c:pt idx="1">
                  <c:v>jue. 04/04</c:v>
                </c:pt>
                <c:pt idx="2">
                  <c:v>vie. 05/04</c:v>
                </c:pt>
                <c:pt idx="3">
                  <c:v>lun. 08/04</c:v>
                </c:pt>
                <c:pt idx="4">
                  <c:v>mar. 09/04</c:v>
                </c:pt>
                <c:pt idx="5">
                  <c:v>mié. 10/04</c:v>
                </c:pt>
                <c:pt idx="6">
                  <c:v>jue. 11/04</c:v>
                </c:pt>
                <c:pt idx="7">
                  <c:v>vie. 12/04</c:v>
                </c:pt>
                <c:pt idx="8">
                  <c:v>lun. 15/04</c:v>
                </c:pt>
                <c:pt idx="9">
                  <c:v>mar. 16/04</c:v>
                </c:pt>
                <c:pt idx="10">
                  <c:v>mié. 17/04</c:v>
                </c:pt>
                <c:pt idx="11">
                  <c:v>jue. 18/04</c:v>
                </c:pt>
                <c:pt idx="12">
                  <c:v>vie. 19/04</c:v>
                </c:pt>
                <c:pt idx="13">
                  <c:v>lun. 22/04</c:v>
                </c:pt>
                <c:pt idx="14">
                  <c:v>mar. 23/04</c:v>
                </c:pt>
                <c:pt idx="15">
                  <c:v>mié. 24/04</c:v>
                </c:pt>
                <c:pt idx="16">
                  <c:v>jue. 25/04</c:v>
                </c:pt>
                <c:pt idx="17">
                  <c:v>vie. 26/04</c:v>
                </c:pt>
                <c:pt idx="18">
                  <c:v>lun. 29/04</c:v>
                </c:pt>
                <c:pt idx="19">
                  <c:v>mar. 30/04</c:v>
                </c:pt>
              </c:strCache>
            </c:strRef>
          </c:cat>
          <c:val>
            <c:numRef>
              <c:f>Logeo!$C$10:$C$29</c:f>
              <c:numCache>
                <c:formatCode>[hh]:mm:ss</c:formatCode>
                <c:ptCount val="20"/>
                <c:pt idx="0">
                  <c:v>8.2415099999999999</c:v>
                </c:pt>
                <c:pt idx="1">
                  <c:v>9.3627099999999981</c:v>
                </c:pt>
                <c:pt idx="2">
                  <c:v>8.0382899999999999</c:v>
                </c:pt>
                <c:pt idx="3">
                  <c:v>9.3013999999999974</c:v>
                </c:pt>
                <c:pt idx="4">
                  <c:v>9.257480000000001</c:v>
                </c:pt>
                <c:pt idx="5">
                  <c:v>9.1190300000000022</c:v>
                </c:pt>
                <c:pt idx="6">
                  <c:v>6.9859300000000006</c:v>
                </c:pt>
                <c:pt idx="7">
                  <c:v>8.4114200000000015</c:v>
                </c:pt>
                <c:pt idx="8">
                  <c:v>9.4247999999999994</c:v>
                </c:pt>
                <c:pt idx="9">
                  <c:v>10.297779999999998</c:v>
                </c:pt>
                <c:pt idx="10">
                  <c:v>8.802389999999999</c:v>
                </c:pt>
                <c:pt idx="11">
                  <c:v>10.635919999999999</c:v>
                </c:pt>
                <c:pt idx="12">
                  <c:v>10.735379999999999</c:v>
                </c:pt>
                <c:pt idx="13">
                  <c:v>11.72513</c:v>
                </c:pt>
                <c:pt idx="14">
                  <c:v>13.086220000000001</c:v>
                </c:pt>
                <c:pt idx="15">
                  <c:v>10.35614</c:v>
                </c:pt>
                <c:pt idx="16">
                  <c:v>11.797509999999999</c:v>
                </c:pt>
                <c:pt idx="17">
                  <c:v>11.399870000000002</c:v>
                </c:pt>
                <c:pt idx="18">
                  <c:v>10.533709999999999</c:v>
                </c:pt>
                <c:pt idx="19">
                  <c:v>8.6111499999999985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C-49C3-A892-8ACB0ED6E3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7112959"/>
        <c:axId val="236280256"/>
      </c:barChart>
      <c:catAx>
        <c:axId val="114711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6280256"/>
        <c:crosses val="autoZero"/>
        <c:auto val="1"/>
        <c:lblAlgn val="ctr"/>
        <c:lblOffset val="100"/>
        <c:noMultiLvlLbl val="0"/>
      </c:catAx>
      <c:valAx>
        <c:axId val="2362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711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[MPP - Informe Operativo 2024-04.xlsx]Vtas x Día!TablaDinámica2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2000" b="1"/>
              <a:t>Conversión (Vtas</a:t>
            </a:r>
            <a:r>
              <a:rPr lang="es-AR" sz="2000" b="1" baseline="0"/>
              <a:t> P+N/Atendidas)</a:t>
            </a:r>
            <a:endParaRPr lang="es-A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5">
                <a:lumMod val="50000"/>
                <a:alpha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rgbClr val="002060"/>
            </a:solidFill>
            <a:ln w="50800">
              <a:solidFill>
                <a:schemeClr val="accent1">
                  <a:alpha val="99000"/>
                </a:schemeClr>
              </a:solidFill>
            </a:ln>
            <a:effectLst/>
          </c:spPr>
        </c:marker>
        <c:dLbl>
          <c:idx val="0"/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'Vtas x Día'!$C$37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50800">
                <a:solidFill>
                  <a:schemeClr val="accent1">
                    <a:alpha val="99000"/>
                  </a:schemeClr>
                </a:solidFill>
              </a:ln>
              <a:effectLst/>
            </c:spPr>
          </c:marker>
          <c:dLbls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'Vtas x Día'!$B$38:$B$58</c:f>
              <c:strCache>
                <c:ptCount val="20"/>
                <c:pt idx="0">
                  <c:v>mié. 03/04</c:v>
                </c:pt>
                <c:pt idx="1">
                  <c:v>jue. 04/04</c:v>
                </c:pt>
                <c:pt idx="2">
                  <c:v>vie. 05/04</c:v>
                </c:pt>
                <c:pt idx="3">
                  <c:v>lun. 08/04</c:v>
                </c:pt>
                <c:pt idx="4">
                  <c:v>mar. 09/04</c:v>
                </c:pt>
                <c:pt idx="5">
                  <c:v>mié. 10/04</c:v>
                </c:pt>
                <c:pt idx="6">
                  <c:v>jue. 11/04</c:v>
                </c:pt>
                <c:pt idx="7">
                  <c:v>vie. 12/04</c:v>
                </c:pt>
                <c:pt idx="8">
                  <c:v>lun. 15/04</c:v>
                </c:pt>
                <c:pt idx="9">
                  <c:v>mar. 16/04</c:v>
                </c:pt>
                <c:pt idx="10">
                  <c:v>mié. 17/04</c:v>
                </c:pt>
                <c:pt idx="11">
                  <c:v>jue. 18/04</c:v>
                </c:pt>
                <c:pt idx="12">
                  <c:v>vie. 19/04</c:v>
                </c:pt>
                <c:pt idx="13">
                  <c:v>lun. 22/04</c:v>
                </c:pt>
                <c:pt idx="14">
                  <c:v>mar. 23/04</c:v>
                </c:pt>
                <c:pt idx="15">
                  <c:v>mié. 24/04</c:v>
                </c:pt>
                <c:pt idx="16">
                  <c:v>jue. 25/04</c:v>
                </c:pt>
                <c:pt idx="17">
                  <c:v>vie. 26/04</c:v>
                </c:pt>
                <c:pt idx="18">
                  <c:v>lun. 29/04</c:v>
                </c:pt>
                <c:pt idx="19">
                  <c:v>mar. 30/04</c:v>
                </c:pt>
              </c:strCache>
            </c:strRef>
          </c:cat>
          <c:val>
            <c:numRef>
              <c:f>'Vtas x Día'!$C$38:$C$58</c:f>
              <c:numCache>
                <c:formatCode>0.00\ %;\-0.00\ %;0.00\ %</c:formatCode>
                <c:ptCount val="20"/>
                <c:pt idx="0">
                  <c:v>1.2625831769322641E-2</c:v>
                </c:pt>
                <c:pt idx="1">
                  <c:v>1.4517506404782237E-2</c:v>
                </c:pt>
                <c:pt idx="2">
                  <c:v>1.4484679665738161E-2</c:v>
                </c:pt>
                <c:pt idx="3">
                  <c:v>1.2920255626562934E-2</c:v>
                </c:pt>
                <c:pt idx="4">
                  <c:v>9.1400083090984637E-3</c:v>
                </c:pt>
                <c:pt idx="5">
                  <c:v>1.0216346153846154E-2</c:v>
                </c:pt>
                <c:pt idx="6">
                  <c:v>1.0369410239792612E-2</c:v>
                </c:pt>
                <c:pt idx="7">
                  <c:v>9.5238095238095247E-3</c:v>
                </c:pt>
                <c:pt idx="8">
                  <c:v>2.0879120879120878E-2</c:v>
                </c:pt>
                <c:pt idx="9">
                  <c:v>2.9542097488921712E-2</c:v>
                </c:pt>
                <c:pt idx="10">
                  <c:v>3.9173228346456694E-2</c:v>
                </c:pt>
                <c:pt idx="11">
                  <c:v>3.5393095445314764E-2</c:v>
                </c:pt>
                <c:pt idx="12">
                  <c:v>2.9622209502003435E-2</c:v>
                </c:pt>
                <c:pt idx="13">
                  <c:v>2.3097987855697107E-2</c:v>
                </c:pt>
                <c:pt idx="14">
                  <c:v>2.3461041756349547E-2</c:v>
                </c:pt>
                <c:pt idx="15">
                  <c:v>2.1963190184049079E-2</c:v>
                </c:pt>
                <c:pt idx="16">
                  <c:v>3.2469993682880609E-2</c:v>
                </c:pt>
                <c:pt idx="17">
                  <c:v>2.5335120643431637E-2</c:v>
                </c:pt>
                <c:pt idx="18">
                  <c:v>2.5506638714185886E-2</c:v>
                </c:pt>
                <c:pt idx="19">
                  <c:v>2.5218394593703643E-2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0-4F50-A596-043421E93E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776213791"/>
        <c:axId val="1058728560"/>
      </c:lineChart>
      <c:catAx>
        <c:axId val="77621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8728560"/>
        <c:crosses val="autoZero"/>
        <c:auto val="1"/>
        <c:lblAlgn val="ctr"/>
        <c:lblOffset val="100"/>
        <c:noMultiLvlLbl val="0"/>
      </c:catAx>
      <c:valAx>
        <c:axId val="10587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%;\-0.00\ %;0.00\ 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6213791"/>
        <c:crosses val="autoZero"/>
        <c:crossBetween val="between"/>
      </c:valAx>
      <c:spPr>
        <a:pattFill prst="lgGrid">
          <a:fgClr>
            <a:schemeClr val="bg1">
              <a:lumMod val="8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716914</xdr:colOff>
      <xdr:row>0</xdr:row>
      <xdr:rowOff>129116</xdr:rowOff>
    </xdr:from>
    <xdr:to>
      <xdr:col>16</xdr:col>
      <xdr:colOff>71436</xdr:colOff>
      <xdr:row>2</xdr:row>
      <xdr:rowOff>119591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8660FD6A-A29F-4749-9634-654F6C64B1B4}"/>
            </a:ext>
          </a:extLst>
        </xdr:cNvPr>
        <xdr:cNvSpPr/>
      </xdr:nvSpPr>
      <xdr:spPr>
        <a:xfrm>
          <a:off x="716914" y="129116"/>
          <a:ext cx="15594647" cy="3238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0">
              <a:solidFill>
                <a:schemeClr val="accent5"/>
              </a:solidFill>
              <a:latin typeface="+mn-lt"/>
            </a:rPr>
            <a:t>Informe Operativo Mercado Pago Point ::</a:t>
          </a:r>
          <a:r>
            <a:rPr lang="es-AR" sz="1200" b="0" baseline="0">
              <a:solidFill>
                <a:schemeClr val="accent5"/>
              </a:solidFill>
              <a:latin typeface="+mn-lt"/>
            </a:rPr>
            <a:t> </a:t>
          </a:r>
          <a:r>
            <a:rPr lang="es-AR" sz="1200" b="1" baseline="0">
              <a:solidFill>
                <a:schemeClr val="accent5"/>
              </a:solidFill>
              <a:latin typeface="+mn-lt"/>
            </a:rPr>
            <a:t>Resumen</a:t>
          </a:r>
          <a:endParaRPr lang="es-AR" sz="1200" b="1">
            <a:solidFill>
              <a:schemeClr val="accent5"/>
            </a:solidFill>
            <a:latin typeface="+mn-lt"/>
          </a:endParaRPr>
        </a:p>
      </xdr:txBody>
    </xdr:sp>
    <xdr:clientData/>
  </xdr:twoCellAnchor>
  <xdr:twoCellAnchor editAs="oneCell">
    <xdr:from>
      <xdr:col>1</xdr:col>
      <xdr:colOff>89156</xdr:colOff>
      <xdr:row>0</xdr:row>
      <xdr:rowOff>166092</xdr:rowOff>
    </xdr:from>
    <xdr:to>
      <xdr:col>1</xdr:col>
      <xdr:colOff>353585</xdr:colOff>
      <xdr:row>2</xdr:row>
      <xdr:rowOff>68477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3BF602-3175-4301-A798-BDF1B4D07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556" y="166092"/>
          <a:ext cx="264429" cy="257985"/>
        </a:xfrm>
        <a:prstGeom prst="rect">
          <a:avLst/>
        </a:prstGeom>
      </xdr:spPr>
    </xdr:pic>
    <xdr:clientData/>
  </xdr:twoCellAnchor>
  <xdr:twoCellAnchor editAs="oneCell">
    <xdr:from>
      <xdr:col>15</xdr:col>
      <xdr:colOff>232111</xdr:colOff>
      <xdr:row>0</xdr:row>
      <xdr:rowOff>129642</xdr:rowOff>
    </xdr:from>
    <xdr:to>
      <xdr:col>15</xdr:col>
      <xdr:colOff>514901</xdr:colOff>
      <xdr:row>2</xdr:row>
      <xdr:rowOff>124038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FD9A58C-0C37-4191-ADD5-E493C4C69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0236" y="129642"/>
          <a:ext cx="282790" cy="3277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171450</xdr:rowOff>
    </xdr:from>
    <xdr:to>
      <xdr:col>8</xdr:col>
      <xdr:colOff>436245</xdr:colOff>
      <xdr:row>3</xdr:row>
      <xdr:rowOff>1905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E6FD4CB4-F7DC-4D6A-B48D-806AFFF31B38}"/>
            </a:ext>
          </a:extLst>
        </xdr:cNvPr>
        <xdr:cNvSpPr/>
      </xdr:nvSpPr>
      <xdr:spPr>
        <a:xfrm>
          <a:off x="581025" y="171450"/>
          <a:ext cx="7894320" cy="37909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0">
              <a:solidFill>
                <a:schemeClr val="accent5"/>
              </a:solidFill>
              <a:latin typeface="+mn-lt"/>
            </a:rPr>
            <a:t>Informe Operativo Mercado Pago Point ::</a:t>
          </a:r>
          <a:r>
            <a:rPr lang="es-AR" sz="1200" b="0" baseline="0">
              <a:solidFill>
                <a:schemeClr val="accent5"/>
              </a:solidFill>
              <a:latin typeface="+mn-lt"/>
            </a:rPr>
            <a:t> </a:t>
          </a:r>
          <a:r>
            <a:rPr lang="es-AR" sz="1200" b="1" baseline="0">
              <a:solidFill>
                <a:schemeClr val="accent5"/>
              </a:solidFill>
              <a:latin typeface="+mn-lt"/>
            </a:rPr>
            <a:t>Hunting :: ⭐ Incentivo</a:t>
          </a:r>
        </a:p>
      </xdr:txBody>
    </xdr:sp>
    <xdr:clientData/>
  </xdr:twoCellAnchor>
  <xdr:twoCellAnchor editAs="oneCell">
    <xdr:from>
      <xdr:col>0</xdr:col>
      <xdr:colOff>653415</xdr:colOff>
      <xdr:row>1</xdr:row>
      <xdr:rowOff>45976</xdr:rowOff>
    </xdr:from>
    <xdr:to>
      <xdr:col>1</xdr:col>
      <xdr:colOff>155844</xdr:colOff>
      <xdr:row>2</xdr:row>
      <xdr:rowOff>112826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AA863C-845B-479D-9F77-17949473A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" y="228856"/>
          <a:ext cx="294909" cy="249730"/>
        </a:xfrm>
        <a:prstGeom prst="rect">
          <a:avLst/>
        </a:prstGeom>
      </xdr:spPr>
    </xdr:pic>
    <xdr:clientData/>
  </xdr:twoCellAnchor>
  <xdr:twoCellAnchor editAs="oneCell">
    <xdr:from>
      <xdr:col>7</xdr:col>
      <xdr:colOff>797904</xdr:colOff>
      <xdr:row>1</xdr:row>
      <xdr:rowOff>22860</xdr:rowOff>
    </xdr:from>
    <xdr:to>
      <xdr:col>8</xdr:col>
      <xdr:colOff>479043</xdr:colOff>
      <xdr:row>2</xdr:row>
      <xdr:rowOff>175794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AF9EDD7-A885-49BB-8867-1114A97FB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6904" y="205740"/>
          <a:ext cx="467302" cy="3358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171450</xdr:rowOff>
    </xdr:from>
    <xdr:to>
      <xdr:col>8</xdr:col>
      <xdr:colOff>436245</xdr:colOff>
      <xdr:row>3</xdr:row>
      <xdr:rowOff>1905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108896E-02DD-46CE-896E-8ED9295D595D}"/>
            </a:ext>
          </a:extLst>
        </xdr:cNvPr>
        <xdr:cNvSpPr/>
      </xdr:nvSpPr>
      <xdr:spPr>
        <a:xfrm>
          <a:off x="581025" y="171450"/>
          <a:ext cx="7894320" cy="37909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0">
              <a:solidFill>
                <a:schemeClr val="accent5"/>
              </a:solidFill>
              <a:latin typeface="+mn-lt"/>
            </a:rPr>
            <a:t>Informe Operativo Mercado Pago Point ::</a:t>
          </a:r>
          <a:r>
            <a:rPr lang="es-AR" sz="1200" b="0" baseline="0">
              <a:solidFill>
                <a:schemeClr val="accent5"/>
              </a:solidFill>
              <a:latin typeface="+mn-lt"/>
            </a:rPr>
            <a:t> </a:t>
          </a:r>
          <a:r>
            <a:rPr lang="es-AR" sz="1200" b="1" baseline="0">
              <a:solidFill>
                <a:schemeClr val="accent5"/>
              </a:solidFill>
              <a:latin typeface="+mn-lt"/>
            </a:rPr>
            <a:t>Hunting :: ⭐ Incentivo</a:t>
          </a:r>
        </a:p>
      </xdr:txBody>
    </xdr:sp>
    <xdr:clientData/>
  </xdr:twoCellAnchor>
  <xdr:twoCellAnchor editAs="oneCell">
    <xdr:from>
      <xdr:col>0</xdr:col>
      <xdr:colOff>653415</xdr:colOff>
      <xdr:row>1</xdr:row>
      <xdr:rowOff>45976</xdr:rowOff>
    </xdr:from>
    <xdr:to>
      <xdr:col>1</xdr:col>
      <xdr:colOff>155844</xdr:colOff>
      <xdr:row>2</xdr:row>
      <xdr:rowOff>112826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B9D7FDB-7E13-466C-81DE-8D626FB76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" y="228856"/>
          <a:ext cx="294909" cy="249730"/>
        </a:xfrm>
        <a:prstGeom prst="rect">
          <a:avLst/>
        </a:prstGeom>
      </xdr:spPr>
    </xdr:pic>
    <xdr:clientData/>
  </xdr:twoCellAnchor>
  <xdr:twoCellAnchor editAs="oneCell">
    <xdr:from>
      <xdr:col>7</xdr:col>
      <xdr:colOff>797904</xdr:colOff>
      <xdr:row>1</xdr:row>
      <xdr:rowOff>22860</xdr:rowOff>
    </xdr:from>
    <xdr:to>
      <xdr:col>8</xdr:col>
      <xdr:colOff>479043</xdr:colOff>
      <xdr:row>2</xdr:row>
      <xdr:rowOff>175794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5A839D0-8C80-4091-93CE-FD06E01F1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6904" y="205740"/>
          <a:ext cx="467302" cy="33581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83820</xdr:rowOff>
    </xdr:from>
    <xdr:to>
      <xdr:col>5</xdr:col>
      <xdr:colOff>107156</xdr:colOff>
      <xdr:row>2</xdr:row>
      <xdr:rowOff>91440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7531F08B-A149-47EE-BBD6-7E92F10A958E}"/>
            </a:ext>
          </a:extLst>
        </xdr:cNvPr>
        <xdr:cNvSpPr/>
      </xdr:nvSpPr>
      <xdr:spPr>
        <a:xfrm>
          <a:off x="789146" y="83820"/>
          <a:ext cx="6080760" cy="38862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0">
              <a:solidFill>
                <a:schemeClr val="accent5"/>
              </a:solidFill>
              <a:latin typeface="+mn-lt"/>
            </a:rPr>
            <a:t>Informe Operativo Mercado Pago Point ::</a:t>
          </a:r>
          <a:r>
            <a:rPr lang="es-AR" sz="1200" b="0" baseline="0">
              <a:solidFill>
                <a:schemeClr val="accent5"/>
              </a:solidFill>
              <a:latin typeface="+mn-lt"/>
            </a:rPr>
            <a:t> </a:t>
          </a:r>
          <a:r>
            <a:rPr lang="es-AR" sz="1200" b="1" baseline="0">
              <a:solidFill>
                <a:schemeClr val="accent5"/>
              </a:solidFill>
              <a:latin typeface="+mn-lt"/>
            </a:rPr>
            <a:t>Cumplimiento HS</a:t>
          </a:r>
        </a:p>
      </xdr:txBody>
    </xdr:sp>
    <xdr:clientData/>
  </xdr:twoCellAnchor>
  <xdr:twoCellAnchor editAs="oneCell">
    <xdr:from>
      <xdr:col>1</xdr:col>
      <xdr:colOff>114299</xdr:colOff>
      <xdr:row>0</xdr:row>
      <xdr:rowOff>150751</xdr:rowOff>
    </xdr:from>
    <xdr:to>
      <xdr:col>1</xdr:col>
      <xdr:colOff>407303</xdr:colOff>
      <xdr:row>2</xdr:row>
      <xdr:rowOff>32816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2C4D1E7-6C13-466D-AF6D-6DF86F378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779" y="150751"/>
          <a:ext cx="293004" cy="247825"/>
        </a:xfrm>
        <a:prstGeom prst="rect">
          <a:avLst/>
        </a:prstGeom>
      </xdr:spPr>
    </xdr:pic>
    <xdr:clientData/>
  </xdr:twoCellAnchor>
  <xdr:twoCellAnchor editAs="oneCell">
    <xdr:from>
      <xdr:col>4</xdr:col>
      <xdr:colOff>1342732</xdr:colOff>
      <xdr:row>0</xdr:row>
      <xdr:rowOff>90487</xdr:rowOff>
    </xdr:from>
    <xdr:to>
      <xdr:col>4</xdr:col>
      <xdr:colOff>1673566</xdr:colOff>
      <xdr:row>2</xdr:row>
      <xdr:rowOff>58636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7842DC3-F60A-41AF-9471-34B2E5DBF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4795" y="90487"/>
          <a:ext cx="330834" cy="34914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711199</xdr:colOff>
      <xdr:row>0</xdr:row>
      <xdr:rowOff>177800</xdr:rowOff>
    </xdr:from>
    <xdr:to>
      <xdr:col>7</xdr:col>
      <xdr:colOff>485775</xdr:colOff>
      <xdr:row>2</xdr:row>
      <xdr:rowOff>166687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CA7986E-18CF-4201-BDF7-0DFAD5BE9C3C}"/>
            </a:ext>
          </a:extLst>
        </xdr:cNvPr>
        <xdr:cNvSpPr/>
      </xdr:nvSpPr>
      <xdr:spPr>
        <a:xfrm>
          <a:off x="711199" y="177800"/>
          <a:ext cx="8466139" cy="369887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0">
              <a:solidFill>
                <a:schemeClr val="accent5"/>
              </a:solidFill>
              <a:latin typeface="+mn-lt"/>
            </a:rPr>
            <a:t>Informe Operativo Mercado Pago Point ::</a:t>
          </a:r>
          <a:r>
            <a:rPr lang="es-AR" sz="1200" b="0" baseline="0">
              <a:solidFill>
                <a:schemeClr val="accent5"/>
              </a:solidFill>
              <a:latin typeface="+mn-lt"/>
            </a:rPr>
            <a:t> </a:t>
          </a:r>
          <a:r>
            <a:rPr lang="es-AR" sz="1200" b="1" baseline="0">
              <a:solidFill>
                <a:schemeClr val="accent5"/>
              </a:solidFill>
              <a:latin typeface="+mn-lt"/>
            </a:rPr>
            <a:t>Promedio de Tiempos</a:t>
          </a:r>
        </a:p>
      </xdr:txBody>
    </xdr:sp>
    <xdr:clientData/>
  </xdr:twoCellAnchor>
  <xdr:twoCellAnchor editAs="oneCell">
    <xdr:from>
      <xdr:col>1</xdr:col>
      <xdr:colOff>14392</xdr:colOff>
      <xdr:row>1</xdr:row>
      <xdr:rowOff>58464</xdr:rowOff>
    </xdr:from>
    <xdr:to>
      <xdr:col>1</xdr:col>
      <xdr:colOff>307396</xdr:colOff>
      <xdr:row>2</xdr:row>
      <xdr:rowOff>120023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B96295-D170-4940-857E-1EAE3937F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259" y="244731"/>
          <a:ext cx="293004" cy="247825"/>
        </a:xfrm>
        <a:prstGeom prst="rect">
          <a:avLst/>
        </a:prstGeom>
      </xdr:spPr>
    </xdr:pic>
    <xdr:clientData/>
  </xdr:twoCellAnchor>
  <xdr:twoCellAnchor editAs="oneCell">
    <xdr:from>
      <xdr:col>7</xdr:col>
      <xdr:colOff>7963</xdr:colOff>
      <xdr:row>1</xdr:row>
      <xdr:rowOff>13546</xdr:rowOff>
    </xdr:from>
    <xdr:to>
      <xdr:col>7</xdr:col>
      <xdr:colOff>346205</xdr:colOff>
      <xdr:row>2</xdr:row>
      <xdr:rowOff>161189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0533894-B6BB-4197-8CEA-075BDB372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0213" y="194521"/>
          <a:ext cx="338242" cy="32861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435611</xdr:colOff>
      <xdr:row>2</xdr:row>
      <xdr:rowOff>182245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658FADE7-F1B1-4EDD-AF6A-CD95801441DD}"/>
            </a:ext>
          </a:extLst>
        </xdr:cNvPr>
        <xdr:cNvSpPr/>
      </xdr:nvSpPr>
      <xdr:spPr>
        <a:xfrm>
          <a:off x="792480" y="182880"/>
          <a:ext cx="6699251" cy="3651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0">
              <a:solidFill>
                <a:schemeClr val="accent5"/>
              </a:solidFill>
              <a:latin typeface="+mn-lt"/>
            </a:rPr>
            <a:t>Informe Operativo Mercado Pago Point ::</a:t>
          </a:r>
          <a:r>
            <a:rPr lang="es-AR" sz="1200" b="0" baseline="0">
              <a:solidFill>
                <a:schemeClr val="accent5"/>
              </a:solidFill>
              <a:latin typeface="+mn-lt"/>
            </a:rPr>
            <a:t> </a:t>
          </a:r>
          <a:r>
            <a:rPr lang="es-AR" sz="1200" b="1" baseline="0">
              <a:solidFill>
                <a:schemeClr val="accent5"/>
              </a:solidFill>
              <a:latin typeface="+mn-lt"/>
            </a:rPr>
            <a:t>Ausentismo</a:t>
          </a:r>
        </a:p>
      </xdr:txBody>
    </xdr:sp>
    <xdr:clientData/>
  </xdr:twoCellAnchor>
  <xdr:twoCellAnchor editAs="oneCell">
    <xdr:from>
      <xdr:col>1</xdr:col>
      <xdr:colOff>93768</xdr:colOff>
      <xdr:row>1</xdr:row>
      <xdr:rowOff>61639</xdr:rowOff>
    </xdr:from>
    <xdr:to>
      <xdr:col>1</xdr:col>
      <xdr:colOff>386772</xdr:colOff>
      <xdr:row>2</xdr:row>
      <xdr:rowOff>109386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608428-D0E4-401A-A972-7119D438A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248" y="244519"/>
          <a:ext cx="293004" cy="242534"/>
        </a:xfrm>
        <a:prstGeom prst="rect">
          <a:avLst/>
        </a:prstGeom>
      </xdr:spPr>
    </xdr:pic>
    <xdr:clientData/>
  </xdr:twoCellAnchor>
  <xdr:twoCellAnchor editAs="oneCell">
    <xdr:from>
      <xdr:col>7</xdr:col>
      <xdr:colOff>597879</xdr:colOff>
      <xdr:row>1</xdr:row>
      <xdr:rowOff>16721</xdr:rowOff>
    </xdr:from>
    <xdr:to>
      <xdr:col>8</xdr:col>
      <xdr:colOff>296041</xdr:colOff>
      <xdr:row>2</xdr:row>
      <xdr:rowOff>150552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5A23563-E7CF-43AE-AA03-D043D4969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3919" y="199601"/>
          <a:ext cx="338242" cy="32861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0</xdr:row>
      <xdr:rowOff>161926</xdr:rowOff>
    </xdr:from>
    <xdr:to>
      <xdr:col>10</xdr:col>
      <xdr:colOff>323849</xdr:colOff>
      <xdr:row>3</xdr:row>
      <xdr:rowOff>57151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534879F0-2B3A-4F1F-A129-819D34DFACCF}"/>
            </a:ext>
          </a:extLst>
        </xdr:cNvPr>
        <xdr:cNvSpPr/>
      </xdr:nvSpPr>
      <xdr:spPr>
        <a:xfrm>
          <a:off x="1400174" y="161926"/>
          <a:ext cx="13039725" cy="4095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0">
              <a:solidFill>
                <a:schemeClr val="accent5"/>
              </a:solidFill>
              <a:latin typeface="+mn-lt"/>
            </a:rPr>
            <a:t>Informe Operativo Mercado Pago Point ::</a:t>
          </a:r>
          <a:r>
            <a:rPr lang="es-AR" sz="1200" b="0" baseline="0">
              <a:solidFill>
                <a:schemeClr val="accent5"/>
              </a:solidFill>
              <a:latin typeface="+mn-lt"/>
            </a:rPr>
            <a:t> </a:t>
          </a:r>
          <a:r>
            <a:rPr lang="es-AR" sz="1200" b="1" baseline="0">
              <a:solidFill>
                <a:schemeClr val="accent5"/>
              </a:solidFill>
              <a:latin typeface="+mn-lt"/>
            </a:rPr>
            <a:t>Información de Comisiones</a:t>
          </a:r>
        </a:p>
      </xdr:txBody>
    </xdr:sp>
    <xdr:clientData/>
  </xdr:twoCellAnchor>
  <xdr:twoCellAnchor editAs="oneCell">
    <xdr:from>
      <xdr:col>2</xdr:col>
      <xdr:colOff>27093</xdr:colOff>
      <xdr:row>1</xdr:row>
      <xdr:rowOff>42589</xdr:rowOff>
    </xdr:from>
    <xdr:to>
      <xdr:col>2</xdr:col>
      <xdr:colOff>320097</xdr:colOff>
      <xdr:row>2</xdr:row>
      <xdr:rowOff>113673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A5B1B6E-B995-435E-A1AD-D1E2F5D94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668" y="223564"/>
          <a:ext cx="293004" cy="242534"/>
        </a:xfrm>
        <a:prstGeom prst="rect">
          <a:avLst/>
        </a:prstGeom>
      </xdr:spPr>
    </xdr:pic>
    <xdr:clientData/>
  </xdr:twoCellAnchor>
  <xdr:twoCellAnchor editAs="oneCell">
    <xdr:from>
      <xdr:col>9</xdr:col>
      <xdr:colOff>1201764</xdr:colOff>
      <xdr:row>1</xdr:row>
      <xdr:rowOff>35771</xdr:rowOff>
    </xdr:from>
    <xdr:to>
      <xdr:col>10</xdr:col>
      <xdr:colOff>196981</xdr:colOff>
      <xdr:row>3</xdr:row>
      <xdr:rowOff>21489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E56E6E2-1429-441A-9A7D-1F015F10E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22389" y="207221"/>
          <a:ext cx="338242" cy="328618"/>
        </a:xfrm>
        <a:prstGeom prst="rect">
          <a:avLst/>
        </a:prstGeom>
      </xdr:spPr>
    </xdr:pic>
    <xdr:clientData/>
  </xdr:twoCellAnchor>
  <xdr:twoCellAnchor>
    <xdr:from>
      <xdr:col>9</xdr:col>
      <xdr:colOff>149679</xdr:colOff>
      <xdr:row>17</xdr:row>
      <xdr:rowOff>122463</xdr:rowOff>
    </xdr:from>
    <xdr:to>
      <xdr:col>14</xdr:col>
      <xdr:colOff>1510395</xdr:colOff>
      <xdr:row>27</xdr:row>
      <xdr:rowOff>68033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79CA68FF-DC1F-4E82-BB9D-41933E6B71E9}"/>
            </a:ext>
          </a:extLst>
        </xdr:cNvPr>
        <xdr:cNvSpPr/>
      </xdr:nvSpPr>
      <xdr:spPr>
        <a:xfrm>
          <a:off x="11566072" y="3224892"/>
          <a:ext cx="7102930" cy="1578427"/>
        </a:xfrm>
        <a:prstGeom prst="leftArrow">
          <a:avLst/>
        </a:prstGeom>
        <a:solidFill>
          <a:schemeClr val="accent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Para el mes de Marzo del 2024, se abona el valor más alto de los packs </a:t>
          </a:r>
        </a:p>
        <a:p>
          <a:pPr algn="ctr"/>
          <a:r>
            <a:rPr lang="es-AR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 no se tiene en cuenta escala alcanzada.</a:t>
          </a:r>
        </a:p>
        <a:p>
          <a:pPr algn="l"/>
          <a:endParaRPr lang="es-A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0</xdr:rowOff>
    </xdr:from>
    <xdr:to>
      <xdr:col>16</xdr:col>
      <xdr:colOff>794658</xdr:colOff>
      <xdr:row>3</xdr:row>
      <xdr:rowOff>76200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B30634B-F3B9-4D26-8034-B3FFB1EE0309}"/>
            </a:ext>
          </a:extLst>
        </xdr:cNvPr>
        <xdr:cNvSpPr/>
      </xdr:nvSpPr>
      <xdr:spPr>
        <a:xfrm>
          <a:off x="870858" y="185057"/>
          <a:ext cx="3439886" cy="446314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1" baseline="0">
              <a:solidFill>
                <a:schemeClr val="accent5"/>
              </a:solidFill>
              <a:latin typeface="+mn-lt"/>
            </a:rPr>
            <a:t>Comisiones de Agentes de Hunting</a:t>
          </a:r>
        </a:p>
      </xdr:txBody>
    </xdr:sp>
    <xdr:clientData/>
  </xdr:twoCellAnchor>
  <xdr:twoCellAnchor editAs="oneCell">
    <xdr:from>
      <xdr:col>14</xdr:col>
      <xdr:colOff>93768</xdr:colOff>
      <xdr:row>1</xdr:row>
      <xdr:rowOff>61638</xdr:rowOff>
    </xdr:from>
    <xdr:to>
      <xdr:col>14</xdr:col>
      <xdr:colOff>386772</xdr:colOff>
      <xdr:row>2</xdr:row>
      <xdr:rowOff>123197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35CBDD5-4086-41C6-A1BA-C6AD127C9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068" y="242613"/>
          <a:ext cx="293004" cy="242534"/>
        </a:xfrm>
        <a:prstGeom prst="rect">
          <a:avLst/>
        </a:prstGeom>
      </xdr:spPr>
    </xdr:pic>
    <xdr:clientData/>
  </xdr:twoCellAnchor>
  <xdr:twoCellAnchor editAs="oneCell">
    <xdr:from>
      <xdr:col>16</xdr:col>
      <xdr:colOff>355400</xdr:colOff>
      <xdr:row>1</xdr:row>
      <xdr:rowOff>56180</xdr:rowOff>
    </xdr:from>
    <xdr:to>
      <xdr:col>16</xdr:col>
      <xdr:colOff>702827</xdr:colOff>
      <xdr:row>3</xdr:row>
      <xdr:rowOff>22848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9092666-5D84-4C0E-A4BE-802280458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1486" y="241237"/>
          <a:ext cx="347427" cy="33678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171450</xdr:rowOff>
    </xdr:from>
    <xdr:to>
      <xdr:col>8</xdr:col>
      <xdr:colOff>436245</xdr:colOff>
      <xdr:row>3</xdr:row>
      <xdr:rowOff>1905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2FF2A877-26B2-45D1-8C7E-56142D7BF368}"/>
            </a:ext>
          </a:extLst>
        </xdr:cNvPr>
        <xdr:cNvSpPr/>
      </xdr:nvSpPr>
      <xdr:spPr>
        <a:xfrm>
          <a:off x="581025" y="171450"/>
          <a:ext cx="7993380" cy="37909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0">
              <a:solidFill>
                <a:schemeClr val="accent5"/>
              </a:solidFill>
              <a:latin typeface="+mn-lt"/>
            </a:rPr>
            <a:t>Informe Operativo Mercado Pago Point ::</a:t>
          </a:r>
          <a:r>
            <a:rPr lang="es-AR" sz="1200" b="0" baseline="0">
              <a:solidFill>
                <a:schemeClr val="accent5"/>
              </a:solidFill>
              <a:latin typeface="+mn-lt"/>
            </a:rPr>
            <a:t> </a:t>
          </a:r>
          <a:r>
            <a:rPr lang="es-AR" sz="1200" b="1" baseline="0">
              <a:solidFill>
                <a:schemeClr val="accent5"/>
              </a:solidFill>
              <a:latin typeface="+mn-lt"/>
            </a:rPr>
            <a:t>Hunting :: ⭐ Incentivo</a:t>
          </a:r>
        </a:p>
      </xdr:txBody>
    </xdr:sp>
    <xdr:clientData/>
  </xdr:twoCellAnchor>
  <xdr:twoCellAnchor editAs="oneCell">
    <xdr:from>
      <xdr:col>0</xdr:col>
      <xdr:colOff>653415</xdr:colOff>
      <xdr:row>1</xdr:row>
      <xdr:rowOff>45976</xdr:rowOff>
    </xdr:from>
    <xdr:to>
      <xdr:col>1</xdr:col>
      <xdr:colOff>155844</xdr:colOff>
      <xdr:row>2</xdr:row>
      <xdr:rowOff>112826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BAA171-59C9-4E63-A69F-2357FF812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" y="228856"/>
          <a:ext cx="294909" cy="249730"/>
        </a:xfrm>
        <a:prstGeom prst="rect">
          <a:avLst/>
        </a:prstGeom>
      </xdr:spPr>
    </xdr:pic>
    <xdr:clientData/>
  </xdr:twoCellAnchor>
  <xdr:twoCellAnchor editAs="oneCell">
    <xdr:from>
      <xdr:col>7</xdr:col>
      <xdr:colOff>797904</xdr:colOff>
      <xdr:row>1</xdr:row>
      <xdr:rowOff>22860</xdr:rowOff>
    </xdr:from>
    <xdr:to>
      <xdr:col>8</xdr:col>
      <xdr:colOff>479043</xdr:colOff>
      <xdr:row>2</xdr:row>
      <xdr:rowOff>175794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B09DAB2-1299-4932-A5A7-F1483802A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5964" y="205740"/>
          <a:ext cx="463592" cy="33581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885824</xdr:colOff>
      <xdr:row>1</xdr:row>
      <xdr:rowOff>19050</xdr:rowOff>
    </xdr:from>
    <xdr:to>
      <xdr:col>28</xdr:col>
      <xdr:colOff>66675</xdr:colOff>
      <xdr:row>3</xdr:row>
      <xdr:rowOff>104775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97AA46E9-F74D-4528-96F9-6292470FC1FA}"/>
            </a:ext>
          </a:extLst>
        </xdr:cNvPr>
        <xdr:cNvSpPr/>
      </xdr:nvSpPr>
      <xdr:spPr>
        <a:xfrm>
          <a:off x="3876674" y="200025"/>
          <a:ext cx="6057901" cy="4476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0">
              <a:solidFill>
                <a:schemeClr val="accent5"/>
              </a:solidFill>
              <a:latin typeface="+mn-lt"/>
            </a:rPr>
            <a:t>Informe Operativo Mercado Pago Point ::</a:t>
          </a:r>
          <a:r>
            <a:rPr lang="es-AR" sz="1200" b="0" baseline="0">
              <a:solidFill>
                <a:schemeClr val="accent5"/>
              </a:solidFill>
              <a:latin typeface="+mn-lt"/>
            </a:rPr>
            <a:t> </a:t>
          </a:r>
          <a:r>
            <a:rPr lang="es-AR" sz="1200" b="1" baseline="0">
              <a:solidFill>
                <a:schemeClr val="accent5"/>
              </a:solidFill>
              <a:latin typeface="+mn-lt"/>
            </a:rPr>
            <a:t>Comisiones de Supervisores de Hunting</a:t>
          </a:r>
        </a:p>
      </xdr:txBody>
    </xdr:sp>
    <xdr:clientData/>
  </xdr:twoCellAnchor>
  <xdr:twoCellAnchor editAs="oneCell">
    <xdr:from>
      <xdr:col>19</xdr:col>
      <xdr:colOff>55668</xdr:colOff>
      <xdr:row>1</xdr:row>
      <xdr:rowOff>118788</xdr:rowOff>
    </xdr:from>
    <xdr:to>
      <xdr:col>19</xdr:col>
      <xdr:colOff>348672</xdr:colOff>
      <xdr:row>2</xdr:row>
      <xdr:rowOff>180347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946810-8E68-4B39-9B6B-7899E30C3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593" y="299763"/>
          <a:ext cx="293004" cy="242534"/>
        </a:xfrm>
        <a:prstGeom prst="rect">
          <a:avLst/>
        </a:prstGeom>
      </xdr:spPr>
    </xdr:pic>
    <xdr:clientData/>
  </xdr:twoCellAnchor>
  <xdr:twoCellAnchor editAs="oneCell">
    <xdr:from>
      <xdr:col>27</xdr:col>
      <xdr:colOff>400050</xdr:colOff>
      <xdr:row>1</xdr:row>
      <xdr:rowOff>45295</xdr:rowOff>
    </xdr:from>
    <xdr:to>
      <xdr:col>28</xdr:col>
      <xdr:colOff>33441</xdr:colOff>
      <xdr:row>3</xdr:row>
      <xdr:rowOff>11963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71B03F9-3BAB-4E9A-B873-B94C4C512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6050" y="226270"/>
          <a:ext cx="338242" cy="328618"/>
        </a:xfrm>
        <a:prstGeom prst="rect">
          <a:avLst/>
        </a:prstGeom>
      </xdr:spPr>
    </xdr:pic>
    <xdr:clientData/>
  </xdr:twoCellAnchor>
  <xdr:twoCellAnchor>
    <xdr:from>
      <xdr:col>9</xdr:col>
      <xdr:colOff>414618</xdr:colOff>
      <xdr:row>15</xdr:row>
      <xdr:rowOff>220759</xdr:rowOff>
    </xdr:from>
    <xdr:to>
      <xdr:col>9</xdr:col>
      <xdr:colOff>632572</xdr:colOff>
      <xdr:row>16</xdr:row>
      <xdr:rowOff>40742</xdr:rowOff>
    </xdr:to>
    <xdr:sp macro="" textlink="">
      <xdr:nvSpPr>
        <xdr:cNvPr id="5" name="Signo más 58">
          <a:extLst>
            <a:ext uri="{FF2B5EF4-FFF2-40B4-BE49-F238E27FC236}">
              <a16:creationId xmlns:a16="http://schemas.microsoft.com/office/drawing/2014/main" id="{7D2C43C3-5861-4AF6-B974-19C2CC517233}"/>
            </a:ext>
          </a:extLst>
        </xdr:cNvPr>
        <xdr:cNvSpPr/>
      </xdr:nvSpPr>
      <xdr:spPr>
        <a:xfrm>
          <a:off x="7790778" y="3825019"/>
          <a:ext cx="217954" cy="40963"/>
        </a:xfrm>
        <a:prstGeom prst="mathPlus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2"/>
            </a:solidFill>
          </a:endParaRPr>
        </a:p>
      </xdr:txBody>
    </xdr:sp>
    <xdr:clientData/>
  </xdr:twoCellAnchor>
  <xdr:twoCellAnchor>
    <xdr:from>
      <xdr:col>10</xdr:col>
      <xdr:colOff>454399</xdr:colOff>
      <xdr:row>15</xdr:row>
      <xdr:rowOff>216277</xdr:rowOff>
    </xdr:from>
    <xdr:to>
      <xdr:col>10</xdr:col>
      <xdr:colOff>672353</xdr:colOff>
      <xdr:row>16</xdr:row>
      <xdr:rowOff>41702</xdr:rowOff>
    </xdr:to>
    <xdr:sp macro="" textlink="">
      <xdr:nvSpPr>
        <xdr:cNvPr id="6" name="Signo más 58">
          <a:extLst>
            <a:ext uri="{FF2B5EF4-FFF2-40B4-BE49-F238E27FC236}">
              <a16:creationId xmlns:a16="http://schemas.microsoft.com/office/drawing/2014/main" id="{8D72FC8F-677C-4DFB-AB46-AC18E88C71EF}"/>
            </a:ext>
          </a:extLst>
        </xdr:cNvPr>
        <xdr:cNvSpPr/>
      </xdr:nvSpPr>
      <xdr:spPr>
        <a:xfrm>
          <a:off x="8744959" y="3828157"/>
          <a:ext cx="217954" cy="38785"/>
        </a:xfrm>
        <a:prstGeom prst="mathPlus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2"/>
            </a:solidFill>
          </a:endParaRPr>
        </a:p>
      </xdr:txBody>
    </xdr:sp>
    <xdr:clientData/>
  </xdr:twoCellAnchor>
  <xdr:twoCellAnchor>
    <xdr:from>
      <xdr:col>11</xdr:col>
      <xdr:colOff>403412</xdr:colOff>
      <xdr:row>15</xdr:row>
      <xdr:rowOff>211234</xdr:rowOff>
    </xdr:from>
    <xdr:to>
      <xdr:col>11</xdr:col>
      <xdr:colOff>621366</xdr:colOff>
      <xdr:row>16</xdr:row>
      <xdr:rowOff>42784</xdr:rowOff>
    </xdr:to>
    <xdr:sp macro="" textlink="">
      <xdr:nvSpPr>
        <xdr:cNvPr id="7" name="Signo más 58">
          <a:extLst>
            <a:ext uri="{FF2B5EF4-FFF2-40B4-BE49-F238E27FC236}">
              <a16:creationId xmlns:a16="http://schemas.microsoft.com/office/drawing/2014/main" id="{78C2FEB3-E24D-474D-B93A-6543FCADA726}"/>
            </a:ext>
          </a:extLst>
        </xdr:cNvPr>
        <xdr:cNvSpPr/>
      </xdr:nvSpPr>
      <xdr:spPr>
        <a:xfrm>
          <a:off x="9608372" y="3823114"/>
          <a:ext cx="217954" cy="44910"/>
        </a:xfrm>
        <a:prstGeom prst="mathPlus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2"/>
            </a:solidFill>
          </a:endParaRPr>
        </a:p>
      </xdr:txBody>
    </xdr:sp>
    <xdr:clientData/>
  </xdr:twoCellAnchor>
  <xdr:twoCellAnchor>
    <xdr:from>
      <xdr:col>1</xdr:col>
      <xdr:colOff>104774</xdr:colOff>
      <xdr:row>21</xdr:row>
      <xdr:rowOff>108137</xdr:rowOff>
    </xdr:from>
    <xdr:to>
      <xdr:col>3</xdr:col>
      <xdr:colOff>104774</xdr:colOff>
      <xdr:row>24</xdr:row>
      <xdr:rowOff>127187</xdr:rowOff>
    </xdr:to>
    <xdr:sp macro="" textlink="">
      <xdr:nvSpPr>
        <xdr:cNvPr id="8" name="Marco 7">
          <a:extLst>
            <a:ext uri="{FF2B5EF4-FFF2-40B4-BE49-F238E27FC236}">
              <a16:creationId xmlns:a16="http://schemas.microsoft.com/office/drawing/2014/main" id="{E71B4A58-B524-422D-8D4D-1A3C8DC84F25}"/>
            </a:ext>
          </a:extLst>
        </xdr:cNvPr>
        <xdr:cNvSpPr/>
      </xdr:nvSpPr>
      <xdr:spPr>
        <a:xfrm>
          <a:off x="897254" y="4969697"/>
          <a:ext cx="1584960" cy="697230"/>
        </a:xfrm>
        <a:prstGeom prst="fram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403974</xdr:colOff>
      <xdr:row>13</xdr:row>
      <xdr:rowOff>7284</xdr:rowOff>
    </xdr:from>
    <xdr:to>
      <xdr:col>8</xdr:col>
      <xdr:colOff>684121</xdr:colOff>
      <xdr:row>13</xdr:row>
      <xdr:rowOff>144068</xdr:rowOff>
    </xdr:to>
    <xdr:sp macro="" textlink="">
      <xdr:nvSpPr>
        <xdr:cNvPr id="9" name="Flecha: hacia abajo 61">
          <a:extLst>
            <a:ext uri="{FF2B5EF4-FFF2-40B4-BE49-F238E27FC236}">
              <a16:creationId xmlns:a16="http://schemas.microsoft.com/office/drawing/2014/main" id="{01C1437A-BD03-439C-99FE-33AB6A1898A3}"/>
            </a:ext>
          </a:extLst>
        </xdr:cNvPr>
        <xdr:cNvSpPr/>
      </xdr:nvSpPr>
      <xdr:spPr>
        <a:xfrm flipV="1">
          <a:off x="6865734" y="3238164"/>
          <a:ext cx="280147" cy="136784"/>
        </a:xfrm>
        <a:prstGeom prst="down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359150</xdr:colOff>
      <xdr:row>13</xdr:row>
      <xdr:rowOff>7283</xdr:rowOff>
    </xdr:from>
    <xdr:to>
      <xdr:col>6</xdr:col>
      <xdr:colOff>639297</xdr:colOff>
      <xdr:row>13</xdr:row>
      <xdr:rowOff>144067</xdr:rowOff>
    </xdr:to>
    <xdr:sp macro="" textlink="">
      <xdr:nvSpPr>
        <xdr:cNvPr id="10" name="Flecha: hacia abajo 61">
          <a:extLst>
            <a:ext uri="{FF2B5EF4-FFF2-40B4-BE49-F238E27FC236}">
              <a16:creationId xmlns:a16="http://schemas.microsoft.com/office/drawing/2014/main" id="{6D9D5C86-E06F-44F9-9AA4-4B4E42344B3F}"/>
            </a:ext>
          </a:extLst>
        </xdr:cNvPr>
        <xdr:cNvSpPr/>
      </xdr:nvSpPr>
      <xdr:spPr>
        <a:xfrm flipV="1">
          <a:off x="5114030" y="3238163"/>
          <a:ext cx="280147" cy="136784"/>
        </a:xfrm>
        <a:prstGeom prst="down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370356</xdr:colOff>
      <xdr:row>13</xdr:row>
      <xdr:rowOff>18489</xdr:rowOff>
    </xdr:from>
    <xdr:to>
      <xdr:col>9</xdr:col>
      <xdr:colOff>650503</xdr:colOff>
      <xdr:row>13</xdr:row>
      <xdr:rowOff>155273</xdr:rowOff>
    </xdr:to>
    <xdr:sp macro="" textlink="">
      <xdr:nvSpPr>
        <xdr:cNvPr id="11" name="Flecha: hacia abajo 61">
          <a:extLst>
            <a:ext uri="{FF2B5EF4-FFF2-40B4-BE49-F238E27FC236}">
              <a16:creationId xmlns:a16="http://schemas.microsoft.com/office/drawing/2014/main" id="{1D54CAB8-549F-4D3C-B6BB-9B0CD9C473D1}"/>
            </a:ext>
          </a:extLst>
        </xdr:cNvPr>
        <xdr:cNvSpPr/>
      </xdr:nvSpPr>
      <xdr:spPr>
        <a:xfrm flipV="1">
          <a:off x="7746516" y="3249369"/>
          <a:ext cx="280147" cy="136784"/>
        </a:xfrm>
        <a:prstGeom prst="down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403974</xdr:colOff>
      <xdr:row>13</xdr:row>
      <xdr:rowOff>18489</xdr:rowOff>
    </xdr:from>
    <xdr:to>
      <xdr:col>10</xdr:col>
      <xdr:colOff>684121</xdr:colOff>
      <xdr:row>13</xdr:row>
      <xdr:rowOff>155273</xdr:rowOff>
    </xdr:to>
    <xdr:sp macro="" textlink="">
      <xdr:nvSpPr>
        <xdr:cNvPr id="12" name="Flecha: hacia abajo 61">
          <a:extLst>
            <a:ext uri="{FF2B5EF4-FFF2-40B4-BE49-F238E27FC236}">
              <a16:creationId xmlns:a16="http://schemas.microsoft.com/office/drawing/2014/main" id="{BDC8E0EF-0BA8-4832-8EFD-F716CE25EB12}"/>
            </a:ext>
          </a:extLst>
        </xdr:cNvPr>
        <xdr:cNvSpPr/>
      </xdr:nvSpPr>
      <xdr:spPr>
        <a:xfrm flipV="1">
          <a:off x="8694534" y="3249369"/>
          <a:ext cx="280147" cy="136784"/>
        </a:xfrm>
        <a:prstGeom prst="down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11</xdr:col>
      <xdr:colOff>359150</xdr:colOff>
      <xdr:row>13</xdr:row>
      <xdr:rowOff>18489</xdr:rowOff>
    </xdr:from>
    <xdr:to>
      <xdr:col>11</xdr:col>
      <xdr:colOff>639297</xdr:colOff>
      <xdr:row>13</xdr:row>
      <xdr:rowOff>155273</xdr:rowOff>
    </xdr:to>
    <xdr:sp macro="" textlink="">
      <xdr:nvSpPr>
        <xdr:cNvPr id="13" name="Flecha: hacia abajo 61">
          <a:extLst>
            <a:ext uri="{FF2B5EF4-FFF2-40B4-BE49-F238E27FC236}">
              <a16:creationId xmlns:a16="http://schemas.microsoft.com/office/drawing/2014/main" id="{3F802E35-65B8-4DA0-8900-DD0124898A9C}"/>
            </a:ext>
          </a:extLst>
        </xdr:cNvPr>
        <xdr:cNvSpPr/>
      </xdr:nvSpPr>
      <xdr:spPr>
        <a:xfrm flipV="1">
          <a:off x="9564110" y="3249369"/>
          <a:ext cx="280147" cy="136784"/>
        </a:xfrm>
        <a:prstGeom prst="down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104774</xdr:colOff>
      <xdr:row>25</xdr:row>
      <xdr:rowOff>85725</xdr:rowOff>
    </xdr:from>
    <xdr:to>
      <xdr:col>3</xdr:col>
      <xdr:colOff>104774</xdr:colOff>
      <xdr:row>28</xdr:row>
      <xdr:rowOff>104775</xdr:rowOff>
    </xdr:to>
    <xdr:sp macro="" textlink="">
      <xdr:nvSpPr>
        <xdr:cNvPr id="14" name="Marco 13">
          <a:extLst>
            <a:ext uri="{FF2B5EF4-FFF2-40B4-BE49-F238E27FC236}">
              <a16:creationId xmlns:a16="http://schemas.microsoft.com/office/drawing/2014/main" id="{0E180A5E-2182-4B4D-8802-77BC9EB00E47}"/>
            </a:ext>
          </a:extLst>
        </xdr:cNvPr>
        <xdr:cNvSpPr/>
      </xdr:nvSpPr>
      <xdr:spPr>
        <a:xfrm>
          <a:off x="897254" y="5808345"/>
          <a:ext cx="1584960" cy="636270"/>
        </a:xfrm>
        <a:prstGeom prst="fram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452718</xdr:colOff>
      <xdr:row>15</xdr:row>
      <xdr:rowOff>217957</xdr:rowOff>
    </xdr:from>
    <xdr:to>
      <xdr:col>8</xdr:col>
      <xdr:colOff>670672</xdr:colOff>
      <xdr:row>16</xdr:row>
      <xdr:rowOff>41341</xdr:rowOff>
    </xdr:to>
    <xdr:sp macro="" textlink="">
      <xdr:nvSpPr>
        <xdr:cNvPr id="15" name="Signo más 58">
          <a:extLst>
            <a:ext uri="{FF2B5EF4-FFF2-40B4-BE49-F238E27FC236}">
              <a16:creationId xmlns:a16="http://schemas.microsoft.com/office/drawing/2014/main" id="{E26D7E3E-7E78-4C5B-9D41-8CDF92F029F9}"/>
            </a:ext>
          </a:extLst>
        </xdr:cNvPr>
        <xdr:cNvSpPr/>
      </xdr:nvSpPr>
      <xdr:spPr>
        <a:xfrm>
          <a:off x="6914478" y="3822217"/>
          <a:ext cx="217954" cy="44364"/>
        </a:xfrm>
        <a:prstGeom prst="mathPlus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2"/>
            </a:solidFill>
          </a:endParaRPr>
        </a:p>
      </xdr:txBody>
    </xdr:sp>
    <xdr:clientData/>
  </xdr:twoCellAnchor>
  <xdr:twoCellAnchor>
    <xdr:from>
      <xdr:col>6</xdr:col>
      <xdr:colOff>414618</xdr:colOff>
      <xdr:row>15</xdr:row>
      <xdr:rowOff>217957</xdr:rowOff>
    </xdr:from>
    <xdr:to>
      <xdr:col>6</xdr:col>
      <xdr:colOff>632572</xdr:colOff>
      <xdr:row>16</xdr:row>
      <xdr:rowOff>41341</xdr:rowOff>
    </xdr:to>
    <xdr:sp macro="" textlink="">
      <xdr:nvSpPr>
        <xdr:cNvPr id="16" name="Signo más 58">
          <a:extLst>
            <a:ext uri="{FF2B5EF4-FFF2-40B4-BE49-F238E27FC236}">
              <a16:creationId xmlns:a16="http://schemas.microsoft.com/office/drawing/2014/main" id="{6D734909-EC70-4904-A214-01AA3779CBBE}"/>
            </a:ext>
          </a:extLst>
        </xdr:cNvPr>
        <xdr:cNvSpPr/>
      </xdr:nvSpPr>
      <xdr:spPr>
        <a:xfrm>
          <a:off x="5169498" y="3822217"/>
          <a:ext cx="217954" cy="44364"/>
        </a:xfrm>
        <a:prstGeom prst="mathPlus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2"/>
            </a:solidFill>
          </a:endParaRPr>
        </a:p>
      </xdr:txBody>
    </xdr:sp>
    <xdr:clientData/>
  </xdr:twoCellAnchor>
  <xdr:twoCellAnchor>
    <xdr:from>
      <xdr:col>7</xdr:col>
      <xdr:colOff>403974</xdr:colOff>
      <xdr:row>13</xdr:row>
      <xdr:rowOff>7284</xdr:rowOff>
    </xdr:from>
    <xdr:to>
      <xdr:col>7</xdr:col>
      <xdr:colOff>684121</xdr:colOff>
      <xdr:row>13</xdr:row>
      <xdr:rowOff>144068</xdr:rowOff>
    </xdr:to>
    <xdr:sp macro="" textlink="">
      <xdr:nvSpPr>
        <xdr:cNvPr id="17" name="Flecha: hacia abajo 61">
          <a:extLst>
            <a:ext uri="{FF2B5EF4-FFF2-40B4-BE49-F238E27FC236}">
              <a16:creationId xmlns:a16="http://schemas.microsoft.com/office/drawing/2014/main" id="{DB7D1CD2-0476-48C1-9DD1-96B1FA6FB657}"/>
            </a:ext>
          </a:extLst>
        </xdr:cNvPr>
        <xdr:cNvSpPr/>
      </xdr:nvSpPr>
      <xdr:spPr>
        <a:xfrm flipV="1">
          <a:off x="5951334" y="3238164"/>
          <a:ext cx="280147" cy="136784"/>
        </a:xfrm>
        <a:prstGeom prst="down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452718</xdr:colOff>
      <xdr:row>15</xdr:row>
      <xdr:rowOff>217957</xdr:rowOff>
    </xdr:from>
    <xdr:to>
      <xdr:col>7</xdr:col>
      <xdr:colOff>670672</xdr:colOff>
      <xdr:row>16</xdr:row>
      <xdr:rowOff>41341</xdr:rowOff>
    </xdr:to>
    <xdr:sp macro="" textlink="">
      <xdr:nvSpPr>
        <xdr:cNvPr id="18" name="Signo más 58">
          <a:extLst>
            <a:ext uri="{FF2B5EF4-FFF2-40B4-BE49-F238E27FC236}">
              <a16:creationId xmlns:a16="http://schemas.microsoft.com/office/drawing/2014/main" id="{8EE0C934-7017-49E0-8FBB-9DD817C55D1B}"/>
            </a:ext>
          </a:extLst>
        </xdr:cNvPr>
        <xdr:cNvSpPr/>
      </xdr:nvSpPr>
      <xdr:spPr>
        <a:xfrm>
          <a:off x="6000078" y="3822217"/>
          <a:ext cx="217954" cy="44364"/>
        </a:xfrm>
        <a:prstGeom prst="mathPlus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2"/>
            </a:solidFill>
          </a:endParaRPr>
        </a:p>
      </xdr:txBody>
    </xdr:sp>
    <xdr:clientData/>
  </xdr:twoCellAnchor>
  <xdr:twoCellAnchor>
    <xdr:from>
      <xdr:col>7</xdr:col>
      <xdr:colOff>705970</xdr:colOff>
      <xdr:row>2</xdr:row>
      <xdr:rowOff>134469</xdr:rowOff>
    </xdr:from>
    <xdr:to>
      <xdr:col>9</xdr:col>
      <xdr:colOff>324971</xdr:colOff>
      <xdr:row>5</xdr:row>
      <xdr:rowOff>235322</xdr:rowOff>
    </xdr:to>
    <xdr:sp macro="" textlink="">
      <xdr:nvSpPr>
        <xdr:cNvPr id="19" name="Flecha: hacia abajo 18">
          <a:extLst>
            <a:ext uri="{FF2B5EF4-FFF2-40B4-BE49-F238E27FC236}">
              <a16:creationId xmlns:a16="http://schemas.microsoft.com/office/drawing/2014/main" id="{D6FEC1C2-5671-4A0D-A768-8D8B296C84A8}"/>
            </a:ext>
          </a:extLst>
        </xdr:cNvPr>
        <xdr:cNvSpPr/>
      </xdr:nvSpPr>
      <xdr:spPr>
        <a:xfrm>
          <a:off x="6253330" y="500229"/>
          <a:ext cx="1447801" cy="611393"/>
        </a:xfrm>
        <a:prstGeom prst="downArrow">
          <a:avLst>
            <a:gd name="adj1" fmla="val 74154"/>
            <a:gd name="adj2" fmla="val 40749"/>
          </a:avLst>
        </a:prstGeom>
        <a:solidFill>
          <a:schemeClr val="accent2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2700" b="1"/>
            <a:t>OBJ</a:t>
          </a:r>
        </a:p>
      </xdr:txBody>
    </xdr:sp>
    <xdr:clientData/>
  </xdr:twoCellAnchor>
  <xdr:twoCellAnchor>
    <xdr:from>
      <xdr:col>7</xdr:col>
      <xdr:colOff>907676</xdr:colOff>
      <xdr:row>2</xdr:row>
      <xdr:rowOff>156883</xdr:rowOff>
    </xdr:from>
    <xdr:to>
      <xdr:col>9</xdr:col>
      <xdr:colOff>89647</xdr:colOff>
      <xdr:row>29</xdr:row>
      <xdr:rowOff>22412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993E3996-A138-444D-A44B-58CCFBD28762}"/>
            </a:ext>
          </a:extLst>
        </xdr:cNvPr>
        <xdr:cNvSpPr/>
      </xdr:nvSpPr>
      <xdr:spPr>
        <a:xfrm>
          <a:off x="6455036" y="522643"/>
          <a:ext cx="1010771" cy="6030109"/>
        </a:xfrm>
        <a:prstGeom prst="rect">
          <a:avLst/>
        </a:prstGeom>
        <a:noFill/>
        <a:ln w="412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421340</xdr:colOff>
      <xdr:row>24</xdr:row>
      <xdr:rowOff>149044</xdr:rowOff>
    </xdr:from>
    <xdr:to>
      <xdr:col>9</xdr:col>
      <xdr:colOff>639294</xdr:colOff>
      <xdr:row>25</xdr:row>
      <xdr:rowOff>125910</xdr:rowOff>
    </xdr:to>
    <xdr:sp macro="" textlink="">
      <xdr:nvSpPr>
        <xdr:cNvPr id="21" name="Signo más 58">
          <a:extLst>
            <a:ext uri="{FF2B5EF4-FFF2-40B4-BE49-F238E27FC236}">
              <a16:creationId xmlns:a16="http://schemas.microsoft.com/office/drawing/2014/main" id="{66848D94-43E6-43F5-8528-01DBE21A91C4}"/>
            </a:ext>
          </a:extLst>
        </xdr:cNvPr>
        <xdr:cNvSpPr/>
      </xdr:nvSpPr>
      <xdr:spPr>
        <a:xfrm>
          <a:off x="7797500" y="5688784"/>
          <a:ext cx="217954" cy="159746"/>
        </a:xfrm>
        <a:prstGeom prst="mathPlus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2"/>
            </a:solidFill>
          </a:endParaRPr>
        </a:p>
      </xdr:txBody>
    </xdr:sp>
    <xdr:clientData/>
  </xdr:twoCellAnchor>
  <xdr:twoCellAnchor>
    <xdr:from>
      <xdr:col>10</xdr:col>
      <xdr:colOff>461121</xdr:colOff>
      <xdr:row>24</xdr:row>
      <xdr:rowOff>144562</xdr:rowOff>
    </xdr:from>
    <xdr:to>
      <xdr:col>10</xdr:col>
      <xdr:colOff>679075</xdr:colOff>
      <xdr:row>25</xdr:row>
      <xdr:rowOff>126870</xdr:rowOff>
    </xdr:to>
    <xdr:sp macro="" textlink="">
      <xdr:nvSpPr>
        <xdr:cNvPr id="22" name="Signo más 58">
          <a:extLst>
            <a:ext uri="{FF2B5EF4-FFF2-40B4-BE49-F238E27FC236}">
              <a16:creationId xmlns:a16="http://schemas.microsoft.com/office/drawing/2014/main" id="{30365514-7262-45D2-9C69-5DC199467DB0}"/>
            </a:ext>
          </a:extLst>
        </xdr:cNvPr>
        <xdr:cNvSpPr/>
      </xdr:nvSpPr>
      <xdr:spPr>
        <a:xfrm>
          <a:off x="8751681" y="5684302"/>
          <a:ext cx="217954" cy="165188"/>
        </a:xfrm>
        <a:prstGeom prst="mathPlus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2"/>
            </a:solidFill>
          </a:endParaRPr>
        </a:p>
      </xdr:txBody>
    </xdr:sp>
    <xdr:clientData/>
  </xdr:twoCellAnchor>
  <xdr:twoCellAnchor>
    <xdr:from>
      <xdr:col>11</xdr:col>
      <xdr:colOff>410134</xdr:colOff>
      <xdr:row>24</xdr:row>
      <xdr:rowOff>139519</xdr:rowOff>
    </xdr:from>
    <xdr:to>
      <xdr:col>11</xdr:col>
      <xdr:colOff>628088</xdr:colOff>
      <xdr:row>25</xdr:row>
      <xdr:rowOff>127952</xdr:rowOff>
    </xdr:to>
    <xdr:sp macro="" textlink="">
      <xdr:nvSpPr>
        <xdr:cNvPr id="23" name="Signo más 58">
          <a:extLst>
            <a:ext uri="{FF2B5EF4-FFF2-40B4-BE49-F238E27FC236}">
              <a16:creationId xmlns:a16="http://schemas.microsoft.com/office/drawing/2014/main" id="{BDF9DDFB-9505-48A3-BB92-FB9A9EB5B9C8}"/>
            </a:ext>
          </a:extLst>
        </xdr:cNvPr>
        <xdr:cNvSpPr/>
      </xdr:nvSpPr>
      <xdr:spPr>
        <a:xfrm>
          <a:off x="9615094" y="5679259"/>
          <a:ext cx="217954" cy="171313"/>
        </a:xfrm>
        <a:prstGeom prst="mathPlus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2"/>
            </a:solidFill>
          </a:endParaRPr>
        </a:p>
      </xdr:txBody>
    </xdr:sp>
    <xdr:clientData/>
  </xdr:twoCellAnchor>
  <xdr:twoCellAnchor>
    <xdr:from>
      <xdr:col>8</xdr:col>
      <xdr:colOff>459440</xdr:colOff>
      <xdr:row>24</xdr:row>
      <xdr:rowOff>146242</xdr:rowOff>
    </xdr:from>
    <xdr:to>
      <xdr:col>8</xdr:col>
      <xdr:colOff>677394</xdr:colOff>
      <xdr:row>25</xdr:row>
      <xdr:rowOff>126509</xdr:rowOff>
    </xdr:to>
    <xdr:sp macro="" textlink="">
      <xdr:nvSpPr>
        <xdr:cNvPr id="24" name="Signo más 58">
          <a:extLst>
            <a:ext uri="{FF2B5EF4-FFF2-40B4-BE49-F238E27FC236}">
              <a16:creationId xmlns:a16="http://schemas.microsoft.com/office/drawing/2014/main" id="{2A71DDDC-05CA-470D-8CD6-1E15A8FAD9D2}"/>
            </a:ext>
          </a:extLst>
        </xdr:cNvPr>
        <xdr:cNvSpPr/>
      </xdr:nvSpPr>
      <xdr:spPr>
        <a:xfrm>
          <a:off x="6921200" y="5685982"/>
          <a:ext cx="217954" cy="163147"/>
        </a:xfrm>
        <a:prstGeom prst="mathPlus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2"/>
            </a:solidFill>
          </a:endParaRPr>
        </a:p>
      </xdr:txBody>
    </xdr:sp>
    <xdr:clientData/>
  </xdr:twoCellAnchor>
  <xdr:twoCellAnchor>
    <xdr:from>
      <xdr:col>6</xdr:col>
      <xdr:colOff>421340</xdr:colOff>
      <xdr:row>24</xdr:row>
      <xdr:rowOff>146242</xdr:rowOff>
    </xdr:from>
    <xdr:to>
      <xdr:col>6</xdr:col>
      <xdr:colOff>639294</xdr:colOff>
      <xdr:row>25</xdr:row>
      <xdr:rowOff>126509</xdr:rowOff>
    </xdr:to>
    <xdr:sp macro="" textlink="">
      <xdr:nvSpPr>
        <xdr:cNvPr id="25" name="Signo más 58">
          <a:extLst>
            <a:ext uri="{FF2B5EF4-FFF2-40B4-BE49-F238E27FC236}">
              <a16:creationId xmlns:a16="http://schemas.microsoft.com/office/drawing/2014/main" id="{592474D3-CCAD-4D14-B1AA-E2B871E25953}"/>
            </a:ext>
          </a:extLst>
        </xdr:cNvPr>
        <xdr:cNvSpPr/>
      </xdr:nvSpPr>
      <xdr:spPr>
        <a:xfrm>
          <a:off x="5176220" y="5685982"/>
          <a:ext cx="217954" cy="163147"/>
        </a:xfrm>
        <a:prstGeom prst="mathPlus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2"/>
            </a:solidFill>
          </a:endParaRPr>
        </a:p>
      </xdr:txBody>
    </xdr:sp>
    <xdr:clientData/>
  </xdr:twoCellAnchor>
  <xdr:twoCellAnchor>
    <xdr:from>
      <xdr:col>7</xdr:col>
      <xdr:colOff>459440</xdr:colOff>
      <xdr:row>24</xdr:row>
      <xdr:rowOff>146242</xdr:rowOff>
    </xdr:from>
    <xdr:to>
      <xdr:col>7</xdr:col>
      <xdr:colOff>677394</xdr:colOff>
      <xdr:row>25</xdr:row>
      <xdr:rowOff>126509</xdr:rowOff>
    </xdr:to>
    <xdr:sp macro="" textlink="">
      <xdr:nvSpPr>
        <xdr:cNvPr id="26" name="Signo más 58">
          <a:extLst>
            <a:ext uri="{FF2B5EF4-FFF2-40B4-BE49-F238E27FC236}">
              <a16:creationId xmlns:a16="http://schemas.microsoft.com/office/drawing/2014/main" id="{B8C18C70-D61B-46B3-BD59-E37F74DD355F}"/>
            </a:ext>
          </a:extLst>
        </xdr:cNvPr>
        <xdr:cNvSpPr/>
      </xdr:nvSpPr>
      <xdr:spPr>
        <a:xfrm>
          <a:off x="6006800" y="5685982"/>
          <a:ext cx="217954" cy="163147"/>
        </a:xfrm>
        <a:prstGeom prst="mathPlus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2"/>
            </a:solidFill>
          </a:endParaRPr>
        </a:p>
      </xdr:txBody>
    </xdr:sp>
    <xdr:clientData/>
  </xdr:twoCellAnchor>
  <xdr:twoCellAnchor>
    <xdr:from>
      <xdr:col>9</xdr:col>
      <xdr:colOff>421340</xdr:colOff>
      <xdr:row>19</xdr:row>
      <xdr:rowOff>115429</xdr:rowOff>
    </xdr:from>
    <xdr:to>
      <xdr:col>9</xdr:col>
      <xdr:colOff>639294</xdr:colOff>
      <xdr:row>20</xdr:row>
      <xdr:rowOff>92295</xdr:rowOff>
    </xdr:to>
    <xdr:sp macro="" textlink="">
      <xdr:nvSpPr>
        <xdr:cNvPr id="27" name="Signo más 58">
          <a:extLst>
            <a:ext uri="{FF2B5EF4-FFF2-40B4-BE49-F238E27FC236}">
              <a16:creationId xmlns:a16="http://schemas.microsoft.com/office/drawing/2014/main" id="{69C4B2CA-24DC-429C-AD1A-F26D304B11A9}"/>
            </a:ext>
          </a:extLst>
        </xdr:cNvPr>
        <xdr:cNvSpPr/>
      </xdr:nvSpPr>
      <xdr:spPr>
        <a:xfrm>
          <a:off x="7797500" y="4611229"/>
          <a:ext cx="217954" cy="159746"/>
        </a:xfrm>
        <a:prstGeom prst="mathPlus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2"/>
            </a:solidFill>
          </a:endParaRPr>
        </a:p>
      </xdr:txBody>
    </xdr:sp>
    <xdr:clientData/>
  </xdr:twoCellAnchor>
  <xdr:twoCellAnchor>
    <xdr:from>
      <xdr:col>10</xdr:col>
      <xdr:colOff>461121</xdr:colOff>
      <xdr:row>19</xdr:row>
      <xdr:rowOff>110947</xdr:rowOff>
    </xdr:from>
    <xdr:to>
      <xdr:col>10</xdr:col>
      <xdr:colOff>679075</xdr:colOff>
      <xdr:row>20</xdr:row>
      <xdr:rowOff>93255</xdr:rowOff>
    </xdr:to>
    <xdr:sp macro="" textlink="">
      <xdr:nvSpPr>
        <xdr:cNvPr id="28" name="Signo más 58">
          <a:extLst>
            <a:ext uri="{FF2B5EF4-FFF2-40B4-BE49-F238E27FC236}">
              <a16:creationId xmlns:a16="http://schemas.microsoft.com/office/drawing/2014/main" id="{47D5D5F8-328E-436A-BD1F-37E965889D09}"/>
            </a:ext>
          </a:extLst>
        </xdr:cNvPr>
        <xdr:cNvSpPr/>
      </xdr:nvSpPr>
      <xdr:spPr>
        <a:xfrm>
          <a:off x="8751681" y="4606747"/>
          <a:ext cx="217954" cy="165188"/>
        </a:xfrm>
        <a:prstGeom prst="mathPlus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2"/>
            </a:solidFill>
          </a:endParaRPr>
        </a:p>
      </xdr:txBody>
    </xdr:sp>
    <xdr:clientData/>
  </xdr:twoCellAnchor>
  <xdr:twoCellAnchor>
    <xdr:from>
      <xdr:col>11</xdr:col>
      <xdr:colOff>410134</xdr:colOff>
      <xdr:row>19</xdr:row>
      <xdr:rowOff>105904</xdr:rowOff>
    </xdr:from>
    <xdr:to>
      <xdr:col>11</xdr:col>
      <xdr:colOff>628088</xdr:colOff>
      <xdr:row>20</xdr:row>
      <xdr:rowOff>94337</xdr:rowOff>
    </xdr:to>
    <xdr:sp macro="" textlink="">
      <xdr:nvSpPr>
        <xdr:cNvPr id="29" name="Signo más 58">
          <a:extLst>
            <a:ext uri="{FF2B5EF4-FFF2-40B4-BE49-F238E27FC236}">
              <a16:creationId xmlns:a16="http://schemas.microsoft.com/office/drawing/2014/main" id="{FE979834-A04C-42A5-B2C9-6D48FE23483F}"/>
            </a:ext>
          </a:extLst>
        </xdr:cNvPr>
        <xdr:cNvSpPr/>
      </xdr:nvSpPr>
      <xdr:spPr>
        <a:xfrm>
          <a:off x="9615094" y="4601704"/>
          <a:ext cx="217954" cy="171313"/>
        </a:xfrm>
        <a:prstGeom prst="mathPlus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2"/>
            </a:solidFill>
          </a:endParaRPr>
        </a:p>
      </xdr:txBody>
    </xdr:sp>
    <xdr:clientData/>
  </xdr:twoCellAnchor>
  <xdr:twoCellAnchor>
    <xdr:from>
      <xdr:col>8</xdr:col>
      <xdr:colOff>459440</xdr:colOff>
      <xdr:row>19</xdr:row>
      <xdr:rowOff>112627</xdr:rowOff>
    </xdr:from>
    <xdr:to>
      <xdr:col>8</xdr:col>
      <xdr:colOff>677394</xdr:colOff>
      <xdr:row>20</xdr:row>
      <xdr:rowOff>92894</xdr:rowOff>
    </xdr:to>
    <xdr:sp macro="" textlink="">
      <xdr:nvSpPr>
        <xdr:cNvPr id="30" name="Signo más 58">
          <a:extLst>
            <a:ext uri="{FF2B5EF4-FFF2-40B4-BE49-F238E27FC236}">
              <a16:creationId xmlns:a16="http://schemas.microsoft.com/office/drawing/2014/main" id="{9445FB7B-8D4D-4788-8E8F-28C62030FD9C}"/>
            </a:ext>
          </a:extLst>
        </xdr:cNvPr>
        <xdr:cNvSpPr/>
      </xdr:nvSpPr>
      <xdr:spPr>
        <a:xfrm>
          <a:off x="6921200" y="4608427"/>
          <a:ext cx="217954" cy="163147"/>
        </a:xfrm>
        <a:prstGeom prst="mathPlus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2"/>
            </a:solidFill>
          </a:endParaRPr>
        </a:p>
      </xdr:txBody>
    </xdr:sp>
    <xdr:clientData/>
  </xdr:twoCellAnchor>
  <xdr:twoCellAnchor>
    <xdr:from>
      <xdr:col>6</xdr:col>
      <xdr:colOff>421340</xdr:colOff>
      <xdr:row>19</xdr:row>
      <xdr:rowOff>112627</xdr:rowOff>
    </xdr:from>
    <xdr:to>
      <xdr:col>6</xdr:col>
      <xdr:colOff>639294</xdr:colOff>
      <xdr:row>20</xdr:row>
      <xdr:rowOff>92894</xdr:rowOff>
    </xdr:to>
    <xdr:sp macro="" textlink="">
      <xdr:nvSpPr>
        <xdr:cNvPr id="31" name="Signo más 58">
          <a:extLst>
            <a:ext uri="{FF2B5EF4-FFF2-40B4-BE49-F238E27FC236}">
              <a16:creationId xmlns:a16="http://schemas.microsoft.com/office/drawing/2014/main" id="{9515DA56-567B-4450-A267-EB895165C1DF}"/>
            </a:ext>
          </a:extLst>
        </xdr:cNvPr>
        <xdr:cNvSpPr/>
      </xdr:nvSpPr>
      <xdr:spPr>
        <a:xfrm>
          <a:off x="5176220" y="4608427"/>
          <a:ext cx="217954" cy="163147"/>
        </a:xfrm>
        <a:prstGeom prst="mathPlus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2"/>
            </a:solidFill>
          </a:endParaRPr>
        </a:p>
      </xdr:txBody>
    </xdr:sp>
    <xdr:clientData/>
  </xdr:twoCellAnchor>
  <xdr:twoCellAnchor>
    <xdr:from>
      <xdr:col>7</xdr:col>
      <xdr:colOff>459440</xdr:colOff>
      <xdr:row>19</xdr:row>
      <xdr:rowOff>112627</xdr:rowOff>
    </xdr:from>
    <xdr:to>
      <xdr:col>7</xdr:col>
      <xdr:colOff>677394</xdr:colOff>
      <xdr:row>20</xdr:row>
      <xdr:rowOff>92894</xdr:rowOff>
    </xdr:to>
    <xdr:sp macro="" textlink="">
      <xdr:nvSpPr>
        <xdr:cNvPr id="32" name="Signo más 58">
          <a:extLst>
            <a:ext uri="{FF2B5EF4-FFF2-40B4-BE49-F238E27FC236}">
              <a16:creationId xmlns:a16="http://schemas.microsoft.com/office/drawing/2014/main" id="{403ECA15-7FAF-459B-9E92-7202EF5BEC2E}"/>
            </a:ext>
          </a:extLst>
        </xdr:cNvPr>
        <xdr:cNvSpPr/>
      </xdr:nvSpPr>
      <xdr:spPr>
        <a:xfrm>
          <a:off x="6006800" y="4608427"/>
          <a:ext cx="217954" cy="163147"/>
        </a:xfrm>
        <a:prstGeom prst="mathPlus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2"/>
            </a:solidFill>
          </a:endParaRPr>
        </a:p>
      </xdr:txBody>
    </xdr:sp>
    <xdr:clientData/>
  </xdr:twoCellAnchor>
  <xdr:twoCellAnchor>
    <xdr:from>
      <xdr:col>4</xdr:col>
      <xdr:colOff>139297</xdr:colOff>
      <xdr:row>12</xdr:row>
      <xdr:rowOff>164728</xdr:rowOff>
    </xdr:from>
    <xdr:to>
      <xdr:col>5</xdr:col>
      <xdr:colOff>737802</xdr:colOff>
      <xdr:row>14</xdr:row>
      <xdr:rowOff>28974</xdr:rowOff>
    </xdr:to>
    <xdr:sp macro="" textlink="">
      <xdr:nvSpPr>
        <xdr:cNvPr id="33" name="Flecha: hacia abajo 32">
          <a:extLst>
            <a:ext uri="{FF2B5EF4-FFF2-40B4-BE49-F238E27FC236}">
              <a16:creationId xmlns:a16="http://schemas.microsoft.com/office/drawing/2014/main" id="{A1671CD4-9FF4-4B55-A32B-61834A35C6F2}"/>
            </a:ext>
          </a:extLst>
        </xdr:cNvPr>
        <xdr:cNvSpPr/>
      </xdr:nvSpPr>
      <xdr:spPr>
        <a:xfrm rot="4363505">
          <a:off x="3889707" y="2632238"/>
          <a:ext cx="230006" cy="1390985"/>
        </a:xfrm>
        <a:prstGeom prst="downArrow">
          <a:avLst>
            <a:gd name="adj1" fmla="val 74154"/>
            <a:gd name="adj2" fmla="val 40749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lang="es-AR" sz="2000" b="1">
              <a:solidFill>
                <a:srgbClr val="7030A0"/>
              </a:solidFill>
            </a:rPr>
            <a:t>seleccionar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0</xdr:row>
      <xdr:rowOff>171450</xdr:rowOff>
    </xdr:from>
    <xdr:to>
      <xdr:col>5</xdr:col>
      <xdr:colOff>495300</xdr:colOff>
      <xdr:row>2</xdr:row>
      <xdr:rowOff>143298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E91A4476-13EF-4E1F-A6D1-B4DD72972B95}"/>
            </a:ext>
          </a:extLst>
        </xdr:cNvPr>
        <xdr:cNvSpPr/>
      </xdr:nvSpPr>
      <xdr:spPr>
        <a:xfrm>
          <a:off x="609600" y="171450"/>
          <a:ext cx="5581650" cy="352848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0">
              <a:solidFill>
                <a:schemeClr val="accent5"/>
              </a:solidFill>
              <a:latin typeface="+mn-lt"/>
            </a:rPr>
            <a:t>Informe Operativo Mercado Pago Point ::</a:t>
          </a:r>
          <a:r>
            <a:rPr lang="es-AR" sz="1200" b="0" baseline="0">
              <a:solidFill>
                <a:schemeClr val="accent5"/>
              </a:solidFill>
              <a:latin typeface="+mn-lt"/>
            </a:rPr>
            <a:t> </a:t>
          </a:r>
          <a:r>
            <a:rPr lang="es-AR" sz="1200" b="1" baseline="0">
              <a:solidFill>
                <a:schemeClr val="accent5"/>
              </a:solidFill>
              <a:latin typeface="+mn-lt"/>
            </a:rPr>
            <a:t>Dotación</a:t>
          </a:r>
        </a:p>
      </xdr:txBody>
    </xdr:sp>
    <xdr:clientData/>
  </xdr:twoCellAnchor>
  <xdr:twoCellAnchor editAs="oneCell">
    <xdr:from>
      <xdr:col>0</xdr:col>
      <xdr:colOff>695325</xdr:colOff>
      <xdr:row>1</xdr:row>
      <xdr:rowOff>17401</xdr:rowOff>
    </xdr:from>
    <xdr:to>
      <xdr:col>1</xdr:col>
      <xdr:colOff>197754</xdr:colOff>
      <xdr:row>2</xdr:row>
      <xdr:rowOff>89966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2A717EC-847E-438D-86B2-22465CA15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207901"/>
          <a:ext cx="264429" cy="263065"/>
        </a:xfrm>
        <a:prstGeom prst="rect">
          <a:avLst/>
        </a:prstGeom>
      </xdr:spPr>
    </xdr:pic>
    <xdr:clientData/>
  </xdr:twoCellAnchor>
  <xdr:twoCellAnchor editAs="oneCell">
    <xdr:from>
      <xdr:col>4</xdr:col>
      <xdr:colOff>725514</xdr:colOff>
      <xdr:row>0</xdr:row>
      <xdr:rowOff>171450</xdr:rowOff>
    </xdr:from>
    <xdr:to>
      <xdr:col>5</xdr:col>
      <xdr:colOff>260064</xdr:colOff>
      <xdr:row>2</xdr:row>
      <xdr:rowOff>147219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3A48DEB-ECA1-42B3-A0D3-7433661E8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8039" y="171450"/>
          <a:ext cx="321309" cy="3567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376766</xdr:colOff>
      <xdr:row>0</xdr:row>
      <xdr:rowOff>149861</xdr:rowOff>
    </xdr:from>
    <xdr:to>
      <xdr:col>14</xdr:col>
      <xdr:colOff>558798</xdr:colOff>
      <xdr:row>2</xdr:row>
      <xdr:rowOff>121709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13E4478C-2905-4F52-A45F-40C983FF31B6}"/>
            </a:ext>
          </a:extLst>
        </xdr:cNvPr>
        <xdr:cNvSpPr/>
      </xdr:nvSpPr>
      <xdr:spPr>
        <a:xfrm>
          <a:off x="376766" y="149861"/>
          <a:ext cx="5659965" cy="34438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0">
              <a:solidFill>
                <a:schemeClr val="accent5"/>
              </a:solidFill>
              <a:latin typeface="+mn-lt"/>
            </a:rPr>
            <a:t>Informe Operativo Mercado Pago Point ::</a:t>
          </a:r>
          <a:r>
            <a:rPr lang="es-AR" sz="1200" b="0" baseline="0">
              <a:solidFill>
                <a:schemeClr val="accent5"/>
              </a:solidFill>
              <a:latin typeface="+mn-lt"/>
            </a:rPr>
            <a:t> </a:t>
          </a:r>
          <a:r>
            <a:rPr lang="es-AR" sz="1200" b="1">
              <a:solidFill>
                <a:schemeClr val="accent5"/>
              </a:solidFill>
              <a:latin typeface="+mn-lt"/>
            </a:rPr>
            <a:t>Detalle Login</a:t>
          </a:r>
        </a:p>
      </xdr:txBody>
    </xdr:sp>
    <xdr:clientData/>
  </xdr:twoCellAnchor>
  <xdr:twoCellAnchor editAs="oneCell">
    <xdr:from>
      <xdr:col>1</xdr:col>
      <xdr:colOff>7619</xdr:colOff>
      <xdr:row>1</xdr:row>
      <xdr:rowOff>9359</xdr:rowOff>
    </xdr:from>
    <xdr:to>
      <xdr:col>8</xdr:col>
      <xdr:colOff>272048</xdr:colOff>
      <xdr:row>2</xdr:row>
      <xdr:rowOff>81924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B53C2D-8FBD-4AAB-8EB0-33FCD0DEF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152" y="195626"/>
          <a:ext cx="264429" cy="258831"/>
        </a:xfrm>
        <a:prstGeom prst="rect">
          <a:avLst/>
        </a:prstGeom>
      </xdr:spPr>
    </xdr:pic>
    <xdr:clientData/>
  </xdr:twoCellAnchor>
  <xdr:twoCellAnchor editAs="oneCell">
    <xdr:from>
      <xdr:col>14</xdr:col>
      <xdr:colOff>161634</xdr:colOff>
      <xdr:row>0</xdr:row>
      <xdr:rowOff>133774</xdr:rowOff>
    </xdr:from>
    <xdr:to>
      <xdr:col>14</xdr:col>
      <xdr:colOff>482943</xdr:colOff>
      <xdr:row>2</xdr:row>
      <xdr:rowOff>109543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50F8109-242A-486F-ABCC-E2DD74D55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9567" y="133774"/>
          <a:ext cx="321309" cy="348302"/>
        </a:xfrm>
        <a:prstGeom prst="rect">
          <a:avLst/>
        </a:prstGeom>
      </xdr:spPr>
    </xdr:pic>
    <xdr:clientData/>
  </xdr:twoCellAnchor>
  <xdr:twoCellAnchor>
    <xdr:from>
      <xdr:col>0</xdr:col>
      <xdr:colOff>295275</xdr:colOff>
      <xdr:row>16</xdr:row>
      <xdr:rowOff>57150</xdr:rowOff>
    </xdr:from>
    <xdr:to>
      <xdr:col>26</xdr:col>
      <xdr:colOff>82550</xdr:colOff>
      <xdr:row>29</xdr:row>
      <xdr:rowOff>16669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1352B3D-116B-7BE0-9ECB-E6B1B6EA8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464344</xdr:colOff>
      <xdr:row>3</xdr:row>
      <xdr:rowOff>130967</xdr:rowOff>
    </xdr:from>
    <xdr:to>
      <xdr:col>13</xdr:col>
      <xdr:colOff>2383</xdr:colOff>
      <xdr:row>6</xdr:row>
      <xdr:rowOff>20042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Turno">
              <a:extLst>
                <a:ext uri="{FF2B5EF4-FFF2-40B4-BE49-F238E27FC236}">
                  <a16:creationId xmlns:a16="http://schemas.microsoft.com/office/drawing/2014/main" id="{97108107-728C-4127-9DCB-4F474A6A52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344" y="673892"/>
              <a:ext cx="4317206" cy="43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12</xdr:row>
      <xdr:rowOff>66675</xdr:rowOff>
    </xdr:from>
    <xdr:to>
      <xdr:col>3</xdr:col>
      <xdr:colOff>606767</xdr:colOff>
      <xdr:row>33</xdr:row>
      <xdr:rowOff>29128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B8403D-AABB-42EB-BCEA-79F2EC8B7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352675"/>
          <a:ext cx="7011377" cy="39629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0</xdr:row>
      <xdr:rowOff>99060</xdr:rowOff>
    </xdr:from>
    <xdr:to>
      <xdr:col>8</xdr:col>
      <xdr:colOff>175260</xdr:colOff>
      <xdr:row>2</xdr:row>
      <xdr:rowOff>114300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E634B079-E941-47FD-B680-C948F44FCC2A}"/>
            </a:ext>
          </a:extLst>
        </xdr:cNvPr>
        <xdr:cNvSpPr/>
      </xdr:nvSpPr>
      <xdr:spPr>
        <a:xfrm>
          <a:off x="762000" y="99060"/>
          <a:ext cx="6682740" cy="3810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0">
              <a:solidFill>
                <a:schemeClr val="accent5"/>
              </a:solidFill>
              <a:latin typeface="+mn-lt"/>
            </a:rPr>
            <a:t>Informe Operativo Mercado Pago Point ::</a:t>
          </a:r>
          <a:r>
            <a:rPr lang="es-AR" sz="1200" b="0" baseline="0">
              <a:solidFill>
                <a:schemeClr val="accent5"/>
              </a:solidFill>
              <a:latin typeface="+mn-lt"/>
            </a:rPr>
            <a:t> </a:t>
          </a:r>
          <a:r>
            <a:rPr lang="es-AR" sz="1200" b="1" baseline="0">
              <a:solidFill>
                <a:schemeClr val="accent5"/>
              </a:solidFill>
              <a:latin typeface="+mn-lt"/>
            </a:rPr>
            <a:t>Vtas x Día</a:t>
          </a:r>
        </a:p>
      </xdr:txBody>
    </xdr:sp>
    <xdr:clientData/>
  </xdr:twoCellAnchor>
  <xdr:twoCellAnchor editAs="oneCell">
    <xdr:from>
      <xdr:col>1</xdr:col>
      <xdr:colOff>55245</xdr:colOff>
      <xdr:row>0</xdr:row>
      <xdr:rowOff>127891</xdr:rowOff>
    </xdr:from>
    <xdr:to>
      <xdr:col>1</xdr:col>
      <xdr:colOff>350154</xdr:colOff>
      <xdr:row>2</xdr:row>
      <xdr:rowOff>17576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A5DE1E-CA00-4A02-9B5B-B8EF523B6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27891"/>
          <a:ext cx="294909" cy="255445"/>
        </a:xfrm>
        <a:prstGeom prst="rect">
          <a:avLst/>
        </a:prstGeom>
      </xdr:spPr>
    </xdr:pic>
    <xdr:clientData/>
  </xdr:twoCellAnchor>
  <xdr:twoCellAnchor editAs="oneCell">
    <xdr:from>
      <xdr:col>7</xdr:col>
      <xdr:colOff>443574</xdr:colOff>
      <xdr:row>0</xdr:row>
      <xdr:rowOff>99060</xdr:rowOff>
    </xdr:from>
    <xdr:to>
      <xdr:col>7</xdr:col>
      <xdr:colOff>711675</xdr:colOff>
      <xdr:row>2</xdr:row>
      <xdr:rowOff>74829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E1B798C-6E49-4E89-B7EE-DC5FFF700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0934" y="99060"/>
          <a:ext cx="342264" cy="341529"/>
        </a:xfrm>
        <a:prstGeom prst="rect">
          <a:avLst/>
        </a:prstGeom>
      </xdr:spPr>
    </xdr:pic>
    <xdr:clientData/>
  </xdr:twoCellAnchor>
  <xdr:twoCellAnchor>
    <xdr:from>
      <xdr:col>4</xdr:col>
      <xdr:colOff>451756</xdr:colOff>
      <xdr:row>28</xdr:row>
      <xdr:rowOff>135733</xdr:rowOff>
    </xdr:from>
    <xdr:to>
      <xdr:col>21</xdr:col>
      <xdr:colOff>76200</xdr:colOff>
      <xdr:row>57</xdr:row>
      <xdr:rowOff>104776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F2CF71-BA39-1F34-F420-B818C6843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171450</xdr:rowOff>
    </xdr:from>
    <xdr:to>
      <xdr:col>8</xdr:col>
      <xdr:colOff>436245</xdr:colOff>
      <xdr:row>3</xdr:row>
      <xdr:rowOff>1905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E9C74FFB-1504-46B0-8326-16146A54CAFD}"/>
            </a:ext>
          </a:extLst>
        </xdr:cNvPr>
        <xdr:cNvSpPr/>
      </xdr:nvSpPr>
      <xdr:spPr>
        <a:xfrm>
          <a:off x="581025" y="171450"/>
          <a:ext cx="8037195" cy="37338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0">
              <a:solidFill>
                <a:schemeClr val="accent5"/>
              </a:solidFill>
              <a:latin typeface="+mn-lt"/>
            </a:rPr>
            <a:t>Informe Operativo Mercado Pago Point ::</a:t>
          </a:r>
          <a:r>
            <a:rPr lang="es-AR" sz="1200" b="0" baseline="0">
              <a:solidFill>
                <a:schemeClr val="accent5"/>
              </a:solidFill>
              <a:latin typeface="+mn-lt"/>
            </a:rPr>
            <a:t> </a:t>
          </a:r>
          <a:r>
            <a:rPr lang="es-AR" sz="1200" b="1" baseline="0">
              <a:solidFill>
                <a:schemeClr val="accent5"/>
              </a:solidFill>
              <a:latin typeface="+mn-lt"/>
            </a:rPr>
            <a:t>Hunting :: KPI Supervisor - Vendedor</a:t>
          </a:r>
        </a:p>
      </xdr:txBody>
    </xdr:sp>
    <xdr:clientData/>
  </xdr:twoCellAnchor>
  <xdr:twoCellAnchor editAs="oneCell">
    <xdr:from>
      <xdr:col>0</xdr:col>
      <xdr:colOff>653415</xdr:colOff>
      <xdr:row>1</xdr:row>
      <xdr:rowOff>45976</xdr:rowOff>
    </xdr:from>
    <xdr:to>
      <xdr:col>1</xdr:col>
      <xdr:colOff>155844</xdr:colOff>
      <xdr:row>2</xdr:row>
      <xdr:rowOff>112826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5422432-49F8-4652-9F1A-B91C60C08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" y="226951"/>
          <a:ext cx="293004" cy="247825"/>
        </a:xfrm>
        <a:prstGeom prst="rect">
          <a:avLst/>
        </a:prstGeom>
      </xdr:spPr>
    </xdr:pic>
    <xdr:clientData/>
  </xdr:twoCellAnchor>
  <xdr:twoCellAnchor editAs="oneCell">
    <xdr:from>
      <xdr:col>7</xdr:col>
      <xdr:colOff>797904</xdr:colOff>
      <xdr:row>1</xdr:row>
      <xdr:rowOff>22860</xdr:rowOff>
    </xdr:from>
    <xdr:to>
      <xdr:col>8</xdr:col>
      <xdr:colOff>479043</xdr:colOff>
      <xdr:row>2</xdr:row>
      <xdr:rowOff>175794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D383DBF-F872-42E2-AF7A-02F6E1C87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9779" y="203835"/>
          <a:ext cx="340359" cy="3339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464821</xdr:colOff>
      <xdr:row>0</xdr:row>
      <xdr:rowOff>137160</xdr:rowOff>
    </xdr:from>
    <xdr:to>
      <xdr:col>7</xdr:col>
      <xdr:colOff>66675</xdr:colOff>
      <xdr:row>2</xdr:row>
      <xdr:rowOff>144780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85ED84A1-1F38-4BCF-9026-A82832B95091}"/>
            </a:ext>
          </a:extLst>
        </xdr:cNvPr>
        <xdr:cNvSpPr/>
      </xdr:nvSpPr>
      <xdr:spPr>
        <a:xfrm>
          <a:off x="464821" y="137160"/>
          <a:ext cx="5078729" cy="36957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0">
              <a:solidFill>
                <a:schemeClr val="accent5"/>
              </a:solidFill>
              <a:latin typeface="+mn-lt"/>
            </a:rPr>
            <a:t>Informe Operativo Mercado Pago Point ::</a:t>
          </a:r>
          <a:r>
            <a:rPr lang="es-AR" sz="1200" b="0" baseline="0">
              <a:solidFill>
                <a:schemeClr val="accent5"/>
              </a:solidFill>
              <a:latin typeface="+mn-lt"/>
            </a:rPr>
            <a:t> </a:t>
          </a:r>
          <a:r>
            <a:rPr lang="es-AR" sz="1200" b="1" baseline="0">
              <a:solidFill>
                <a:schemeClr val="accent5"/>
              </a:solidFill>
              <a:latin typeface="+mn-lt"/>
            </a:rPr>
            <a:t>RANKINGS</a:t>
          </a:r>
        </a:p>
      </xdr:txBody>
    </xdr:sp>
    <xdr:clientData/>
  </xdr:twoCellAnchor>
  <xdr:twoCellAnchor editAs="oneCell">
    <xdr:from>
      <xdr:col>0</xdr:col>
      <xdr:colOff>563880</xdr:colOff>
      <xdr:row>1</xdr:row>
      <xdr:rowOff>21211</xdr:rowOff>
    </xdr:from>
    <xdr:to>
      <xdr:col>1</xdr:col>
      <xdr:colOff>64404</xdr:colOff>
      <xdr:row>2</xdr:row>
      <xdr:rowOff>86156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374A784-ECC9-46A3-A7CE-335233FF3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" y="204091"/>
          <a:ext cx="293004" cy="247825"/>
        </a:xfrm>
        <a:prstGeom prst="rect">
          <a:avLst/>
        </a:prstGeom>
      </xdr:spPr>
    </xdr:pic>
    <xdr:clientData/>
  </xdr:twoCellAnchor>
  <xdr:twoCellAnchor editAs="oneCell">
    <xdr:from>
      <xdr:col>6</xdr:col>
      <xdr:colOff>211164</xdr:colOff>
      <xdr:row>0</xdr:row>
      <xdr:rowOff>167640</xdr:rowOff>
    </xdr:from>
    <xdr:to>
      <xdr:col>6</xdr:col>
      <xdr:colOff>511995</xdr:colOff>
      <xdr:row>2</xdr:row>
      <xdr:rowOff>135789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E479342-FE9A-4676-A569-6E596A29D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4604" y="167640"/>
          <a:ext cx="340359" cy="333909"/>
        </a:xfrm>
        <a:prstGeom prst="rect">
          <a:avLst/>
        </a:prstGeom>
      </xdr:spPr>
    </xdr:pic>
    <xdr:clientData/>
  </xdr:twoCellAnchor>
  <xdr:twoCellAnchor editAs="absolute">
    <xdr:from>
      <xdr:col>7</xdr:col>
      <xdr:colOff>463864</xdr:colOff>
      <xdr:row>13</xdr:row>
      <xdr:rowOff>171449</xdr:rowOff>
    </xdr:from>
    <xdr:to>
      <xdr:col>10</xdr:col>
      <xdr:colOff>260033</xdr:colOff>
      <xdr:row>25</xdr:row>
      <xdr:rowOff>47625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upervisor">
              <a:extLst>
                <a:ext uri="{FF2B5EF4-FFF2-40B4-BE49-F238E27FC236}">
                  <a16:creationId xmlns:a16="http://schemas.microsoft.com/office/drawing/2014/main" id="{CFD6A2F6-87F2-D9F2-09A0-E91F511C83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1353" y="2524124"/>
              <a:ext cx="1398272" cy="11430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171450</xdr:rowOff>
    </xdr:from>
    <xdr:to>
      <xdr:col>8</xdr:col>
      <xdr:colOff>436245</xdr:colOff>
      <xdr:row>3</xdr:row>
      <xdr:rowOff>1905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9D9AC55D-EF39-45F3-82F6-BFC4BEBDE0DF}"/>
            </a:ext>
          </a:extLst>
        </xdr:cNvPr>
        <xdr:cNvSpPr/>
      </xdr:nvSpPr>
      <xdr:spPr>
        <a:xfrm>
          <a:off x="581025" y="171450"/>
          <a:ext cx="7620000" cy="37909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0">
              <a:solidFill>
                <a:schemeClr val="accent5"/>
              </a:solidFill>
              <a:latin typeface="+mn-lt"/>
            </a:rPr>
            <a:t>Informe Operativo Mercado Pago Point ::</a:t>
          </a:r>
          <a:r>
            <a:rPr lang="es-AR" sz="1200" b="0" baseline="0">
              <a:solidFill>
                <a:schemeClr val="accent5"/>
              </a:solidFill>
              <a:latin typeface="+mn-lt"/>
            </a:rPr>
            <a:t> </a:t>
          </a:r>
          <a:r>
            <a:rPr lang="es-AR" sz="1200" b="1" baseline="0">
              <a:solidFill>
                <a:schemeClr val="accent5"/>
              </a:solidFill>
              <a:latin typeface="+mn-lt"/>
            </a:rPr>
            <a:t>Hunting :: ⭐ Incentivo</a:t>
          </a:r>
        </a:p>
      </xdr:txBody>
    </xdr:sp>
    <xdr:clientData/>
  </xdr:twoCellAnchor>
  <xdr:twoCellAnchor editAs="oneCell">
    <xdr:from>
      <xdr:col>0</xdr:col>
      <xdr:colOff>653415</xdr:colOff>
      <xdr:row>1</xdr:row>
      <xdr:rowOff>45976</xdr:rowOff>
    </xdr:from>
    <xdr:to>
      <xdr:col>1</xdr:col>
      <xdr:colOff>155844</xdr:colOff>
      <xdr:row>2</xdr:row>
      <xdr:rowOff>112826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178C32-9D0B-473B-90CC-DC9CDF518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" y="228856"/>
          <a:ext cx="294909" cy="249730"/>
        </a:xfrm>
        <a:prstGeom prst="rect">
          <a:avLst/>
        </a:prstGeom>
      </xdr:spPr>
    </xdr:pic>
    <xdr:clientData/>
  </xdr:twoCellAnchor>
  <xdr:twoCellAnchor editAs="oneCell">
    <xdr:from>
      <xdr:col>7</xdr:col>
      <xdr:colOff>797904</xdr:colOff>
      <xdr:row>1</xdr:row>
      <xdr:rowOff>22860</xdr:rowOff>
    </xdr:from>
    <xdr:to>
      <xdr:col>8</xdr:col>
      <xdr:colOff>479043</xdr:colOff>
      <xdr:row>2</xdr:row>
      <xdr:rowOff>175794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52357FB-9058-4B76-9E64-481F7C3D9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584" y="205740"/>
          <a:ext cx="441332" cy="3358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171450</xdr:rowOff>
    </xdr:from>
    <xdr:to>
      <xdr:col>8</xdr:col>
      <xdr:colOff>436245</xdr:colOff>
      <xdr:row>3</xdr:row>
      <xdr:rowOff>1905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536BFE1-3D7B-4616-B190-F7AA269292EB}"/>
            </a:ext>
          </a:extLst>
        </xdr:cNvPr>
        <xdr:cNvSpPr/>
      </xdr:nvSpPr>
      <xdr:spPr>
        <a:xfrm>
          <a:off x="581025" y="171450"/>
          <a:ext cx="8122920" cy="40195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0">
              <a:solidFill>
                <a:schemeClr val="accent5"/>
              </a:solidFill>
              <a:latin typeface="+mn-lt"/>
            </a:rPr>
            <a:t>Informe Operativo Mercado Pago Point ::</a:t>
          </a:r>
          <a:r>
            <a:rPr lang="es-AR" sz="1200" b="0" baseline="0">
              <a:solidFill>
                <a:schemeClr val="accent5"/>
              </a:solidFill>
              <a:latin typeface="+mn-lt"/>
            </a:rPr>
            <a:t> </a:t>
          </a:r>
          <a:r>
            <a:rPr lang="es-AR" sz="1200" b="1" baseline="0">
              <a:solidFill>
                <a:schemeClr val="accent5"/>
              </a:solidFill>
              <a:latin typeface="+mn-lt"/>
            </a:rPr>
            <a:t>Hunting :: ⭐ Incentivo</a:t>
          </a:r>
        </a:p>
      </xdr:txBody>
    </xdr:sp>
    <xdr:clientData/>
  </xdr:twoCellAnchor>
  <xdr:twoCellAnchor editAs="oneCell">
    <xdr:from>
      <xdr:col>0</xdr:col>
      <xdr:colOff>653415</xdr:colOff>
      <xdr:row>1</xdr:row>
      <xdr:rowOff>45976</xdr:rowOff>
    </xdr:from>
    <xdr:to>
      <xdr:col>1</xdr:col>
      <xdr:colOff>155844</xdr:colOff>
      <xdr:row>2</xdr:row>
      <xdr:rowOff>112826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80F156-B881-4B50-BFC7-0FAEC9E9F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" y="236476"/>
          <a:ext cx="273954" cy="257350"/>
        </a:xfrm>
        <a:prstGeom prst="rect">
          <a:avLst/>
        </a:prstGeom>
      </xdr:spPr>
    </xdr:pic>
    <xdr:clientData/>
  </xdr:twoCellAnchor>
  <xdr:twoCellAnchor editAs="oneCell">
    <xdr:from>
      <xdr:col>7</xdr:col>
      <xdr:colOff>797904</xdr:colOff>
      <xdr:row>1</xdr:row>
      <xdr:rowOff>22860</xdr:rowOff>
    </xdr:from>
    <xdr:to>
      <xdr:col>8</xdr:col>
      <xdr:colOff>479043</xdr:colOff>
      <xdr:row>2</xdr:row>
      <xdr:rowOff>175794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002CEE-0ECB-451A-A2CB-9A989F2CC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5504" y="213360"/>
          <a:ext cx="470109" cy="343434"/>
        </a:xfrm>
        <a:prstGeom prst="rect">
          <a:avLst/>
        </a:prstGeom>
      </xdr:spPr>
    </xdr:pic>
    <xdr:clientData/>
  </xdr:twoCellAnchor>
</xdr:wsDr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" refreshedDate="45414.412886111109" backgroundQuery="1" createdVersion="8" refreshedVersion="8" minRefreshableVersion="3" recordCount="0" supportSubquery="1" supportAdvancedDrill="1" xr:uid="{F92598C2-6117-4906-8070-A5FA7CBFCE4F}">
  <cacheSource type="external" connectionId="19"/>
  <cacheFields count="2">
    <cacheField name="[Vtas Delivery].[Producto].[Producto]" caption="Producto" numFmtId="0" hierarchy="176" level="1">
      <sharedItems count="1">
        <s v="Ventas"/>
      </sharedItems>
      <extLst>
        <ext xmlns:x15="http://schemas.microsoft.com/office/spreadsheetml/2010/11/main" uri="{4F2E5C28-24EA-4eb8-9CBF-B6C8F9C3D259}">
          <x15:cachedUniqueNames>
            <x15:cachedUniqueName index="0" name="[Vtas Delivery].[Producto].&amp;[Ventas]"/>
          </x15:cachedUniqueNames>
        </ext>
      </extLst>
    </cacheField>
    <cacheField name="[Measures].[Recuento de Producto]" caption="Recuento de Producto" numFmtId="0" hierarchy="180" level="32767"/>
  </cacheFields>
  <cacheHierarchies count="252">
    <cacheHierarchy uniqueName="[Ausentismo].[UserMitrol]" caption="UserMitrol" attribute="1" defaultMemberUniqueName="[Ausentismo].[UserMitrol].[All]" allUniqueName="[Ausentismo].[UserMitrol].[All]" dimensionUniqueName="[Ausentismo]" displayFolder="" count="0" memberValueDatatype="130" unbalanced="0"/>
    <cacheHierarchy uniqueName="[Ausentismo].[Fecha]" caption="Fecha" attribute="1" time="1" defaultMemberUniqueName="[Ausentismo].[Fecha].[All]" allUniqueName="[Ausentismo].[Fecha].[All]" dimensionUniqueName="[Ausentismo]" displayFolder="" count="0" memberValueDatatype="7" unbalanced="0"/>
    <cacheHierarchy uniqueName="[Ausentismo].[HS Obj]" caption="HS Obj" attribute="1" defaultMemberUniqueName="[Ausentismo].[HS Obj].[All]" allUniqueName="[Ausentismo].[HS Obj].[All]" dimensionUniqueName="[Ausentismo]" displayFolder="" count="0" memberValueDatatype="5" unbalanced="0"/>
    <cacheHierarchy uniqueName="[Ausentismo].[LOGIN]" caption="LOGIN" attribute="1" defaultMemberUniqueName="[Ausentismo].[LOGIN].[All]" allUniqueName="[Ausentismo].[LOGIN].[All]" dimensionUniqueName="[Ausentismo]" displayFolder="" count="0" memberValueDatatype="5" unbalanced="0"/>
    <cacheHierarchy uniqueName="[Ausentismo].[PRESENTE]" caption="PRESENTE" attribute="1" defaultMemberUniqueName="[Ausentismo].[PRESENTE].[All]" allUniqueName="[Ausentismo].[PRESENTE].[All]" dimensionUniqueName="[Ausentismo]" displayFolder="" count="0" memberValueDatatype="130" unbalanced="0"/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].[Día]" caption="Día" attribute="1" time="1" defaultMemberUniqueName="[Calendario].[Día].[All]" allUniqueName="[Calendario].[Día].[All]" dimensionUniqueName="[Calendario]" displayFolder="" count="0" memberValueDatatype="130" unbalanced="0"/>
    <cacheHierarchy uniqueName="[Calendario].[Semana]" caption="Semana" attribute="1" time="1" defaultMemberUniqueName="[Calendario].[Semana].[All]" allUniqueName="[Calendario].[Semana].[All]" dimensionUniqueName="[Calendario]" displayFolder="" count="0" memberValueDatatype="130" unbalanced="0"/>
    <cacheHierarchy uniqueName="[Dotacion].[Mes Dotacion]" caption="Mes Dotacion" attribute="1" time="1" defaultMemberUniqueName="[Dotacion].[Mes Dotacion].[All]" allUniqueName="[Dotacion].[Mes Dotacion].[All]" dimensionUniqueName="[Dotacion]" displayFolder="" count="0" memberValueDatatype="7" unbalanced="0"/>
    <cacheHierarchy uniqueName="[Dotacion].[Antiguedad (Meses)]" caption="Antiguedad (Meses)" attribute="1" defaultMemberUniqueName="[Dotacion].[Antiguedad (Meses)].[All]" allUniqueName="[Dotacion].[Antiguedad (Meses)].[All]" dimensionUniqueName="[Dotacion]" displayFolder="" count="0" memberValueDatatype="130" unbalanced="0"/>
    <cacheHierarchy uniqueName="[Dotacion].[Apellido y Nombre]" caption="Apellido y Nombre" attribute="1" defaultMemberUniqueName="[Dotacion].[Apellido y Nombre].[All]" allUniqueName="[Dotacion].[Apellido y Nombre].[All]" dimensionUniqueName="[Dotacion]" displayFolder="" count="0" memberValueDatatype="130" unbalanced="0"/>
    <cacheHierarchy uniqueName="[Dotacion].[Apellido]" caption="Apellido" attribute="1" defaultMemberUniqueName="[Dotacion].[Apellido].[All]" allUniqueName="[Dotacion].[Apellido].[All]" dimensionUniqueName="[Dotacion]" displayFolder="" count="0" memberValueDatatype="130" unbalanced="0"/>
    <cacheHierarchy uniqueName="[Dotacion].[Nombre]" caption="Nombre" attribute="1" defaultMemberUniqueName="[Dotacion].[Nombre].[All]" allUniqueName="[Dotacion].[Nombre].[All]" dimensionUniqueName="[Dotacion]" displayFolder="" count="0" memberValueDatatype="130" unbalanced="0"/>
    <cacheHierarchy uniqueName="[Dotacion].[Documento]" caption="Documento" attribute="1" defaultMemberUniqueName="[Dotacion].[Documento].[All]" allUniqueName="[Dotacion].[Documento].[All]" dimensionUniqueName="[Dotacion]" displayFolder="" count="0" memberValueDatatype="20" unbalanced="0"/>
    <cacheHierarchy uniqueName="[Dotacion].[CUIL/CUIT]" caption="CUIL/CUIT" attribute="1" defaultMemberUniqueName="[Dotacion].[CUIL/CUIT].[All]" allUniqueName="[Dotacion].[CUIL/CUIT].[All]" dimensionUniqueName="[Dotacion]" displayFolder="" count="0" memberValueDatatype="5" unbalanced="0"/>
    <cacheHierarchy uniqueName="[Dotacion].[Nacionalidad]" caption="Nacionalidad" attribute="1" defaultMemberUniqueName="[Dotacion].[Nacionalidad].[All]" allUniqueName="[Dotacion].[Nacionalidad].[All]" dimensionUniqueName="[Dotacion]" displayFolder="" count="0" memberValueDatatype="130" unbalanced="0"/>
    <cacheHierarchy uniqueName="[Dotacion].[Legajo]" caption="Legajo" attribute="1" defaultMemberUniqueName="[Dotacion].[Legajo].[All]" allUniqueName="[Dotacion].[Legajo].[All]" dimensionUniqueName="[Dotacion]" displayFolder="" count="0" memberValueDatatype="130" unbalanced="0"/>
    <cacheHierarchy uniqueName="[Dotacion].[Puesto]" caption="Puesto" attribute="1" defaultMemberUniqueName="[Dotacion].[Puesto].[All]" allUniqueName="[Dotacion].[Puesto].[All]" dimensionUniqueName="[Dotacion]" displayFolder="" count="0" memberValueDatatype="130" unbalanced="0"/>
    <cacheHierarchy uniqueName="[Dotacion].[Fecha Nacimiento]" caption="Fecha Nacimiento" attribute="1" time="1" defaultMemberUniqueName="[Dotacion].[Fecha Nacimiento].[All]" allUniqueName="[Dotacion].[Fecha Nacimiento].[All]" dimensionUniqueName="[Dotacion]" displayFolder="" count="0" memberValueDatatype="7" unbalanced="0"/>
    <cacheHierarchy uniqueName="[Dotacion].[Fecha Ingreso AZO]" caption="Fecha Ingreso AZO" attribute="1" time="1" defaultMemberUniqueName="[Dotacion].[Fecha Ingreso AZO].[All]" allUniqueName="[Dotacion].[Fecha Ingreso AZO].[All]" dimensionUniqueName="[Dotacion]" displayFolder="" count="0" memberValueDatatype="7" unbalanced="0"/>
    <cacheHierarchy uniqueName="[Dotacion].[Fecha Ingreso ML]" caption="Fecha Ingreso ML" attribute="1" time="1" defaultMemberUniqueName="[Dotacion].[Fecha Ingreso ML].[All]" allUniqueName="[Dotacion].[Fecha Ingreso ML].[All]" dimensionUniqueName="[Dotacion]" displayFolder="" count="0" memberValueDatatype="7" unbalanced="0"/>
    <cacheHierarchy uniqueName="[Dotacion].[Supervisor]" caption="Supervisor" attribute="1" defaultMemberUniqueName="[Dotacion].[Supervisor].[All]" allUniqueName="[Dotacion].[Supervisor].[All]" dimensionUniqueName="[Dotacion]" displayFolder="" count="0" memberValueDatatype="130" unbalanced="0"/>
    <cacheHierarchy uniqueName="[Dotacion].[Coordinador]" caption="Coordinador" attribute="1" defaultMemberUniqueName="[Dotacion].[Coordinador].[All]" allUniqueName="[Dotacion].[Coordinador].[All]" dimensionUniqueName="[Dotacion]" displayFolder="" count="0" memberValueDatatype="130" unbalanced="0"/>
    <cacheHierarchy uniqueName="[Dotacion].[Turno]" caption="Turno" attribute="1" defaultMemberUniqueName="[Dotacion].[Turno].[All]" allUniqueName="[Dotacion].[Turno].[All]" dimensionUniqueName="[Dotacion]" displayFolder="" count="0" memberValueDatatype="130" unbalanced="0"/>
    <cacheHierarchy uniqueName="[Dotacion].[Jornada]" caption="Jornada" attribute="1" defaultMemberUniqueName="[Dotacion].[Jornada].[All]" allUniqueName="[Dotacion].[Jornada].[All]" dimensionUniqueName="[Dotacion]" displayFolder="" count="0" memberValueDatatype="130" unbalanced="0"/>
    <cacheHierarchy uniqueName="[Dotacion].[Carga Horaria]" caption="Carga Horaria" attribute="1" defaultMemberUniqueName="[Dotacion].[Carga Horaria].[All]" allUniqueName="[Dotacion].[Carga Horaria].[All]" dimensionUniqueName="[Dotacion]" displayFolder="" count="0" memberValueDatatype="20" unbalanced="0"/>
    <cacheHierarchy uniqueName="[Dotacion].[Cliente]" caption="Cliente" attribute="1" defaultMemberUniqueName="[Dotacion].[Cliente].[All]" allUniqueName="[Dotacion].[Cliente].[All]" dimensionUniqueName="[Dotacion]" displayFolder="" count="0" memberValueDatatype="130" unbalanced="0"/>
    <cacheHierarchy uniqueName="[Dotacion].[Sub Campaña]" caption="Sub Campaña" attribute="1" defaultMemberUniqueName="[Dotacion].[Sub Campaña].[All]" allUniqueName="[Dotacion].[Sub Campaña].[All]" dimensionUniqueName="[Dotacion]" displayFolder="" count="0" memberValueDatatype="130" unbalanced="0"/>
    <cacheHierarchy uniqueName="[Dotacion].[ID AZO]" caption="ID AZO" attribute="1" defaultMemberUniqueName="[Dotacion].[ID AZO].[All]" allUniqueName="[Dotacion].[ID AZO].[All]" dimensionUniqueName="[Dotacion]" displayFolder="" count="0" memberValueDatatype="130" unbalanced="0"/>
    <cacheHierarchy uniqueName="[Dotacion].[Estado]" caption="Estado" attribute="1" defaultMemberUniqueName="[Dotacion].[Estado].[All]" allUniqueName="[Dotacion].[Estado].[All]" dimensionUniqueName="[Dotacion]" displayFolder="" count="0" memberValueDatatype="130" unbalanced="0"/>
    <cacheHierarchy uniqueName="[Dotacion].[Fecha Baja o Lic]" caption="Fecha Baja o Lic" attribute="1" defaultMemberUniqueName="[Dotacion].[Fecha Baja o Lic].[All]" allUniqueName="[Dotacion].[Fecha Baja o Lic].[All]" dimensionUniqueName="[Dotacion]" displayFolder="" count="0" memberValueDatatype="130" unbalanced="0"/>
    <cacheHierarchy uniqueName="[Dotacion].[Proporcional x Presentismo]" caption="Proporcional x Presentismo" attribute="1" defaultMemberUniqueName="[Dotacion].[Proporcional x Presentismo].[All]" allUniqueName="[Dotacion].[Proporcional x Presentismo].[All]" dimensionUniqueName="[Dotacion]" displayFolder="" count="0" memberValueDatatype="5" unbalanced="0"/>
    <cacheHierarchy uniqueName="[Dotacion].[Proporcional x Curva]" caption="Proporcional x Curva" attribute="1" defaultMemberUniqueName="[Dotacion].[Proporcional x Curva].[All]" allUniqueName="[Dotacion].[Proporcional x Curva].[All]" dimensionUniqueName="[Dotacion]" displayFolder="" count="0" memberValueDatatype="5" unbalanced="0"/>
    <cacheHierarchy uniqueName="[Dotacion].[MODALIDAD]" caption="MODALIDAD" attribute="1" defaultMemberUniqueName="[Dotacion].[MODALIDAD].[All]" allUniqueName="[Dotacion].[MODALIDAD].[All]" dimensionUniqueName="[Dotacion]" displayFolder="" count="0" memberValueDatatype="130" unbalanced="0"/>
    <cacheHierarchy uniqueName="[Dotacion].[User Mitrol]" caption="User Mitrol" attribute="1" defaultMemberUniqueName="[Dotacion].[User Mitrol].[All]" allUniqueName="[Dotacion].[User Mitrol].[All]" dimensionUniqueName="[Dotacion]" displayFolder="" count="0" memberValueDatatype="130" unbalanced="0"/>
    <cacheHierarchy uniqueName="[Dotacion].[Equipo]" caption="Equipo" attribute="1" defaultMemberUniqueName="[Dotacion].[Equipo].[All]" allUniqueName="[Dotacion].[Equipo].[All]" dimensionUniqueName="[Dotacion]" displayFolder="" count="0" memberValueDatatype="130" unbalanced="0"/>
    <cacheHierarchy uniqueName="[Horas_Objetivo].[Producto]" caption="Producto" attribute="1" defaultMemberUniqueName="[Horas_Objetivo].[Producto].[All]" allUniqueName="[Horas_Objetivo].[Producto].[All]" dimensionUniqueName="[Horas_Objetivo]" displayFolder="" count="0" memberValueDatatype="130" unbalanced="0"/>
    <cacheHierarchy uniqueName="[Horas_Objetivo].[Apellido y Nombre]" caption="Apellido y Nombre" attribute="1" defaultMemberUniqueName="[Horas_Objetivo].[Apellido y Nombre].[All]" allUniqueName="[Horas_Objetivo].[Apellido y Nombre].[All]" dimensionUniqueName="[Horas_Objetivo]" displayFolder="" count="0" memberValueDatatype="130" unbalanced="0"/>
    <cacheHierarchy uniqueName="[Horas_Objetivo].[Supervisor]" caption="Supervisor" attribute="1" defaultMemberUniqueName="[Horas_Objetivo].[Supervisor].[All]" allUniqueName="[Horas_Objetivo].[Supervisor].[All]" dimensionUniqueName="[Horas_Objetivo]" displayFolder="" count="0" memberValueDatatype="130" unbalanced="0"/>
    <cacheHierarchy uniqueName="[Horas_Objetivo].[Coordinador]" caption="Coordinador" attribute="1" defaultMemberUniqueName="[Horas_Objetivo].[Coordinador].[All]" allUniqueName="[Horas_Objetivo].[Coordinador].[All]" dimensionUniqueName="[Horas_Objetivo]" displayFolder="" count="0" memberValueDatatype="130" unbalanced="0"/>
    <cacheHierarchy uniqueName="[Horas_Objetivo].[Estado]" caption="Estado" attribute="1" defaultMemberUniqueName="[Horas_Objetivo].[Estado].[All]" allUniqueName="[Horas_Objetivo].[Estado].[All]" dimensionUniqueName="[Horas_Objetivo]" displayFolder="" count="0" memberValueDatatype="130" unbalanced="0"/>
    <cacheHierarchy uniqueName="[Horas_Objetivo].[Sub Campaña]" caption="Sub Campaña" attribute="1" defaultMemberUniqueName="[Horas_Objetivo].[Sub Campaña].[All]" allUniqueName="[Horas_Objetivo].[Sub Campaña].[All]" dimensionUniqueName="[Horas_Objetivo]" displayFolder="" count="0" memberValueDatatype="130" unbalanced="0"/>
    <cacheHierarchy uniqueName="[Horas_Objetivo].[User Mitrol]" caption="User Mitrol" attribute="1" defaultMemberUniqueName="[Horas_Objetivo].[User Mitrol].[All]" allUniqueName="[Horas_Objetivo].[User Mitrol].[All]" dimensionUniqueName="[Horas_Objetivo]" displayFolder="" count="0" memberValueDatatype="130" unbalanced="0"/>
    <cacheHierarchy uniqueName="[Horas_Objetivo].[Fecha]" caption="Fecha" attribute="1" time="1" defaultMemberUniqueName="[Horas_Objetivo].[Fecha].[All]" allUniqueName="[Horas_Objetivo].[Fecha].[All]" dimensionUniqueName="[Horas_Objetivo]" displayFolder="" count="0" memberValueDatatype="7" unbalanced="0"/>
    <cacheHierarchy uniqueName="[Horas_Objetivo].[LOGIN]" caption="LOGIN" attribute="1" defaultMemberUniqueName="[Horas_Objetivo].[LOGIN].[All]" allUniqueName="[Horas_Objetivo].[LOGIN].[All]" dimensionUniqueName="[Horas_Objetivo]" displayFolder="" count="0" memberValueDatatype="5" unbalanced="0"/>
    <cacheHierarchy uniqueName="[Horas_Objetivo].[HS Obj]" caption="HS Obj" attribute="1" defaultMemberUniqueName="[Horas_Objetivo].[HS Obj].[All]" allUniqueName="[Horas_Objetivo].[HS Obj].[All]" dimensionUniqueName="[Horas_Objetivo]" displayFolder="" count="0" memberValueDatatype="5" unbalanced="0"/>
    <cacheHierarchy uniqueName="[Tiempos].[Fecha]" caption="Fecha" attribute="1" time="1" defaultMemberUniqueName="[Tiempos].[Fecha].[All]" allUniqueName="[Tiempos].[Fecha].[All]" dimensionUniqueName="[Tiempos]" displayFolder="" count="0" memberValueDatatype="7" unbalanced="0"/>
    <cacheHierarchy uniqueName="[Tiempos].[UserMitrol]" caption="UserMitrol" attribute="1" defaultMemberUniqueName="[Tiempos].[UserMitrol].[All]" allUniqueName="[Tiempos].[UserMitrol].[All]" dimensionUniqueName="[Tiempos]" displayFolder="" count="0" memberValueDatatype="130" unbalanced="0"/>
    <cacheHierarchy uniqueName="[Tiempos].[Sub Campaña]" caption="Sub Campaña" attribute="1" defaultMemberUniqueName="[Tiempos].[Sub Campaña].[All]" allUniqueName="[Tiempos].[Sub Campaña].[All]" dimensionUniqueName="[Tiempos]" displayFolder="" count="0" memberValueDatatype="130" unbalanced="0"/>
    <cacheHierarchy uniqueName="[Tiempos].[LOGIN]" caption="LOGIN" attribute="1" defaultMemberUniqueName="[Tiempos].[LOGIN].[All]" allUniqueName="[Tiempos].[LOGIN].[All]" dimensionUniqueName="[Tiempos]" displayFolder="" count="0" memberValueDatatype="5" unbalanced="0"/>
    <cacheHierarchy uniqueName="[Tiempos].[AVAIL]" caption="AVAIL" attribute="1" defaultMemberUniqueName="[Tiempos].[AVAIL].[All]" allUniqueName="[Tiempos].[AVAIL].[All]" dimensionUniqueName="[Tiempos]" displayFolder="" count="0" memberValueDatatype="5" unbalanced="0"/>
    <cacheHierarchy uniqueName="[Tiempos].[PREVIEW]" caption="PREVIEW" attribute="1" defaultMemberUniqueName="[Tiempos].[PREVIEW].[All]" allUniqueName="[Tiempos].[PREVIEW].[All]" dimensionUniqueName="[Tiempos]" displayFolder="" count="0" memberValueDatatype="5" unbalanced="0"/>
    <cacheHierarchy uniqueName="[Tiempos].[DIAL]" caption="DIAL" attribute="1" defaultMemberUniqueName="[Tiempos].[DIAL].[All]" allUniqueName="[Tiempos].[DIAL].[All]" dimensionUniqueName="[Tiempos]" displayFolder="" count="0" memberValueDatatype="5" unbalanced="0"/>
    <cacheHierarchy uniqueName="[Tiempos].[RING]" caption="RING" attribute="1" defaultMemberUniqueName="[Tiempos].[RING].[All]" allUniqueName="[Tiempos].[RING].[All]" dimensionUniqueName="[Tiempos]" displayFolder="" count="0" memberValueDatatype="5" unbalanced="0"/>
    <cacheHierarchy uniqueName="[Tiempos].[CONVERSACIÓN]" caption="CONVERSACIÓN" attribute="1" defaultMemberUniqueName="[Tiempos].[CONVERSACIÓN].[All]" allUniqueName="[Tiempos].[CONVERSACIÓN].[All]" dimensionUniqueName="[Tiempos]" displayFolder="" count="0" memberValueDatatype="5" unbalanced="0"/>
    <cacheHierarchy uniqueName="[Tiempos].[HOLD]" caption="HOLD" attribute="1" defaultMemberUniqueName="[Tiempos].[HOLD].[All]" allUniqueName="[Tiempos].[HOLD].[All]" dimensionUniqueName="[Tiempos]" displayFolder="" count="0" memberValueDatatype="5" unbalanced="0"/>
    <cacheHierarchy uniqueName="[Tiempos].[ACW]" caption="ACW" attribute="1" defaultMemberUniqueName="[Tiempos].[ACW].[All]" allUniqueName="[Tiempos].[ACW].[All]" dimensionUniqueName="[Tiempos]" displayFolder="" count="0" memberValueDatatype="5" unbalanced="0"/>
    <cacheHierarchy uniqueName="[Tiempos].[NOT_READY]" caption="NOT_READY" attribute="1" defaultMemberUniqueName="[Tiempos].[NOT_READY].[All]" allUniqueName="[Tiempos].[NOT_READY].[All]" dimensionUniqueName="[Tiempos]" displayFolder="" count="0" memberValueDatatype="5" unbalanced="0"/>
    <cacheHierarchy uniqueName="[Tiempos].[BREAK]" caption="BREAK" attribute="1" defaultMemberUniqueName="[Tiempos].[BREAK].[All]" allUniqueName="[Tiempos].[BREAK].[All]" dimensionUniqueName="[Tiempos]" displayFolder="" count="0" memberValueDatatype="5" unbalanced="0"/>
    <cacheHierarchy uniqueName="[Tiempos].[COACHING]" caption="COACHING" attribute="1" defaultMemberUniqueName="[Tiempos].[COACHING].[All]" allUniqueName="[Tiempos].[COACHING].[All]" dimensionUniqueName="[Tiempos]" displayFolder="" count="0" memberValueDatatype="5" unbalanced="0"/>
    <cacheHierarchy uniqueName="[Tiempos].[ADMINISTRATIVO]" caption="ADMINISTRATIVO" attribute="1" defaultMemberUniqueName="[Tiempos].[ADMINISTRATIVO].[All]" allUniqueName="[Tiempos].[ADMINISTRATIVO].[All]" dimensionUniqueName="[Tiempos]" displayFolder="" count="0" memberValueDatatype="5" unbalanced="0"/>
    <cacheHierarchy uniqueName="[Tiempos].[BAÑO]" caption="BAÑO" attribute="1" defaultMemberUniqueName="[Tiempos].[BAÑO].[All]" allUniqueName="[Tiempos].[BAÑO].[All]" dimensionUniqueName="[Tiempos]" displayFolder="" count="0" memberValueDatatype="5" unbalanced="0"/>
    <cacheHierarchy uniqueName="[Tiempos].[LLAMADA_MANUAL]" caption="LLAMADA_MANUAL" attribute="1" defaultMemberUniqueName="[Tiempos].[LLAMADA_MANUAL].[All]" allUniqueName="[Tiempos].[LLAMADA_MANUAL].[All]" dimensionUniqueName="[Tiempos]" displayFolder="" count="0" memberValueDatatype="5" unbalanced="0"/>
    <cacheHierarchy uniqueName="[Tiempos].[ATENDIDAS]" caption="ATENDIDAS" attribute="1" defaultMemberUniqueName="[Tiempos].[ATENDIDAS].[All]" allUniqueName="[Tiempos].[ATENDIDAS].[All]" dimensionUniqueName="[Tiempos]" displayFolder="" count="0" memberValueDatatype="20" unbalanced="0"/>
    <cacheHierarchy uniqueName="[Tiempos].[NO_ATENDIDAS]" caption="NO_ATENDIDAS" attribute="1" defaultMemberUniqueName="[Tiempos].[NO_ATENDIDAS].[All]" allUniqueName="[Tiempos].[NO_ATENDIDAS].[All]" dimensionUniqueName="[Tiempos]" displayFolder="" count="0" memberValueDatatype="20" unbalanced="0"/>
    <cacheHierarchy uniqueName="[Tiempos].[TIPIFICACIÓN_EXITOSO]" caption="TIPIFICACIÓN_EXITOSO" attribute="1" defaultMemberUniqueName="[Tiempos].[TIPIFICACIÓN_EXITOSO].[All]" allUniqueName="[Tiempos].[TIPIFICACIÓN_EXITOSO].[All]" dimensionUniqueName="[Tiempos]" displayFolder="" count="0" memberValueDatatype="20" unbalanced="0"/>
    <cacheHierarchy uniqueName="[Tiempos].[TIPIFICACIÓN_NO_EXITOSO]" caption="TIPIFICACIÓN_NO_EXITOSO" attribute="1" defaultMemberUniqueName="[Tiempos].[TIPIFICACIÓN_NO_EXITOSO].[All]" allUniqueName="[Tiempos].[TIPIFICACIÓN_NO_EXITOSO].[All]" dimensionUniqueName="[Tiempos]" displayFolder="" count="0" memberValueDatatype="20" unbalanced="0"/>
    <cacheHierarchy uniqueName="[Tiempos].[CONVERSACIÓN_ENTRANTE]" caption="CONVERSACIÓN_ENTRANTE" attribute="1" defaultMemberUniqueName="[Tiempos].[CONVERSACIÓN_ENTRANTE].[All]" allUniqueName="[Tiempos].[CONVERSACIÓN_ENTRANTE].[All]" dimensionUniqueName="[Tiempos]" displayFolder="" count="0" memberValueDatatype="5" unbalanced="0"/>
    <cacheHierarchy uniqueName="[Tiempos].[CONVERSACIÓN_SALIENTE]" caption="CONVERSACIÓN_SALIENTE" attribute="1" defaultMemberUniqueName="[Tiempos].[CONVERSACIÓN_SALIENTE].[All]" allUniqueName="[Tiempos].[CONVERSACIÓN_SALIENTE].[All]" dimensionUniqueName="[Tiempos]" displayFolder="" count="0" memberValueDatatype="5" unbalanced="0"/>
    <cacheHierarchy uniqueName="[Tiempos].[LLAMADAS]" caption="LLAMADAS" attribute="1" defaultMemberUniqueName="[Tiempos].[LLAMADAS].[All]" allUniqueName="[Tiempos].[LLAMADAS].[All]" dimensionUniqueName="[Tiempos]" displayFolder="" count="0" memberValueDatatype="20" unbalanced="0"/>
    <cacheHierarchy uniqueName="[Tiempos].[TOTAL_AUXILIARES]" caption="TOTAL_AUXILIARES" attribute="1" defaultMemberUniqueName="[Tiempos].[TOTAL_AUXILIARES].[All]" allUniqueName="[Tiempos].[TOTAL_AUXILIARES].[All]" dimensionUniqueName="[Tiempos]" displayFolder="" count="0" memberValueDatatype="5" unbalanced="0"/>
    <cacheHierarchy uniqueName="[Tiempos].[TKT]" caption="TKT" attribute="1" defaultMemberUniqueName="[Tiempos].[TKT].[All]" allUniqueName="[Tiempos].[TKT].[All]" dimensionUniqueName="[Tiempos]" displayFolder="" count="0" memberValueDatatype="5" unbalanced="0"/>
    <cacheHierarchy uniqueName="[Tiempos].[TMO]" caption="TMO" attribute="1" defaultMemberUniqueName="[Tiempos].[TMO].[All]" allUniqueName="[Tiempos].[TMO].[All]" dimensionUniqueName="[Tiempos]" displayFolder="" count="0" memberValueDatatype="5" unbalanced="0"/>
    <cacheHierarchy uniqueName="[Tiempos].[PRODUCTO]" caption="PRODUCTO" attribute="1" defaultMemberUniqueName="[Tiempos].[PRODUCTO].[All]" allUniqueName="[Tiempos].[PRODUCTO].[All]" dimensionUniqueName="[Tiempos]" displayFolder="" count="0" memberValueDatatype="130" unbalanced="0"/>
    <cacheHierarchy uniqueName="[Tiempos].[Operador]" caption="Operador" attribute="1" defaultMemberUniqueName="[Tiempos].[Operador].[All]" allUniqueName="[Tiempos].[Operador].[All]" dimensionUniqueName="[Tiempos]" displayFolder="" count="0" memberValueDatatype="130" unbalanced="0"/>
    <cacheHierarchy uniqueName="[Tiempos].[Documento]" caption="Documento" attribute="1" defaultMemberUniqueName="[Tiempos].[Documento].[All]" allUniqueName="[Tiempos].[Documento].[All]" dimensionUniqueName="[Tiempos]" displayFolder="" count="0" memberValueDatatype="20" unbalanced="0"/>
    <cacheHierarchy uniqueName="[Tiempos].[Supervisor]" caption="Supervisor" attribute="1" defaultMemberUniqueName="[Tiempos].[Supervisor].[All]" allUniqueName="[Tiempos].[Supervisor].[All]" dimensionUniqueName="[Tiempos]" displayFolder="" count="0" memberValueDatatype="130" unbalanced="0"/>
    <cacheHierarchy uniqueName="[Tiempos].[Coordinador]" caption="Coordinador" attribute="1" defaultMemberUniqueName="[Tiempos].[Coordinador].[All]" allUniqueName="[Tiempos].[Coordinador].[All]" dimensionUniqueName="[Tiempos]" displayFolder="" count="0" memberValueDatatype="130" unbalanced="0"/>
    <cacheHierarchy uniqueName="[Tiempos].[Site]" caption="Site" attribute="1" defaultMemberUniqueName="[Tiempos].[Site].[All]" allUniqueName="[Tiempos].[Site].[All]" dimensionUniqueName="[Tiempos]" displayFolder="" count="0" memberValueDatatype="130" unbalanced="0"/>
    <cacheHierarchy uniqueName="[Tiempos].[Id Operador]" caption="Id Operador" attribute="1" defaultMemberUniqueName="[Tiempos].[Id Operador].[All]" allUniqueName="[Tiempos].[Id Operador].[All]" dimensionUniqueName="[Tiempos]" displayFolder="" count="0" memberValueDatatype="130" unbalanced="0"/>
    <cacheHierarchy uniqueName="[Tiempos].[Estado]" caption="Estado" attribute="1" defaultMemberUniqueName="[Tiempos].[Estado].[All]" allUniqueName="[Tiempos].[Estado].[All]" dimensionUniqueName="[Tiempos]" displayFolder="" count="0" memberValueDatatype="130" unbalanced="0"/>
    <cacheHierarchy uniqueName="[Tiempos].[Proporcional x Presentismo]" caption="Proporcional x Presentismo" attribute="1" defaultMemberUniqueName="[Tiempos].[Proporcional x Presentismo].[All]" allUniqueName="[Tiempos].[Proporcional x Presentismo].[All]" dimensionUniqueName="[Tiempos]" displayFolder="" count="0" memberValueDatatype="5" unbalanced="0"/>
    <cacheHierarchy uniqueName="[Tiempos].[Proporcional x Curva]" caption="Proporcional x Curva" attribute="1" defaultMemberUniqueName="[Tiempos].[Proporcional x Curva].[All]" allUniqueName="[Tiempos].[Proporcional x Curva].[All]" dimensionUniqueName="[Tiempos]" displayFolder="" count="0" memberValueDatatype="5" unbalanced="0"/>
    <cacheHierarchy uniqueName="[Tiempos].[Busqueda]" caption="Busqueda" attribute="1" defaultMemberUniqueName="[Tiempos].[Busqueda].[All]" allUniqueName="[Tiempos].[Busqueda].[All]" dimensionUniqueName="[Tiempos]" displayFolder="" count="0" memberValueDatatype="130" unbalanced="0"/>
    <cacheHierarchy uniqueName="[Ventas AZO Mes Anterior].[Id Operador]" caption="Id Operador" attribute="1" defaultMemberUniqueName="[Ventas AZO Mes Anterior].[Id Operador].[All]" allUniqueName="[Ventas AZO Mes Anterior].[Id Operador].[All]" dimensionUniqueName="[Ventas AZO Mes Anterior]" displayFolder="" count="0" memberValueDatatype="130" unbalanced="0"/>
    <cacheHierarchy uniqueName="[Ventas AZO Mes Anterior].[Fecha]" caption="Fecha" attribute="1" time="1" defaultMemberUniqueName="[Ventas AZO Mes Anterior].[Fecha].[All]" allUniqueName="[Ventas AZO Mes Anterior].[Fecha].[All]" dimensionUniqueName="[Ventas AZO Mes Anterior]" displayFolder="" count="0" memberValueDatatype="7" unbalanced="0"/>
    <cacheHierarchy uniqueName="[Ventas AZO Mes Anterior].[Hora]" caption="Hora" attribute="1" defaultMemberUniqueName="[Ventas AZO Mes Anterior].[Hora].[All]" allUniqueName="[Ventas AZO Mes Anterior].[Hora].[All]" dimensionUniqueName="[Ventas AZO Mes Anterior]" displayFolder="" count="0" memberValueDatatype="130" unbalanced="0"/>
    <cacheHierarchy uniqueName="[Ventas AZO Mes Anterior].[Dispositivo]" caption="Dispositivo" attribute="1" defaultMemberUniqueName="[Ventas AZO Mes Anterior].[Dispositivo].[All]" allUniqueName="[Ventas AZO Mes Anterior].[Dispositivo].[All]" dimensionUniqueName="[Ventas AZO Mes Anterior]" displayFolder="" count="0" memberValueDatatype="130" unbalanced="0"/>
    <cacheHierarchy uniqueName="[Ventas AZO Mes Anterior].[Cliente]" caption="Cliente" attribute="1" defaultMemberUniqueName="[Ventas AZO Mes Anterior].[Cliente].[All]" allUniqueName="[Ventas AZO Mes Anterior].[Cliente].[All]" dimensionUniqueName="[Ventas AZO Mes Anterior]" displayFolder="" count="0" memberValueDatatype="130" unbalanced="0"/>
    <cacheHierarchy uniqueName="[Ventas AZO Mes Anterior].[Cliente_Mail]" caption="Cliente_Mail" attribute="1" defaultMemberUniqueName="[Ventas AZO Mes Anterior].[Cliente_Mail].[All]" allUniqueName="[Ventas AZO Mes Anterior].[Cliente_Mail].[All]" dimensionUniqueName="[Ventas AZO Mes Anterior]" displayFolder="" count="0" memberValueDatatype="130" unbalanced="0"/>
    <cacheHierarchy uniqueName="[Ventas AZO Mes Anterior].[Cliente_Telefono]" caption="Cliente_Telefono" attribute="1" defaultMemberUniqueName="[Ventas AZO Mes Anterior].[Cliente_Telefono].[All]" allUniqueName="[Ventas AZO Mes Anterior].[Cliente_Telefono].[All]" dimensionUniqueName="[Ventas AZO Mes Anterior]" displayFolder="" count="0" memberValueDatatype="130" unbalanced="0"/>
    <cacheHierarchy uniqueName="[Ventas AZO Mes Anterior].[user_id]" caption="user_id" attribute="1" defaultMemberUniqueName="[Ventas AZO Mes Anterior].[user_id].[All]" allUniqueName="[Ventas AZO Mes Anterior].[user_id].[All]" dimensionUniqueName="[Ventas AZO Mes Anterior]" displayFolder="" count="0" memberValueDatatype="130" unbalanced="0"/>
    <cacheHierarchy uniqueName="[Ventas AZO Mes Anterior].[Status_Link]" caption="Status_Link" attribute="1" defaultMemberUniqueName="[Ventas AZO Mes Anterior].[Status_Link].[All]" allUniqueName="[Ventas AZO Mes Anterior].[Status_Link].[All]" dimensionUniqueName="[Ventas AZO Mes Anterior]" displayFolder="" count="0" memberValueDatatype="130" unbalanced="0"/>
    <cacheHierarchy uniqueName="[Ventas AZO Mes Anterior].[payment_id]" caption="payment_id" attribute="1" defaultMemberUniqueName="[Ventas AZO Mes Anterior].[payment_id].[All]" allUniqueName="[Ventas AZO Mes Anterior].[payment_id].[All]" dimensionUniqueName="[Ventas AZO Mes Anterior]" displayFolder="" count="0" memberValueDatatype="130" unbalanced="0"/>
    <cacheHierarchy uniqueName="[Ventas AZO Mes Anterior].[payment_method_id]" caption="payment_method_id" attribute="1" defaultMemberUniqueName="[Ventas AZO Mes Anterior].[payment_method_id].[All]" allUniqueName="[Ventas AZO Mes Anterior].[payment_method_id].[All]" dimensionUniqueName="[Ventas AZO Mes Anterior]" displayFolder="" count="0" memberValueDatatype="130" unbalanced="0"/>
    <cacheHierarchy uniqueName="[Ventas AZO Mes Anterior].[payment_status]" caption="payment_status" attribute="1" defaultMemberUniqueName="[Ventas AZO Mes Anterior].[payment_status].[All]" allUniqueName="[Ventas AZO Mes Anterior].[payment_status].[All]" dimensionUniqueName="[Ventas AZO Mes Anterior]" displayFolder="" count="0" memberValueDatatype="130" unbalanced="0"/>
    <cacheHierarchy uniqueName="[Ventas AZO Mes Anterior].[payment_status_detail]" caption="payment_status_detail" attribute="1" defaultMemberUniqueName="[Ventas AZO Mes Anterior].[payment_status_detail].[All]" allUniqueName="[Ventas AZO Mes Anterior].[payment_status_detail].[All]" dimensionUniqueName="[Ventas AZO Mes Anterior]" displayFolder="" count="0" memberValueDatatype="130" unbalanced="0"/>
    <cacheHierarchy uniqueName="[Ventas AZO Mes Anterior].[PRODUCTO]" caption="PRODUCTO" attribute="1" defaultMemberUniqueName="[Ventas AZO Mes Anterior].[PRODUCTO].[All]" allUniqueName="[Ventas AZO Mes Anterior].[PRODUCTO].[All]" dimensionUniqueName="[Ventas AZO Mes Anterior]" displayFolder="" count="0" memberValueDatatype="130" unbalanced="0"/>
    <cacheHierarchy uniqueName="[Ventas AZO Mes Anterior].[Sub Campaña]" caption="Sub Campaña" attribute="1" defaultMemberUniqueName="[Ventas AZO Mes Anterior].[Sub Campaña].[All]" allUniqueName="[Ventas AZO Mes Anterior].[Sub Campaña].[All]" dimensionUniqueName="[Ventas AZO Mes Anterior]" displayFolder="" count="0" memberValueDatatype="130" unbalanced="0"/>
    <cacheHierarchy uniqueName="[Ventas AZO Mes Anterior].[Estado_Gestion]" caption="Estado_Gestion" attribute="1" defaultMemberUniqueName="[Ventas AZO Mes Anterior].[Estado_Gestion].[All]" allUniqueName="[Ventas AZO Mes Anterior].[Estado_Gestion].[All]" dimensionUniqueName="[Ventas AZO Mes Anterior]" displayFolder="" count="0" memberValueDatatype="130" unbalanced="0"/>
    <cacheHierarchy uniqueName="[Ventas AZO Mes Anterior].[Puntos (Sin Incentivo)]" caption="Puntos (Sin Incentivo)" attribute="1" defaultMemberUniqueName="[Ventas AZO Mes Anterior].[Puntos (Sin Incentivo)].[All]" allUniqueName="[Ventas AZO Mes Anterior].[Puntos (Sin Incentivo)].[All]" dimensionUniqueName="[Ventas AZO Mes Anterior]" displayFolder="" count="0" memberValueDatatype="5" unbalanced="0"/>
    <cacheHierarchy uniqueName="[Ventas AZO Mes Anterior].[Operador]" caption="Operador" attribute="1" defaultMemberUniqueName="[Ventas AZO Mes Anterior].[Operador].[All]" allUniqueName="[Ventas AZO Mes Anterior].[Operador].[All]" dimensionUniqueName="[Ventas AZO Mes Anterior]" displayFolder="" count="0" memberValueDatatype="130" unbalanced="0"/>
    <cacheHierarchy uniqueName="[Ventas AZO Mes Anterior].[Documento]" caption="Documento" attribute="1" defaultMemberUniqueName="[Ventas AZO Mes Anterior].[Documento].[All]" allUniqueName="[Ventas AZO Mes Anterior].[Documento].[All]" dimensionUniqueName="[Ventas AZO Mes Anterior]" displayFolder="" count="0" memberValueDatatype="20" unbalanced="0"/>
    <cacheHierarchy uniqueName="[Ventas AZO Mes Anterior].[Supervisor]" caption="Supervisor" attribute="1" defaultMemberUniqueName="[Ventas AZO Mes Anterior].[Supervisor].[All]" allUniqueName="[Ventas AZO Mes Anterior].[Supervisor].[All]" dimensionUniqueName="[Ventas AZO Mes Anterior]" displayFolder="" count="0" memberValueDatatype="130" unbalanced="0"/>
    <cacheHierarchy uniqueName="[Ventas AZO Mes Anterior].[Coordinador]" caption="Coordinador" attribute="1" defaultMemberUniqueName="[Ventas AZO Mes Anterior].[Coordinador].[All]" allUniqueName="[Ventas AZO Mes Anterior].[Coordinador].[All]" dimensionUniqueName="[Ventas AZO Mes Anterior]" displayFolder="" count="0" memberValueDatatype="130" unbalanced="0"/>
    <cacheHierarchy uniqueName="[Ventas AZO Mes Anterior].[Site]" caption="Site" attribute="1" defaultMemberUniqueName="[Ventas AZO Mes Anterior].[Site].[All]" allUniqueName="[Ventas AZO Mes Anterior].[Site].[All]" dimensionUniqueName="[Ventas AZO Mes Anterior]" displayFolder="" count="0" memberValueDatatype="130" unbalanced="0"/>
    <cacheHierarchy uniqueName="[Ventas AZO Mes Anterior].[Estado]" caption="Estado" attribute="1" defaultMemberUniqueName="[Ventas AZO Mes Anterior].[Estado].[All]" allUniqueName="[Ventas AZO Mes Anterior].[Estado].[All]" dimensionUniqueName="[Ventas AZO Mes Anterior]" displayFolder="" count="0" memberValueDatatype="130" unbalanced="0"/>
    <cacheHierarchy uniqueName="[Ventas AZO Mes Anterior].[Multiplicador Incentivo]" caption="Multiplicador Incentivo" attribute="1" defaultMemberUniqueName="[Ventas AZO Mes Anterior].[Multiplicador Incentivo].[All]" allUniqueName="[Ventas AZO Mes Anterior].[Multiplicador Incentivo].[All]" dimensionUniqueName="[Ventas AZO Mes Anterior]" displayFolder="" count="0" memberValueDatatype="5" unbalanced="0"/>
    <cacheHierarchy uniqueName="[Ventas AZO Mes Anterior].[Puntos]" caption="Puntos" attribute="1" defaultMemberUniqueName="[Ventas AZO Mes Anterior].[Puntos].[All]" allUniqueName="[Ventas AZO Mes Anterior].[Puntos].[All]" dimensionUniqueName="[Ventas AZO Mes Anterior]" displayFolder="" count="0" memberValueDatatype="5" unbalanced="0"/>
    <cacheHierarchy uniqueName="[VentasTiemposFinal].[Fecha]" caption="Fecha" attribute="1" time="1" defaultMemberUniqueName="[VentasTiemposFinal].[Fecha].[All]" allUniqueName="[VentasTiemposFinal].[Fecha].[All]" dimensionUniqueName="[VentasTiemposFinal]" displayFolder="" count="0" memberValueDatatype="7" unbalanced="0"/>
    <cacheHierarchy uniqueName="[VentasTiemposFinal].[UserMitrol]" caption="UserMitrol" attribute="1" defaultMemberUniqueName="[VentasTiemposFinal].[UserMitrol].[All]" allUniqueName="[VentasTiemposFinal].[UserMitrol].[All]" dimensionUniqueName="[VentasTiemposFinal]" displayFolder="" count="0" memberValueDatatype="130" unbalanced="0"/>
    <cacheHierarchy uniqueName="[VentasTiemposFinal].[Sub Campaña]" caption="Sub Campaña" attribute="1" defaultMemberUniqueName="[VentasTiemposFinal].[Sub Campaña].[All]" allUniqueName="[VentasTiemposFinal].[Sub Campaña].[All]" dimensionUniqueName="[VentasTiemposFinal]" displayFolder="" count="0" memberValueDatatype="130" unbalanced="0"/>
    <cacheHierarchy uniqueName="[VentasTiemposFinal].[LOGIN]" caption="LOGIN" attribute="1" defaultMemberUniqueName="[VentasTiemposFinal].[LOGIN].[All]" allUniqueName="[VentasTiemposFinal].[LOGIN].[All]" dimensionUniqueName="[VentasTiemposFinal]" displayFolder="" count="0" memberValueDatatype="5" unbalanced="0"/>
    <cacheHierarchy uniqueName="[VentasTiemposFinal].[AVAIL]" caption="AVAIL" attribute="1" defaultMemberUniqueName="[VentasTiemposFinal].[AVAIL].[All]" allUniqueName="[VentasTiemposFinal].[AVAIL].[All]" dimensionUniqueName="[VentasTiemposFinal]" displayFolder="" count="0" memberValueDatatype="5" unbalanced="0"/>
    <cacheHierarchy uniqueName="[VentasTiemposFinal].[PREVIEW]" caption="PREVIEW" attribute="1" defaultMemberUniqueName="[VentasTiemposFinal].[PREVIEW].[All]" allUniqueName="[VentasTiemposFinal].[PREVIEW].[All]" dimensionUniqueName="[VentasTiemposFinal]" displayFolder="" count="0" memberValueDatatype="5" unbalanced="0"/>
    <cacheHierarchy uniqueName="[VentasTiemposFinal].[DIAL]" caption="DIAL" attribute="1" defaultMemberUniqueName="[VentasTiemposFinal].[DIAL].[All]" allUniqueName="[VentasTiemposFinal].[DIAL].[All]" dimensionUniqueName="[VentasTiemposFinal]" displayFolder="" count="0" memberValueDatatype="5" unbalanced="0"/>
    <cacheHierarchy uniqueName="[VentasTiemposFinal].[RING]" caption="RING" attribute="1" defaultMemberUniqueName="[VentasTiemposFinal].[RING].[All]" allUniqueName="[VentasTiemposFinal].[RING].[All]" dimensionUniqueName="[VentasTiemposFinal]" displayFolder="" count="0" memberValueDatatype="5" unbalanced="0"/>
    <cacheHierarchy uniqueName="[VentasTiemposFinal].[CONVERSACIÓN]" caption="CONVERSACIÓN" attribute="1" defaultMemberUniqueName="[VentasTiemposFinal].[CONVERSACIÓN].[All]" allUniqueName="[VentasTiemposFinal].[CONVERSACIÓN].[All]" dimensionUniqueName="[VentasTiemposFinal]" displayFolder="" count="0" memberValueDatatype="5" unbalanced="0"/>
    <cacheHierarchy uniqueName="[VentasTiemposFinal].[HOLD]" caption="HOLD" attribute="1" defaultMemberUniqueName="[VentasTiemposFinal].[HOLD].[All]" allUniqueName="[VentasTiemposFinal].[HOLD].[All]" dimensionUniqueName="[VentasTiemposFinal]" displayFolder="" count="0" memberValueDatatype="5" unbalanced="0"/>
    <cacheHierarchy uniqueName="[VentasTiemposFinal].[ACW]" caption="ACW" attribute="1" defaultMemberUniqueName="[VentasTiemposFinal].[ACW].[All]" allUniqueName="[VentasTiemposFinal].[ACW].[All]" dimensionUniqueName="[VentasTiemposFinal]" displayFolder="" count="0" memberValueDatatype="5" unbalanced="0"/>
    <cacheHierarchy uniqueName="[VentasTiemposFinal].[NOT_READY]" caption="NOT_READY" attribute="1" defaultMemberUniqueName="[VentasTiemposFinal].[NOT_READY].[All]" allUniqueName="[VentasTiemposFinal].[NOT_READY].[All]" dimensionUniqueName="[VentasTiemposFinal]" displayFolder="" count="0" memberValueDatatype="5" unbalanced="0"/>
    <cacheHierarchy uniqueName="[VentasTiemposFinal].[BREAK]" caption="BREAK" attribute="1" defaultMemberUniqueName="[VentasTiemposFinal].[BREAK].[All]" allUniqueName="[VentasTiemposFinal].[BREAK].[All]" dimensionUniqueName="[VentasTiemposFinal]" displayFolder="" count="0" memberValueDatatype="5" unbalanced="0"/>
    <cacheHierarchy uniqueName="[VentasTiemposFinal].[COACHING]" caption="COACHING" attribute="1" defaultMemberUniqueName="[VentasTiemposFinal].[COACHING].[All]" allUniqueName="[VentasTiemposFinal].[COACHING].[All]" dimensionUniqueName="[VentasTiemposFinal]" displayFolder="" count="0" memberValueDatatype="5" unbalanced="0"/>
    <cacheHierarchy uniqueName="[VentasTiemposFinal].[ADMINISTRATIVO]" caption="ADMINISTRATIVO" attribute="1" defaultMemberUniqueName="[VentasTiemposFinal].[ADMINISTRATIVO].[All]" allUniqueName="[VentasTiemposFinal].[ADMINISTRATIVO].[All]" dimensionUniqueName="[VentasTiemposFinal]" displayFolder="" count="0" memberValueDatatype="5" unbalanced="0"/>
    <cacheHierarchy uniqueName="[VentasTiemposFinal].[BAÑO]" caption="BAÑO" attribute="1" defaultMemberUniqueName="[VentasTiemposFinal].[BAÑO].[All]" allUniqueName="[VentasTiemposFinal].[BAÑO].[All]" dimensionUniqueName="[VentasTiemposFinal]" displayFolder="" count="0" memberValueDatatype="5" unbalanced="0"/>
    <cacheHierarchy uniqueName="[VentasTiemposFinal].[LLAMADA_MANUAL]" caption="LLAMADA_MANUAL" attribute="1" defaultMemberUniqueName="[VentasTiemposFinal].[LLAMADA_MANUAL].[All]" allUniqueName="[VentasTiemposFinal].[LLAMADA_MANUAL].[All]" dimensionUniqueName="[VentasTiemposFinal]" displayFolder="" count="0" memberValueDatatype="5" unbalanced="0"/>
    <cacheHierarchy uniqueName="[VentasTiemposFinal].[ATENDIDAS]" caption="ATENDIDAS" attribute="1" defaultMemberUniqueName="[VentasTiemposFinal].[ATENDIDAS].[All]" allUniqueName="[VentasTiemposFinal].[ATENDIDAS].[All]" dimensionUniqueName="[VentasTiemposFinal]" displayFolder="" count="0" memberValueDatatype="20" unbalanced="0"/>
    <cacheHierarchy uniqueName="[VentasTiemposFinal].[NO_ATENDIDAS]" caption="NO_ATENDIDAS" attribute="1" defaultMemberUniqueName="[VentasTiemposFinal].[NO_ATENDIDAS].[All]" allUniqueName="[VentasTiemposFinal].[NO_ATENDIDAS].[All]" dimensionUniqueName="[VentasTiemposFinal]" displayFolder="" count="0" memberValueDatatype="20" unbalanced="0"/>
    <cacheHierarchy uniqueName="[VentasTiemposFinal].[TIPIFICACIÓN_EXITOSO]" caption="TIPIFICACIÓN_EXITOSO" attribute="1" defaultMemberUniqueName="[VentasTiemposFinal].[TIPIFICACIÓN_EXITOSO].[All]" allUniqueName="[VentasTiemposFinal].[TIPIFICACIÓN_EXITOSO].[All]" dimensionUniqueName="[VentasTiemposFinal]" displayFolder="" count="0" memberValueDatatype="20" unbalanced="0"/>
    <cacheHierarchy uniqueName="[VentasTiemposFinal].[TIPIFICACIÓN_NO_EXITOSO]" caption="TIPIFICACIÓN_NO_EXITOSO" attribute="1" defaultMemberUniqueName="[VentasTiemposFinal].[TIPIFICACIÓN_NO_EXITOSO].[All]" allUniqueName="[VentasTiemposFinal].[TIPIFICACIÓN_NO_EXITOSO].[All]" dimensionUniqueName="[VentasTiemposFinal]" displayFolder="" count="0" memberValueDatatype="20" unbalanced="0"/>
    <cacheHierarchy uniqueName="[VentasTiemposFinal].[CONVERSACIÓN_ENTRANTE]" caption="CONVERSACIÓN_ENTRANTE" attribute="1" defaultMemberUniqueName="[VentasTiemposFinal].[CONVERSACIÓN_ENTRANTE].[All]" allUniqueName="[VentasTiemposFinal].[CONVERSACIÓN_ENTRANTE].[All]" dimensionUniqueName="[VentasTiemposFinal]" displayFolder="" count="0" memberValueDatatype="5" unbalanced="0"/>
    <cacheHierarchy uniqueName="[VentasTiemposFinal].[CONVERSACIÓN_SALIENTE]" caption="CONVERSACIÓN_SALIENTE" attribute="1" defaultMemberUniqueName="[VentasTiemposFinal].[CONVERSACIÓN_SALIENTE].[All]" allUniqueName="[VentasTiemposFinal].[CONVERSACIÓN_SALIENTE].[All]" dimensionUniqueName="[VentasTiemposFinal]" displayFolder="" count="0" memberValueDatatype="5" unbalanced="0"/>
    <cacheHierarchy uniqueName="[VentasTiemposFinal].[LLAMADAS]" caption="LLAMADAS" attribute="1" defaultMemberUniqueName="[VentasTiemposFinal].[LLAMADAS].[All]" allUniqueName="[VentasTiemposFinal].[LLAMADAS].[All]" dimensionUniqueName="[VentasTiemposFinal]" displayFolder="" count="0" memberValueDatatype="20" unbalanced="0"/>
    <cacheHierarchy uniqueName="[VentasTiemposFinal].[TOTAL_AUXILIARES]" caption="TOTAL_AUXILIARES" attribute="1" defaultMemberUniqueName="[VentasTiemposFinal].[TOTAL_AUXILIARES].[All]" allUniqueName="[VentasTiemposFinal].[TOTAL_AUXILIARES].[All]" dimensionUniqueName="[VentasTiemposFinal]" displayFolder="" count="0" memberValueDatatype="5" unbalanced="0"/>
    <cacheHierarchy uniqueName="[VentasTiemposFinal].[TKT]" caption="TKT" attribute="1" defaultMemberUniqueName="[VentasTiemposFinal].[TKT].[All]" allUniqueName="[VentasTiemposFinal].[TKT].[All]" dimensionUniqueName="[VentasTiemposFinal]" displayFolder="" count="0" memberValueDatatype="5" unbalanced="0"/>
    <cacheHierarchy uniqueName="[VentasTiemposFinal].[TMO]" caption="TMO" attribute="1" defaultMemberUniqueName="[VentasTiemposFinal].[TMO].[All]" allUniqueName="[VentasTiemposFinal].[TMO].[All]" dimensionUniqueName="[VentasTiemposFinal]" displayFolder="" count="0" memberValueDatatype="5" unbalanced="0"/>
    <cacheHierarchy uniqueName="[VentasTiemposFinal].[PRODUCTO]" caption="PRODUCTO" attribute="1" defaultMemberUniqueName="[VentasTiemposFinal].[PRODUCTO].[All]" allUniqueName="[VentasTiemposFinal].[PRODUCTO].[All]" dimensionUniqueName="[VentasTiemposFinal]" displayFolder="" count="0" memberValueDatatype="130" unbalanced="0"/>
    <cacheHierarchy uniqueName="[VentasTiemposFinal].[Operador]" caption="Operador" attribute="1" defaultMemberUniqueName="[VentasTiemposFinal].[Operador].[All]" allUniqueName="[VentasTiemposFinal].[Operador].[All]" dimensionUniqueName="[VentasTiemposFinal]" displayFolder="" count="0" memberValueDatatype="130" unbalanced="0"/>
    <cacheHierarchy uniqueName="[VentasTiemposFinal].[Documento]" caption="Documento" attribute="1" defaultMemberUniqueName="[VentasTiemposFinal].[Documento].[All]" allUniqueName="[VentasTiemposFinal].[Documento].[All]" dimensionUniqueName="[VentasTiemposFinal]" displayFolder="" count="0" memberValueDatatype="20" unbalanced="0"/>
    <cacheHierarchy uniqueName="[VentasTiemposFinal].[Supervisor]" caption="Supervisor" attribute="1" defaultMemberUniqueName="[VentasTiemposFinal].[Supervisor].[All]" allUniqueName="[VentasTiemposFinal].[Supervisor].[All]" dimensionUniqueName="[VentasTiemposFinal]" displayFolder="" count="0" memberValueDatatype="130" unbalanced="0"/>
    <cacheHierarchy uniqueName="[VentasTiemposFinal].[Coordinador]" caption="Coordinador" attribute="1" defaultMemberUniqueName="[VentasTiemposFinal].[Coordinador].[All]" allUniqueName="[VentasTiemposFinal].[Coordinador].[All]" dimensionUniqueName="[VentasTiemposFinal]" displayFolder="" count="0" memberValueDatatype="130" unbalanced="0"/>
    <cacheHierarchy uniqueName="[VentasTiemposFinal].[Site]" caption="Site" attribute="1" defaultMemberUniqueName="[VentasTiemposFinal].[Site].[All]" allUniqueName="[VentasTiemposFinal].[Site].[All]" dimensionUniqueName="[VentasTiemposFinal]" displayFolder="" count="0" memberValueDatatype="130" unbalanced="0"/>
    <cacheHierarchy uniqueName="[VentasTiemposFinal].[Id Operador]" caption="Id Operador" attribute="1" defaultMemberUniqueName="[VentasTiemposFinal].[Id Operador].[All]" allUniqueName="[VentasTiemposFinal].[Id Operador].[All]" dimensionUniqueName="[VentasTiemposFinal]" displayFolder="" count="0" memberValueDatatype="130" unbalanced="0"/>
    <cacheHierarchy uniqueName="[VentasTiemposFinal].[Estado]" caption="Estado" attribute="1" defaultMemberUniqueName="[VentasTiemposFinal].[Estado].[All]" allUniqueName="[VentasTiemposFinal].[Estado].[All]" dimensionUniqueName="[VentasTiemposFinal]" displayFolder="" count="0" memberValueDatatype="130" unbalanced="0"/>
    <cacheHierarchy uniqueName="[VentasTiemposFinal].[Proporcional x Presentismo]" caption="Proporcional x Presentismo" attribute="1" defaultMemberUniqueName="[VentasTiemposFinal].[Proporcional x Presentismo].[All]" allUniqueName="[VentasTiemposFinal].[Proporcional x Presentismo].[All]" dimensionUniqueName="[VentasTiemposFinal]" displayFolder="" count="0" memberValueDatatype="5" unbalanced="0"/>
    <cacheHierarchy uniqueName="[VentasTiemposFinal].[Proporcional x Curva]" caption="Proporcional x Curva" attribute="1" defaultMemberUniqueName="[VentasTiemposFinal].[Proporcional x Curva].[All]" allUniqueName="[VentasTiemposFinal].[Proporcional x Curva].[All]" dimensionUniqueName="[VentasTiemposFinal]" displayFolder="" count="0" memberValueDatatype="5" unbalanced="0"/>
    <cacheHierarchy uniqueName="[VentasTiemposFinal].[Busqueda]" caption="Busqueda" attribute="1" defaultMemberUniqueName="[VentasTiemposFinal].[Busqueda].[All]" allUniqueName="[VentasTiemposFinal].[Busqueda].[All]" dimensionUniqueName="[VentasTiemposFinal]" displayFolder="" count="0" memberValueDatatype="130" unbalanced="0"/>
    <cacheHierarchy uniqueName="[VentasTiemposFinal].[Hora]" caption="Hora" attribute="1" defaultMemberUniqueName="[VentasTiemposFinal].[Hora].[All]" allUniqueName="[VentasTiemposFinal].[Hora].[All]" dimensionUniqueName="[VentasTiemposFinal]" displayFolder="" count="0" memberValueDatatype="130" unbalanced="0"/>
    <cacheHierarchy uniqueName="[VentasTiemposFinal].[Dispositivo]" caption="Dispositivo" attribute="1" defaultMemberUniqueName="[VentasTiemposFinal].[Dispositivo].[All]" allUniqueName="[VentasTiemposFinal].[Dispositivo].[All]" dimensionUniqueName="[VentasTiemposFinal]" displayFolder="" count="0" memberValueDatatype="130" unbalanced="0"/>
    <cacheHierarchy uniqueName="[VentasTiemposFinal].[Cliente]" caption="Cliente" attribute="1" defaultMemberUniqueName="[VentasTiemposFinal].[Cliente].[All]" allUniqueName="[VentasTiemposFinal].[Cliente].[All]" dimensionUniqueName="[VentasTiemposFinal]" displayFolder="" count="0" memberValueDatatype="130" unbalanced="0"/>
    <cacheHierarchy uniqueName="[VentasTiemposFinal].[Cliente_Mail]" caption="Cliente_Mail" attribute="1" defaultMemberUniqueName="[VentasTiemposFinal].[Cliente_Mail].[All]" allUniqueName="[VentasTiemposFinal].[Cliente_Mail].[All]" dimensionUniqueName="[VentasTiemposFinal]" displayFolder="" count="0" memberValueDatatype="130" unbalanced="0"/>
    <cacheHierarchy uniqueName="[VentasTiemposFinal].[Cliente_Telefono]" caption="Cliente_Telefono" attribute="1" defaultMemberUniqueName="[VentasTiemposFinal].[Cliente_Telefono].[All]" allUniqueName="[VentasTiemposFinal].[Cliente_Telefono].[All]" dimensionUniqueName="[VentasTiemposFinal]" displayFolder="" count="0" memberValueDatatype="130" unbalanced="0"/>
    <cacheHierarchy uniqueName="[VentasTiemposFinal].[user_id]" caption="user_id" attribute="1" defaultMemberUniqueName="[VentasTiemposFinal].[user_id].[All]" allUniqueName="[VentasTiemposFinal].[user_id].[All]" dimensionUniqueName="[VentasTiemposFinal]" displayFolder="" count="0" memberValueDatatype="130" unbalanced="0"/>
    <cacheHierarchy uniqueName="[VentasTiemposFinal].[Status_Link]" caption="Status_Link" attribute="1" defaultMemberUniqueName="[VentasTiemposFinal].[Status_Link].[All]" allUniqueName="[VentasTiemposFinal].[Status_Link].[All]" dimensionUniqueName="[VentasTiemposFinal]" displayFolder="" count="0" memberValueDatatype="130" unbalanced="0"/>
    <cacheHierarchy uniqueName="[VentasTiemposFinal].[payment_id]" caption="payment_id" attribute="1" defaultMemberUniqueName="[VentasTiemposFinal].[payment_id].[All]" allUniqueName="[VentasTiemposFinal].[payment_id].[All]" dimensionUniqueName="[VentasTiemposFinal]" displayFolder="" count="0" memberValueDatatype="130" unbalanced="0"/>
    <cacheHierarchy uniqueName="[VentasTiemposFinal].[payment_method_id]" caption="payment_method_id" attribute="1" defaultMemberUniqueName="[VentasTiemposFinal].[payment_method_id].[All]" allUniqueName="[VentasTiemposFinal].[payment_method_id].[All]" dimensionUniqueName="[VentasTiemposFinal]" displayFolder="" count="0" memberValueDatatype="130" unbalanced="0"/>
    <cacheHierarchy uniqueName="[VentasTiemposFinal].[payment_status]" caption="payment_status" attribute="1" defaultMemberUniqueName="[VentasTiemposFinal].[payment_status].[All]" allUniqueName="[VentasTiemposFinal].[payment_status].[All]" dimensionUniqueName="[VentasTiemposFinal]" displayFolder="" count="0" memberValueDatatype="130" unbalanced="0"/>
    <cacheHierarchy uniqueName="[VentasTiemposFinal].[payment_status_detail]" caption="payment_status_detail" attribute="1" defaultMemberUniqueName="[VentasTiemposFinal].[payment_status_detail].[All]" allUniqueName="[VentasTiemposFinal].[payment_status_detail].[All]" dimensionUniqueName="[VentasTiemposFinal]" displayFolder="" count="0" memberValueDatatype="130" unbalanced="0"/>
    <cacheHierarchy uniqueName="[VentasTiemposFinal].[Estado_Gestion]" caption="Estado_Gestion" attribute="1" defaultMemberUniqueName="[VentasTiemposFinal].[Estado_Gestion].[All]" allUniqueName="[VentasTiemposFinal].[Estado_Gestion].[All]" dimensionUniqueName="[VentasTiemposFinal]" displayFolder="" count="0" memberValueDatatype="130" unbalanced="0"/>
    <cacheHierarchy uniqueName="[VentasTiemposFinal].[Puntos (Sin Incentivo)]" caption="Puntos (Sin Incentivo)" attribute="1" defaultMemberUniqueName="[VentasTiemposFinal].[Puntos (Sin Incentivo)].[All]" allUniqueName="[VentasTiemposFinal].[Puntos (Sin Incentivo)].[All]" dimensionUniqueName="[VentasTiemposFinal]" displayFolder="" count="0" memberValueDatatype="5" unbalanced="0"/>
    <cacheHierarchy uniqueName="[VentasTiemposFinal].[Multiplicador Incentivo]" caption="Multiplicador Incentivo" attribute="1" defaultMemberUniqueName="[VentasTiemposFinal].[Multiplicador Incentivo].[All]" allUniqueName="[VentasTiemposFinal].[Multiplicador Incentivo].[All]" dimensionUniqueName="[VentasTiemposFinal]" displayFolder="" count="0" memberValueDatatype="5" unbalanced="0"/>
    <cacheHierarchy uniqueName="[VentasTiemposFinal].[Puntos]" caption="Puntos" attribute="1" defaultMemberUniqueName="[VentasTiemposFinal].[Puntos].[All]" allUniqueName="[VentasTiemposFinal].[Puntos].[All]" dimensionUniqueName="[VentasTiemposFinal]" displayFolder="" count="0" memberValueDatatype="5" unbalanced="0"/>
    <cacheHierarchy uniqueName="[VentasTiemposFinal].[Coeficiente]" caption="Coeficiente" attribute="1" defaultMemberUniqueName="[VentasTiemposFinal].[Coeficiente].[All]" allUniqueName="[VentasTiemposFinal].[Coeficiente].[All]" dimensionUniqueName="[VentasTiemposFinal]" displayFolder="" count="0" memberValueDatatype="5" unbalanced="0"/>
    <cacheHierarchy uniqueName="[Vtas Delivery].[Fecha]" caption="Fecha" attribute="1" time="1" defaultMemberUniqueName="[Vtas Delivery].[Fecha].[All]" allUniqueName="[Vtas Delivery].[Fecha].[All]" dimensionUniqueName="[Vtas Delivery]" displayFolder="" count="0" memberValueDatatype="7" unbalanced="0"/>
    <cacheHierarchy uniqueName="[Vtas Delivery].[Nombre / Local]" caption="Nombre / Local" attribute="1" defaultMemberUniqueName="[Vtas Delivery].[Nombre / Local].[All]" allUniqueName="[Vtas Delivery].[Nombre / Local].[All]" dimensionUniqueName="[Vtas Delivery]" displayFolder="" count="0" memberValueDatatype="130" unbalanced="0"/>
    <cacheHierarchy uniqueName="[Vtas Delivery].[Teléfono (Google)]" caption="Teléfono (Google)" attribute="1" defaultMemberUniqueName="[Vtas Delivery].[Teléfono (Google)].[All]" allUniqueName="[Vtas Delivery].[Teléfono (Google)].[All]" dimensionUniqueName="[Vtas Delivery]" displayFolder="" count="0" memberValueDatatype="20" unbalanced="0"/>
    <cacheHierarchy uniqueName="[Vtas Delivery].[Mail]" caption="Mail" attribute="1" defaultMemberUniqueName="[Vtas Delivery].[Mail].[All]" allUniqueName="[Vtas Delivery].[Mail].[All]" dimensionUniqueName="[Vtas Delivery]" displayFolder="" count="0" memberValueDatatype="130" unbalanced="0"/>
    <cacheHierarchy uniqueName="[Vtas Delivery].[AGENTE]" caption="AGENTE" attribute="1" defaultMemberUniqueName="[Vtas Delivery].[AGENTE].[All]" allUniqueName="[Vtas Delivery].[AGENTE].[All]" dimensionUniqueName="[Vtas Delivery]" displayFolder="" count="0" memberValueDatatype="130" unbalanced="0"/>
    <cacheHierarchy uniqueName="[Vtas Delivery].[DNI]" caption="DNI" attribute="1" defaultMemberUniqueName="[Vtas Delivery].[DNI].[All]" allUniqueName="[Vtas Delivery].[DNI].[All]" dimensionUniqueName="[Vtas Delivery]" displayFolder="" count="0" memberValueDatatype="20" unbalanced="0"/>
    <cacheHierarchy uniqueName="[Vtas Delivery].[Producto]" caption="Producto" attribute="1" defaultMemberUniqueName="[Vtas Delivery].[Producto].[All]" allUniqueName="[Vtas Delivery].[Producto].[All]" dimensionUniqueName="[Vtas Delivery]" displayFolder="" count="2" memberValueDatatype="130" unbalanced="0">
      <fieldsUsage count="2">
        <fieldUsage x="-1"/>
        <fieldUsage x="0"/>
      </fieldsUsage>
    </cacheHierarchy>
    <cacheHierarchy uniqueName="[Measures].[Suma de LOGIN]" caption="Suma de LOGIN" measure="1" displayFolder="" measureGroup="VentasTiemposFinal" count="0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Recuento de Sub Campaña]" caption="Recuento de Sub Campaña" measure="1" displayFolder="" measureGroup="VentasTiemposFinal" count="0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Recuento de AGENTE]" caption="Recuento de AGENTE" measure="1" displayFolder="" measureGroup="Vtas Delivery" count="0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Recuento de Producto]" caption="Recuento de Producto" measure="1" displayFolder="" measureGroup="Vtas Delivery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Recuento de Dispositivo]" caption="Recuento de Dispositivo" measure="1" displayFolder="" measureGroup="VentasTiemposFinal" count="0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a de Puntos]" caption="Suma de Puntos" measure="1" displayFolder="" measureGroup="VentasTiemposFinal" count="0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a de Proporcional x Presentismo]" caption="Suma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a de Proporcional x Curva]" caption="Suma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Máx. de Proporcional x Presentismo]" caption="Máx.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Máx. de Proporcional x Curva]" caption="Máx.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Suma de LOGIN 2]" caption="Suma de LOGIN 2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LOGIN]" caption="Recuento de LOGIN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PRESENTE]" caption="Recuento de PRESENTE" measure="1" displayFolder="" measureGroup="Ausentismo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S Obj]" caption="Suma de HS Obj" measure="1" displayFolder="" measureGroup="Ausentism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Id Operador]" caption="Recuento de Id Operador" measure="1" displayFolder="" measureGroup="VentasTiemposFinal" count="0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Vtas Cargadas]" caption="Vtas Cargadas" measure="1" displayFolder="" measureGroup="VentasTiemposFinal" count="0"/>
    <cacheHierarchy uniqueName="[Measures].[Vtas Aceptadas]" caption="Vtas Aceptadas" measure="1" displayFolder="" measureGroup="VentasTiemposFinal" count="0"/>
    <cacheHierarchy uniqueName="[Measures].[Vtas Pendientes]" caption="Vtas Pendientes" measure="1" displayFolder="" measureGroup="VentasTiemposFinal" count="0"/>
    <cacheHierarchy uniqueName="[Measures].[Vtas Canceladas]" caption="Vtas Canceladas" measure="1" displayFolder="" measureGroup="VentasTiemposFinal" count="0"/>
    <cacheHierarchy uniqueName="[Measures].[Total Puntos]" caption="Total Puntos" measure="1" displayFolder="" measureGroup="VentasTiemposFinal" count="0"/>
    <cacheHierarchy uniqueName="[Measures].[Total Login]" caption="Total Login" measure="1" displayFolder="" measureGroup="VentasTiemposFinal" count="0"/>
    <cacheHierarchy uniqueName="[Measures].[CI Login]" caption="CI Login" measure="1" displayFolder="" measureGroup="VentasTiemposFinal" count="0"/>
    <cacheHierarchy uniqueName="[Measures].[Hs Desvio]" caption="Hs Desvio" measure="1" displayFolder="" measureGroup="Horas_Objetivo" count="0"/>
    <cacheHierarchy uniqueName="[Measures].[Obj Hs]" caption="Obj Hs" measure="1" displayFolder="" measureGroup="Horas_Objetivo" count="0"/>
    <cacheHierarchy uniqueName="[Measures].[Log]" caption="Log" measure="1" displayFolder="" measureGroup="Horas_Objetivo" count="0"/>
    <cacheHierarchy uniqueName="[Measures].[%Cumpl.Hs]" caption="%Cumpl.Hs" measure="1" displayFolder="" measureGroup="Horas_Objetivo" count="0"/>
    <cacheHierarchy uniqueName="[Measures].[CI Avail]" caption="CI Avail" measure="1" displayFolder="" measureGroup="VentasTiemposFinal" count="0"/>
    <cacheHierarchy uniqueName="[Measures].[CI Preview]" caption="CI Preview" measure="1" displayFolder="" measureGroup="VentasTiemposFinal" count="0"/>
    <cacheHierarchy uniqueName="[Measures].[CI Dial]" caption="CI Dial" measure="1" displayFolder="" measureGroup="VentasTiemposFinal" count="0"/>
    <cacheHierarchy uniqueName="[Measures].[CI Ring]" caption="CI Ring" measure="1" displayFolder="" measureGroup="VentasTiemposFinal" count="0"/>
    <cacheHierarchy uniqueName="[Measures].[CI Conversacion]" caption="CI Conversacion" measure="1" displayFolder="" measureGroup="VentasTiemposFinal" count="0"/>
    <cacheHierarchy uniqueName="[Measures].[CI Hold]" caption="CI Hold" measure="1" displayFolder="" measureGroup="VentasTiemposFinal" count="0"/>
    <cacheHierarchy uniqueName="[Measures].[CI ACW]" caption="CI ACW" measure="1" displayFolder="" measureGroup="VentasTiemposFinal" count="0"/>
    <cacheHierarchy uniqueName="[Measures].[CI Not_Ready]" caption="CI Not_Ready" measure="1" displayFolder="" measureGroup="VentasTiemposFinal" count="0"/>
    <cacheHierarchy uniqueName="[Measures].[CI Break]" caption="CI Break" measure="1" displayFolder="" measureGroup="VentasTiemposFinal" count="0"/>
    <cacheHierarchy uniqueName="[Measures].[CI Coaching]" caption="CI Coaching" measure="1" displayFolder="" measureGroup="VentasTiemposFinal" count="0"/>
    <cacheHierarchy uniqueName="[Measures].[CI Administrativo]" caption="CI Administrativo" measure="1" displayFolder="" measureGroup="VentasTiemposFinal" count="0"/>
    <cacheHierarchy uniqueName="[Measures].[CI Baño]" caption="CI Baño" measure="1" displayFolder="" measureGroup="VentasTiemposFinal" count="0"/>
    <cacheHierarchy uniqueName="[Measures].[CI LL Manual]" caption="CI LL Manual" measure="1" displayFolder="" measureGroup="VentasTiemposFinal" count="0"/>
    <cacheHierarchy uniqueName="[Measures].[%Avail]" caption="%Avail" measure="1" displayFolder="" measureGroup="VentasTiemposFinal" count="0"/>
    <cacheHierarchy uniqueName="[Measures].[%Utilizacion]" caption="%Utilizacion" measure="1" displayFolder="" measureGroup="VentasTiemposFinal" count="0"/>
    <cacheHierarchy uniqueName="[Measures].[CI OTROS]" caption="CI OTROS" measure="1" displayFolder="" measureGroup="VentasTiemposFinal" count="0"/>
    <cacheHierarchy uniqueName="[Measures].[Llamada prom/Dia]" caption="Llamada prom/Dia" measure="1" displayFolder="" measureGroup="VentasTiemposFinal" count="0"/>
    <cacheHierarchy uniqueName="[Measures].[Q Llam C/6 HS]" caption="Q Llam C/6 HS" measure="1" displayFolder="" measureGroup="VentasTiemposFinal" count="0"/>
    <cacheHierarchy uniqueName="[Measures].[Total Llamadas]" caption="Total Llamadas" measure="1" displayFolder="" measureGroup="VentasTiemposFinal" count="0"/>
    <cacheHierarchy uniqueName="[Measures].[Total Puntos (Sin Incentivo)]" caption="Total Puntos (Sin Incentivo)" measure="1" displayFolder="" measureGroup="VentasTiemposFinal" count="0"/>
    <cacheHierarchy uniqueName="[Measures].[Total Puntos Duplicados]" caption="Total Puntos Duplicados" measure="1" displayFolder="" measureGroup="VentasTiemposFinal" count="0"/>
    <cacheHierarchy uniqueName="[Measures].[Total Puntos Mes Anterior]" caption="Total Puntos Mes Anterior" measure="1" displayFolder="" measureGroup="Ventas AZO Mes Anterior" count="0"/>
    <cacheHierarchy uniqueName="[Measures].[Q Presentes]" caption="Q Presentes" measure="1" displayFolder="" measureGroup="Ausentismo" count="0"/>
    <cacheHierarchy uniqueName="[Measures].[Q Ausentes]" caption="Q Ausentes" measure="1" displayFolder="" measureGroup="Ausentismo" count="0"/>
    <cacheHierarchy uniqueName="[Measures].[% Presencialidad]" caption="% Presencialidad" measure="1" displayFolder="" measureGroup="Ausentismo" count="0"/>
    <cacheHierarchy uniqueName="[Measures].[% Ausencia]" caption="% Ausencia" measure="1" displayFolder="" measureGroup="Ausentismo" count="0"/>
    <cacheHierarchy uniqueName="[Measures].[Ausentismo]" caption="Ausentismo" measure="1" displayFolder="" measureGroup="Ausentismo" count="0"/>
    <cacheHierarchy uniqueName="[Measures].[TotalLoginAusen]" caption="TotalLoginAusen" measure="1" displayFolder="" measureGroup="Ausentismo" count="0"/>
    <cacheHierarchy uniqueName="[Measures].[TotalHSObj]" caption="TotalHSObj" measure="1" displayFolder="" measureGroup="Ausentismo" count="0"/>
    <cacheHierarchy uniqueName="[Measures].[Total Avail]" caption="Total Avail" measure="1" displayFolder="" measureGroup="VentasTiemposFinal" count="0"/>
    <cacheHierarchy uniqueName="[Measures].[Total Hs Productivas]" caption="Total Hs Productivas" measure="1" displayFolder="" measureGroup="VentasTiemposFinal" count="0"/>
    <cacheHierarchy uniqueName="[Measures].[SPH]" caption="SPH" measure="1" displayFolder="" measureGroup="VentasTiemposFinal" count="0"/>
    <cacheHierarchy uniqueName="[Measures].[Incentivo3ra]" caption="Incentivo3ra" measure="1" displayFolder="" measureGroup="VentasTiemposFinal" count="0"/>
    <cacheHierarchy uniqueName="[Measures].[Total Atendidas]" caption="Total Atendidas" measure="1" displayFolder="" measureGroup="VentasTiemposFinal" count="0"/>
    <cacheHierarchy uniqueName="[Measures].[Vtas P+N]" caption="Vtas P+N" measure="1" displayFolder="" measureGroup="VentasTiemposFinal" count="0"/>
    <cacheHierarchy uniqueName="[Measures].[Conversión]" caption="Conversión" measure="1" displayFolder="" measureGroup="VentasTiemposFinal" count="0"/>
    <cacheHierarchy uniqueName="[Measures].[X Atendidas]" caption="X Atendidas" measure="1" displayFolder="" measureGroup="VentasTiemposFinal" count="0"/>
    <cacheHierarchy uniqueName="[Measures].[Incentivo4ta]" caption="Incentivo4ta" measure="1" displayFolder="" measureGroup="VentasTiemposFinal" count="0"/>
    <cacheHierarchy uniqueName="[Measures].[DDHH Trabajados]" caption="DDHH Trabajados" measure="1" displayFolder="" measureGroup="VentasTiemposFinal" count="0"/>
    <cacheHierarchy uniqueName="[Measures].[Vtas P+N x Dia]" caption="Vtas P+N x Dia" measure="1" displayFolder="" measureGroup="VentasTiemposFinal" count="0"/>
    <cacheHierarchy uniqueName="[Measures].[__XL_Count VentasTiemposFinal]" caption="__XL_Count VentasTiemposFinal" measure="1" displayFolder="" measureGroup="VentasTiemposFinal" count="0" hidden="1"/>
    <cacheHierarchy uniqueName="[Measures].[__XL_Count Calendario]" caption="__XL_Count Calendario" measure="1" displayFolder="" measureGroup="Calendario" count="0" hidden="1"/>
    <cacheHierarchy uniqueName="[Measures].[__XL_Count Vtas Delivery]" caption="__XL_Count Vtas Delivery" measure="1" displayFolder="" measureGroup="Vtas Delivery" count="0" hidden="1"/>
    <cacheHierarchy uniqueName="[Measures].[__XL_Count Horas_Objetivo]" caption="__XL_Count Horas_Objetivo" measure="1" displayFolder="" measureGroup="Horas_Objetivo" count="0" hidden="1"/>
    <cacheHierarchy uniqueName="[Measures].[__XL_Count Tiempos]" caption="__XL_Count Tiempos" measure="1" displayFolder="" measureGroup="Tiempos" count="0" hidden="1"/>
    <cacheHierarchy uniqueName="[Measures].[__XL_Count Ventas AZO Mes Anterior]" caption="__XL_Count Ventas AZO Mes Anterior" measure="1" displayFolder="" measureGroup="Ventas AZO Mes Anterior" count="0" hidden="1"/>
    <cacheHierarchy uniqueName="[Measures].[__XL_Count Ausentismo]" caption="__XL_Count Ausentismo" measure="1" displayFolder="" measureGroup="Ausentismo" count="0" hidden="1"/>
    <cacheHierarchy uniqueName="[Measures].[__XL_Count Dotacion]" caption="__XL_Count Dotacion" measure="1" displayFolder="" measureGroup="Dotacion" count="0" hidden="1"/>
    <cacheHierarchy uniqueName="[Measures].[__No measures defined]" caption="__No measures defined" measure="1" displayFolder="" count="0" hidden="1"/>
  </cacheHierarchies>
  <kpis count="0"/>
  <dimensions count="9">
    <dimension name="Ausentismo" uniqueName="[Ausentismo]" caption="Ausentismo"/>
    <dimension name="Calendario" uniqueName="[Calendario]" caption="Calendario"/>
    <dimension name="Dotacion" uniqueName="[Dotacion]" caption="Dotacion"/>
    <dimension name="Horas_Objetivo" uniqueName="[Horas_Objetivo]" caption="Horas_Objetivo"/>
    <dimension measure="1" name="Measures" uniqueName="[Measures]" caption="Measures"/>
    <dimension name="Tiempos" uniqueName="[Tiempos]" caption="Tiempos"/>
    <dimension name="Ventas AZO Mes Anterior" uniqueName="[Ventas AZO Mes Anterior]" caption="Ventas AZO Mes Anterior"/>
    <dimension name="VentasTiemposFinal" uniqueName="[VentasTiemposFinal]" caption="VentasTiemposFinal"/>
    <dimension name="Vtas Delivery" uniqueName="[Vtas Delivery]" caption="Vtas Delivery"/>
  </dimensions>
  <measureGroups count="8">
    <measureGroup name="Ausentismo" caption="Ausentismo"/>
    <measureGroup name="Calendario" caption="Calendario"/>
    <measureGroup name="Dotacion" caption="Dotacion"/>
    <measureGroup name="Horas_Objetivo" caption="Horas_Objetivo"/>
    <measureGroup name="Tiempos" caption="Tiempos"/>
    <measureGroup name="Ventas AZO Mes Anterior" caption="Ventas AZO Mes Anterior"/>
    <measureGroup name="VentasTiemposFinal" caption="VentasTiemposFinal"/>
    <measureGroup name="Vtas Delivery" caption="Vtas Delivery"/>
  </measureGroups>
  <maps count="13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1"/>
    <map measureGroup="4" dimension="5"/>
    <map measureGroup="5" dimension="6"/>
    <map measureGroup="6" dimension="1"/>
    <map measureGroup="6" dimension="2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" refreshedDate="45414.412914351851" backgroundQuery="1" createdVersion="8" refreshedVersion="8" minRefreshableVersion="3" recordCount="0" supportSubquery="1" supportAdvancedDrill="1" xr:uid="{CFAEA10D-7F33-45E4-B6BE-90ADB36BBDAF}">
  <cacheSource type="external" connectionId="19"/>
  <cacheFields count="4">
    <cacheField name="[Calendario].[Día].[Día]" caption="Día" numFmtId="0" hierarchy="13" level="1">
      <sharedItems count="20">
        <s v="mié. 03/04"/>
        <s v="jue. 04/04"/>
        <s v="vie. 05/04"/>
        <s v="lun. 08/04"/>
        <s v="mar. 09/04"/>
        <s v="mié. 10/04"/>
        <s v="jue. 11/04"/>
        <s v="vie. 12/04"/>
        <s v="lun. 15/04"/>
        <s v="mar. 16/04"/>
        <s v="mié. 17/04"/>
        <s v="jue. 18/04"/>
        <s v="vie. 19/04"/>
        <s v="lun. 22/04"/>
        <s v="mar. 23/04"/>
        <s v="mié. 24/04"/>
        <s v="jue. 25/04"/>
        <s v="vie. 26/04"/>
        <s v="lun. 29/04"/>
        <s v="mar. 30/04"/>
      </sharedItems>
      <extLst>
        <ext xmlns:x15="http://schemas.microsoft.com/office/spreadsheetml/2010/11/main" uri="{4F2E5C28-24EA-4eb8-9CBF-B6C8F9C3D259}">
          <x15:cachedUniqueNames>
            <x15:cachedUniqueName index="0" name="[Calendario].[Día].&amp;[mié. 03/04]"/>
            <x15:cachedUniqueName index="1" name="[Calendario].[Día].&amp;[jue. 04/04]"/>
            <x15:cachedUniqueName index="2" name="[Calendario].[Día].&amp;[vie. 05/04]"/>
            <x15:cachedUniqueName index="3" name="[Calendario].[Día].&amp;[lun. 08/04]"/>
            <x15:cachedUniqueName index="4" name="[Calendario].[Día].&amp;[mar. 09/04]"/>
            <x15:cachedUniqueName index="5" name="[Calendario].[Día].&amp;[mié. 10/04]"/>
            <x15:cachedUniqueName index="6" name="[Calendario].[Día].&amp;[jue. 11/04]"/>
            <x15:cachedUniqueName index="7" name="[Calendario].[Día].&amp;[vie. 12/04]"/>
            <x15:cachedUniqueName index="8" name="[Calendario].[Día].&amp;[lun. 15/04]"/>
            <x15:cachedUniqueName index="9" name="[Calendario].[Día].&amp;[mar. 16/04]"/>
            <x15:cachedUniqueName index="10" name="[Calendario].[Día].&amp;[mié. 17/04]"/>
            <x15:cachedUniqueName index="11" name="[Calendario].[Día].&amp;[jue. 18/04]"/>
            <x15:cachedUniqueName index="12" name="[Calendario].[Día].&amp;[vie. 19/04]"/>
            <x15:cachedUniqueName index="13" name="[Calendario].[Día].&amp;[lun. 22/04]"/>
            <x15:cachedUniqueName index="14" name="[Calendario].[Día].&amp;[mar. 23/04]"/>
            <x15:cachedUniqueName index="15" name="[Calendario].[Día].&amp;[mié. 24/04]"/>
            <x15:cachedUniqueName index="16" name="[Calendario].[Día].&amp;[jue. 25/04]"/>
            <x15:cachedUniqueName index="17" name="[Calendario].[Día].&amp;[vie. 26/04]"/>
            <x15:cachedUniqueName index="18" name="[Calendario].[Día].&amp;[lun. 29/04]"/>
            <x15:cachedUniqueName index="19" name="[Calendario].[Día].&amp;[mar. 30/04]"/>
          </x15:cachedUniqueNames>
        </ext>
      </extLst>
    </cacheField>
    <cacheField name="[VentasTiemposFinal].[Sub Campaña].[Sub Campaña]" caption="Sub Campaña" numFmtId="0" hierarchy="118" level="1">
      <sharedItems count="1">
        <s v="Hunting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Sub Campaña].&amp;[Hunting]"/>
          </x15:cachedUniqueNames>
        </ext>
      </extLst>
    </cacheField>
    <cacheField name="[Calendario].[Semana].[Semana]" caption="Semana" numFmtId="0" hierarchy="14" level="1">
      <sharedItems count="5">
        <s v="SEMANA 1"/>
        <s v="SEMANA 2"/>
        <s v="SEMANA 3"/>
        <s v="SEMANA 4"/>
        <s v="SEMANA 5"/>
      </sharedItems>
      <extLst>
        <ext xmlns:x15="http://schemas.microsoft.com/office/spreadsheetml/2010/11/main" uri="{4F2E5C28-24EA-4eb8-9CBF-B6C8F9C3D259}">
          <x15:cachedUniqueNames>
            <x15:cachedUniqueName index="0" name="[Calendario].[Semana].&amp;[SEMANA 1]"/>
            <x15:cachedUniqueName index="1" name="[Calendario].[Semana].&amp;[SEMANA 2]"/>
            <x15:cachedUniqueName index="2" name="[Calendario].[Semana].&amp;[SEMANA 3]"/>
            <x15:cachedUniqueName index="3" name="[Calendario].[Semana].&amp;[SEMANA 4]"/>
            <x15:cachedUniqueName index="4" name="[Calendario].[Semana].&amp;[SEMANA 5]"/>
          </x15:cachedUniqueNames>
        </ext>
      </extLst>
    </cacheField>
    <cacheField name="[Measures].[Total Avail]" caption="Total Avail" numFmtId="0" hierarchy="232" level="32767"/>
  </cacheFields>
  <cacheHierarchies count="252">
    <cacheHierarchy uniqueName="[Ausentismo].[UserMitrol]" caption="UserMitrol" attribute="1" defaultMemberUniqueName="[Ausentismo].[UserMitrol].[All]" allUniqueName="[Ausentismo].[UserMitrol].[All]" dimensionUniqueName="[Ausentismo]" displayFolder="" count="0" memberValueDatatype="130" unbalanced="0"/>
    <cacheHierarchy uniqueName="[Ausentismo].[Fecha]" caption="Fecha" attribute="1" time="1" defaultMemberUniqueName="[Ausentismo].[Fecha].[All]" allUniqueName="[Ausentismo].[Fecha].[All]" dimensionUniqueName="[Ausentismo]" displayFolder="" count="0" memberValueDatatype="7" unbalanced="0"/>
    <cacheHierarchy uniqueName="[Ausentismo].[HS Obj]" caption="HS Obj" attribute="1" defaultMemberUniqueName="[Ausentismo].[HS Obj].[All]" allUniqueName="[Ausentismo].[HS Obj].[All]" dimensionUniqueName="[Ausentismo]" displayFolder="" count="0" memberValueDatatype="5" unbalanced="0"/>
    <cacheHierarchy uniqueName="[Ausentismo].[LOGIN]" caption="LOGIN" attribute="1" defaultMemberUniqueName="[Ausentismo].[LOGIN].[All]" allUniqueName="[Ausentismo].[LOGIN].[All]" dimensionUniqueName="[Ausentismo]" displayFolder="" count="0" memberValueDatatype="5" unbalanced="0"/>
    <cacheHierarchy uniqueName="[Ausentismo].[PRESENTE]" caption="PRESENTE" attribute="1" defaultMemberUniqueName="[Ausentismo].[PRESENTE].[All]" allUniqueName="[Ausentismo].[PRESENTE].[All]" dimensionUniqueName="[Ausentismo]" displayFolder="" count="0" memberValueDatatype="130" unbalanced="0"/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].[Día]" caption="Día" attribute="1" time="1" defaultMemberUniqueName="[Calendario].[Día].[All]" allUniqueName="[Calendario].[Día].[All]" dimensionUniqueName="[Calendario]" displayFolder="" count="2" memberValueDatatype="130" unbalanced="0">
      <fieldsUsage count="2">
        <fieldUsage x="-1"/>
        <fieldUsage x="0"/>
      </fieldsUsage>
    </cacheHierarchy>
    <cacheHierarchy uniqueName="[Calendario].[Semana]" caption="Semana" attribute="1" time="1" defaultMemberUniqueName="[Calendario].[Semana].[All]" allUniqueName="[Calendario].[Semana].[All]" dimensionUniqueName="[Calendario]" displayFolder="" count="2" memberValueDatatype="130" unbalanced="0">
      <fieldsUsage count="2">
        <fieldUsage x="-1"/>
        <fieldUsage x="2"/>
      </fieldsUsage>
    </cacheHierarchy>
    <cacheHierarchy uniqueName="[Dotacion].[Mes Dotacion]" caption="Mes Dotacion" attribute="1" time="1" defaultMemberUniqueName="[Dotacion].[Mes Dotacion].[All]" allUniqueName="[Dotacion].[Mes Dotacion].[All]" dimensionUniqueName="[Dotacion]" displayFolder="" count="0" memberValueDatatype="7" unbalanced="0"/>
    <cacheHierarchy uniqueName="[Dotacion].[Antiguedad (Meses)]" caption="Antiguedad (Meses)" attribute="1" defaultMemberUniqueName="[Dotacion].[Antiguedad (Meses)].[All]" allUniqueName="[Dotacion].[Antiguedad (Meses)].[All]" dimensionUniqueName="[Dotacion]" displayFolder="" count="0" memberValueDatatype="130" unbalanced="0"/>
    <cacheHierarchy uniqueName="[Dotacion].[Apellido y Nombre]" caption="Apellido y Nombre" attribute="1" defaultMemberUniqueName="[Dotacion].[Apellido y Nombre].[All]" allUniqueName="[Dotacion].[Apellido y Nombre].[All]" dimensionUniqueName="[Dotacion]" displayFolder="" count="0" memberValueDatatype="130" unbalanced="0"/>
    <cacheHierarchy uniqueName="[Dotacion].[Apellido]" caption="Apellido" attribute="1" defaultMemberUniqueName="[Dotacion].[Apellido].[All]" allUniqueName="[Dotacion].[Apellido].[All]" dimensionUniqueName="[Dotacion]" displayFolder="" count="0" memberValueDatatype="130" unbalanced="0"/>
    <cacheHierarchy uniqueName="[Dotacion].[Nombre]" caption="Nombre" attribute="1" defaultMemberUniqueName="[Dotacion].[Nombre].[All]" allUniqueName="[Dotacion].[Nombre].[All]" dimensionUniqueName="[Dotacion]" displayFolder="" count="0" memberValueDatatype="130" unbalanced="0"/>
    <cacheHierarchy uniqueName="[Dotacion].[Documento]" caption="Documento" attribute="1" defaultMemberUniqueName="[Dotacion].[Documento].[All]" allUniqueName="[Dotacion].[Documento].[All]" dimensionUniqueName="[Dotacion]" displayFolder="" count="0" memberValueDatatype="20" unbalanced="0"/>
    <cacheHierarchy uniqueName="[Dotacion].[CUIL/CUIT]" caption="CUIL/CUIT" attribute="1" defaultMemberUniqueName="[Dotacion].[CUIL/CUIT].[All]" allUniqueName="[Dotacion].[CUIL/CUIT].[All]" dimensionUniqueName="[Dotacion]" displayFolder="" count="0" memberValueDatatype="5" unbalanced="0"/>
    <cacheHierarchy uniqueName="[Dotacion].[Nacionalidad]" caption="Nacionalidad" attribute="1" defaultMemberUniqueName="[Dotacion].[Nacionalidad].[All]" allUniqueName="[Dotacion].[Nacionalidad].[All]" dimensionUniqueName="[Dotacion]" displayFolder="" count="0" memberValueDatatype="130" unbalanced="0"/>
    <cacheHierarchy uniqueName="[Dotacion].[Legajo]" caption="Legajo" attribute="1" defaultMemberUniqueName="[Dotacion].[Legajo].[All]" allUniqueName="[Dotacion].[Legajo].[All]" dimensionUniqueName="[Dotacion]" displayFolder="" count="0" memberValueDatatype="130" unbalanced="0"/>
    <cacheHierarchy uniqueName="[Dotacion].[Puesto]" caption="Puesto" attribute="1" defaultMemberUniqueName="[Dotacion].[Puesto].[All]" allUniqueName="[Dotacion].[Puesto].[All]" dimensionUniqueName="[Dotacion]" displayFolder="" count="0" memberValueDatatype="130" unbalanced="0"/>
    <cacheHierarchy uniqueName="[Dotacion].[Fecha Nacimiento]" caption="Fecha Nacimiento" attribute="1" time="1" defaultMemberUniqueName="[Dotacion].[Fecha Nacimiento].[All]" allUniqueName="[Dotacion].[Fecha Nacimiento].[All]" dimensionUniqueName="[Dotacion]" displayFolder="" count="0" memberValueDatatype="7" unbalanced="0"/>
    <cacheHierarchy uniqueName="[Dotacion].[Fecha Ingreso AZO]" caption="Fecha Ingreso AZO" attribute="1" time="1" defaultMemberUniqueName="[Dotacion].[Fecha Ingreso AZO].[All]" allUniqueName="[Dotacion].[Fecha Ingreso AZO].[All]" dimensionUniqueName="[Dotacion]" displayFolder="" count="0" memberValueDatatype="7" unbalanced="0"/>
    <cacheHierarchy uniqueName="[Dotacion].[Fecha Ingreso ML]" caption="Fecha Ingreso ML" attribute="1" time="1" defaultMemberUniqueName="[Dotacion].[Fecha Ingreso ML].[All]" allUniqueName="[Dotacion].[Fecha Ingreso ML].[All]" dimensionUniqueName="[Dotacion]" displayFolder="" count="0" memberValueDatatype="7" unbalanced="0"/>
    <cacheHierarchy uniqueName="[Dotacion].[Supervisor]" caption="Supervisor" attribute="1" defaultMemberUniqueName="[Dotacion].[Supervisor].[All]" allUniqueName="[Dotacion].[Supervisor].[All]" dimensionUniqueName="[Dotacion]" displayFolder="" count="0" memberValueDatatype="130" unbalanced="0"/>
    <cacheHierarchy uniqueName="[Dotacion].[Coordinador]" caption="Coordinador" attribute="1" defaultMemberUniqueName="[Dotacion].[Coordinador].[All]" allUniqueName="[Dotacion].[Coordinador].[All]" dimensionUniqueName="[Dotacion]" displayFolder="" count="0" memberValueDatatype="130" unbalanced="0"/>
    <cacheHierarchy uniqueName="[Dotacion].[Turno]" caption="Turno" attribute="1" defaultMemberUniqueName="[Dotacion].[Turno].[All]" allUniqueName="[Dotacion].[Turno].[All]" dimensionUniqueName="[Dotacion]" displayFolder="" count="0" memberValueDatatype="130" unbalanced="0"/>
    <cacheHierarchy uniqueName="[Dotacion].[Jornada]" caption="Jornada" attribute="1" defaultMemberUniqueName="[Dotacion].[Jornada].[All]" allUniqueName="[Dotacion].[Jornada].[All]" dimensionUniqueName="[Dotacion]" displayFolder="" count="0" memberValueDatatype="130" unbalanced="0"/>
    <cacheHierarchy uniqueName="[Dotacion].[Carga Horaria]" caption="Carga Horaria" attribute="1" defaultMemberUniqueName="[Dotacion].[Carga Horaria].[All]" allUniqueName="[Dotacion].[Carga Horaria].[All]" dimensionUniqueName="[Dotacion]" displayFolder="" count="0" memberValueDatatype="20" unbalanced="0"/>
    <cacheHierarchy uniqueName="[Dotacion].[Cliente]" caption="Cliente" attribute="1" defaultMemberUniqueName="[Dotacion].[Cliente].[All]" allUniqueName="[Dotacion].[Cliente].[All]" dimensionUniqueName="[Dotacion]" displayFolder="" count="0" memberValueDatatype="130" unbalanced="0"/>
    <cacheHierarchy uniqueName="[Dotacion].[Sub Campaña]" caption="Sub Campaña" attribute="1" defaultMemberUniqueName="[Dotacion].[Sub Campaña].[All]" allUniqueName="[Dotacion].[Sub Campaña].[All]" dimensionUniqueName="[Dotacion]" displayFolder="" count="0" memberValueDatatype="130" unbalanced="0"/>
    <cacheHierarchy uniqueName="[Dotacion].[ID AZO]" caption="ID AZO" attribute="1" defaultMemberUniqueName="[Dotacion].[ID AZO].[All]" allUniqueName="[Dotacion].[ID AZO].[All]" dimensionUniqueName="[Dotacion]" displayFolder="" count="0" memberValueDatatype="130" unbalanced="0"/>
    <cacheHierarchy uniqueName="[Dotacion].[Estado]" caption="Estado" attribute="1" defaultMemberUniqueName="[Dotacion].[Estado].[All]" allUniqueName="[Dotacion].[Estado].[All]" dimensionUniqueName="[Dotacion]" displayFolder="" count="0" memberValueDatatype="130" unbalanced="0"/>
    <cacheHierarchy uniqueName="[Dotacion].[Fecha Baja o Lic]" caption="Fecha Baja o Lic" attribute="1" defaultMemberUniqueName="[Dotacion].[Fecha Baja o Lic].[All]" allUniqueName="[Dotacion].[Fecha Baja o Lic].[All]" dimensionUniqueName="[Dotacion]" displayFolder="" count="0" memberValueDatatype="130" unbalanced="0"/>
    <cacheHierarchy uniqueName="[Dotacion].[Proporcional x Presentismo]" caption="Proporcional x Presentismo" attribute="1" defaultMemberUniqueName="[Dotacion].[Proporcional x Presentismo].[All]" allUniqueName="[Dotacion].[Proporcional x Presentismo].[All]" dimensionUniqueName="[Dotacion]" displayFolder="" count="0" memberValueDatatype="5" unbalanced="0"/>
    <cacheHierarchy uniqueName="[Dotacion].[Proporcional x Curva]" caption="Proporcional x Curva" attribute="1" defaultMemberUniqueName="[Dotacion].[Proporcional x Curva].[All]" allUniqueName="[Dotacion].[Proporcional x Curva].[All]" dimensionUniqueName="[Dotacion]" displayFolder="" count="0" memberValueDatatype="5" unbalanced="0"/>
    <cacheHierarchy uniqueName="[Dotacion].[MODALIDAD]" caption="MODALIDAD" attribute="1" defaultMemberUniqueName="[Dotacion].[MODALIDAD].[All]" allUniqueName="[Dotacion].[MODALIDAD].[All]" dimensionUniqueName="[Dotacion]" displayFolder="" count="0" memberValueDatatype="130" unbalanced="0"/>
    <cacheHierarchy uniqueName="[Dotacion].[User Mitrol]" caption="User Mitrol" attribute="1" defaultMemberUniqueName="[Dotacion].[User Mitrol].[All]" allUniqueName="[Dotacion].[User Mitrol].[All]" dimensionUniqueName="[Dotacion]" displayFolder="" count="0" memberValueDatatype="130" unbalanced="0"/>
    <cacheHierarchy uniqueName="[Dotacion].[Equipo]" caption="Equipo" attribute="1" defaultMemberUniqueName="[Dotacion].[Equipo].[All]" allUniqueName="[Dotacion].[Equipo].[All]" dimensionUniqueName="[Dotacion]" displayFolder="" count="0" memberValueDatatype="130" unbalanced="0"/>
    <cacheHierarchy uniqueName="[Horas_Objetivo].[Producto]" caption="Producto" attribute="1" defaultMemberUniqueName="[Horas_Objetivo].[Producto].[All]" allUniqueName="[Horas_Objetivo].[Producto].[All]" dimensionUniqueName="[Horas_Objetivo]" displayFolder="" count="0" memberValueDatatype="130" unbalanced="0"/>
    <cacheHierarchy uniqueName="[Horas_Objetivo].[Apellido y Nombre]" caption="Apellido y Nombre" attribute="1" defaultMemberUniqueName="[Horas_Objetivo].[Apellido y Nombre].[All]" allUniqueName="[Horas_Objetivo].[Apellido y Nombre].[All]" dimensionUniqueName="[Horas_Objetivo]" displayFolder="" count="0" memberValueDatatype="130" unbalanced="0"/>
    <cacheHierarchy uniqueName="[Horas_Objetivo].[Supervisor]" caption="Supervisor" attribute="1" defaultMemberUniqueName="[Horas_Objetivo].[Supervisor].[All]" allUniqueName="[Horas_Objetivo].[Supervisor].[All]" dimensionUniqueName="[Horas_Objetivo]" displayFolder="" count="0" memberValueDatatype="130" unbalanced="0"/>
    <cacheHierarchy uniqueName="[Horas_Objetivo].[Coordinador]" caption="Coordinador" attribute="1" defaultMemberUniqueName="[Horas_Objetivo].[Coordinador].[All]" allUniqueName="[Horas_Objetivo].[Coordinador].[All]" dimensionUniqueName="[Horas_Objetivo]" displayFolder="" count="0" memberValueDatatype="130" unbalanced="0"/>
    <cacheHierarchy uniqueName="[Horas_Objetivo].[Estado]" caption="Estado" attribute="1" defaultMemberUniqueName="[Horas_Objetivo].[Estado].[All]" allUniqueName="[Horas_Objetivo].[Estado].[All]" dimensionUniqueName="[Horas_Objetivo]" displayFolder="" count="0" memberValueDatatype="130" unbalanced="0"/>
    <cacheHierarchy uniqueName="[Horas_Objetivo].[Sub Campaña]" caption="Sub Campaña" attribute="1" defaultMemberUniqueName="[Horas_Objetivo].[Sub Campaña].[All]" allUniqueName="[Horas_Objetivo].[Sub Campaña].[All]" dimensionUniqueName="[Horas_Objetivo]" displayFolder="" count="0" memberValueDatatype="130" unbalanced="0"/>
    <cacheHierarchy uniqueName="[Horas_Objetivo].[User Mitrol]" caption="User Mitrol" attribute="1" defaultMemberUniqueName="[Horas_Objetivo].[User Mitrol].[All]" allUniqueName="[Horas_Objetivo].[User Mitrol].[All]" dimensionUniqueName="[Horas_Objetivo]" displayFolder="" count="0" memberValueDatatype="130" unbalanced="0"/>
    <cacheHierarchy uniqueName="[Horas_Objetivo].[Fecha]" caption="Fecha" attribute="1" time="1" defaultMemberUniqueName="[Horas_Objetivo].[Fecha].[All]" allUniqueName="[Horas_Objetivo].[Fecha].[All]" dimensionUniqueName="[Horas_Objetivo]" displayFolder="" count="0" memberValueDatatype="7" unbalanced="0"/>
    <cacheHierarchy uniqueName="[Horas_Objetivo].[LOGIN]" caption="LOGIN" attribute="1" defaultMemberUniqueName="[Horas_Objetivo].[LOGIN].[All]" allUniqueName="[Horas_Objetivo].[LOGIN].[All]" dimensionUniqueName="[Horas_Objetivo]" displayFolder="" count="0" memberValueDatatype="5" unbalanced="0"/>
    <cacheHierarchy uniqueName="[Horas_Objetivo].[HS Obj]" caption="HS Obj" attribute="1" defaultMemberUniqueName="[Horas_Objetivo].[HS Obj].[All]" allUniqueName="[Horas_Objetivo].[HS Obj].[All]" dimensionUniqueName="[Horas_Objetivo]" displayFolder="" count="0" memberValueDatatype="5" unbalanced="0"/>
    <cacheHierarchy uniqueName="[Tiempos].[Fecha]" caption="Fecha" attribute="1" time="1" defaultMemberUniqueName="[Tiempos].[Fecha].[All]" allUniqueName="[Tiempos].[Fecha].[All]" dimensionUniqueName="[Tiempos]" displayFolder="" count="0" memberValueDatatype="7" unbalanced="0"/>
    <cacheHierarchy uniqueName="[Tiempos].[UserMitrol]" caption="UserMitrol" attribute="1" defaultMemberUniqueName="[Tiempos].[UserMitrol].[All]" allUniqueName="[Tiempos].[UserMitrol].[All]" dimensionUniqueName="[Tiempos]" displayFolder="" count="0" memberValueDatatype="130" unbalanced="0"/>
    <cacheHierarchy uniqueName="[Tiempos].[Sub Campaña]" caption="Sub Campaña" attribute="1" defaultMemberUniqueName="[Tiempos].[Sub Campaña].[All]" allUniqueName="[Tiempos].[Sub Campaña].[All]" dimensionUniqueName="[Tiempos]" displayFolder="" count="0" memberValueDatatype="130" unbalanced="0"/>
    <cacheHierarchy uniqueName="[Tiempos].[LOGIN]" caption="LOGIN" attribute="1" defaultMemberUniqueName="[Tiempos].[LOGIN].[All]" allUniqueName="[Tiempos].[LOGIN].[All]" dimensionUniqueName="[Tiempos]" displayFolder="" count="0" memberValueDatatype="5" unbalanced="0"/>
    <cacheHierarchy uniqueName="[Tiempos].[AVAIL]" caption="AVAIL" attribute="1" defaultMemberUniqueName="[Tiempos].[AVAIL].[All]" allUniqueName="[Tiempos].[AVAIL].[All]" dimensionUniqueName="[Tiempos]" displayFolder="" count="0" memberValueDatatype="5" unbalanced="0"/>
    <cacheHierarchy uniqueName="[Tiempos].[PREVIEW]" caption="PREVIEW" attribute="1" defaultMemberUniqueName="[Tiempos].[PREVIEW].[All]" allUniqueName="[Tiempos].[PREVIEW].[All]" dimensionUniqueName="[Tiempos]" displayFolder="" count="0" memberValueDatatype="5" unbalanced="0"/>
    <cacheHierarchy uniqueName="[Tiempos].[DIAL]" caption="DIAL" attribute="1" defaultMemberUniqueName="[Tiempos].[DIAL].[All]" allUniqueName="[Tiempos].[DIAL].[All]" dimensionUniqueName="[Tiempos]" displayFolder="" count="0" memberValueDatatype="5" unbalanced="0"/>
    <cacheHierarchy uniqueName="[Tiempos].[RING]" caption="RING" attribute="1" defaultMemberUniqueName="[Tiempos].[RING].[All]" allUniqueName="[Tiempos].[RING].[All]" dimensionUniqueName="[Tiempos]" displayFolder="" count="0" memberValueDatatype="5" unbalanced="0"/>
    <cacheHierarchy uniqueName="[Tiempos].[CONVERSACIÓN]" caption="CONVERSACIÓN" attribute="1" defaultMemberUniqueName="[Tiempos].[CONVERSACIÓN].[All]" allUniqueName="[Tiempos].[CONVERSACIÓN].[All]" dimensionUniqueName="[Tiempos]" displayFolder="" count="0" memberValueDatatype="5" unbalanced="0"/>
    <cacheHierarchy uniqueName="[Tiempos].[HOLD]" caption="HOLD" attribute="1" defaultMemberUniqueName="[Tiempos].[HOLD].[All]" allUniqueName="[Tiempos].[HOLD].[All]" dimensionUniqueName="[Tiempos]" displayFolder="" count="0" memberValueDatatype="5" unbalanced="0"/>
    <cacheHierarchy uniqueName="[Tiempos].[ACW]" caption="ACW" attribute="1" defaultMemberUniqueName="[Tiempos].[ACW].[All]" allUniqueName="[Tiempos].[ACW].[All]" dimensionUniqueName="[Tiempos]" displayFolder="" count="0" memberValueDatatype="5" unbalanced="0"/>
    <cacheHierarchy uniqueName="[Tiempos].[NOT_READY]" caption="NOT_READY" attribute="1" defaultMemberUniqueName="[Tiempos].[NOT_READY].[All]" allUniqueName="[Tiempos].[NOT_READY].[All]" dimensionUniqueName="[Tiempos]" displayFolder="" count="0" memberValueDatatype="5" unbalanced="0"/>
    <cacheHierarchy uniqueName="[Tiempos].[BREAK]" caption="BREAK" attribute="1" defaultMemberUniqueName="[Tiempos].[BREAK].[All]" allUniqueName="[Tiempos].[BREAK].[All]" dimensionUniqueName="[Tiempos]" displayFolder="" count="0" memberValueDatatype="5" unbalanced="0"/>
    <cacheHierarchy uniqueName="[Tiempos].[COACHING]" caption="COACHING" attribute="1" defaultMemberUniqueName="[Tiempos].[COACHING].[All]" allUniqueName="[Tiempos].[COACHING].[All]" dimensionUniqueName="[Tiempos]" displayFolder="" count="0" memberValueDatatype="5" unbalanced="0"/>
    <cacheHierarchy uniqueName="[Tiempos].[ADMINISTRATIVO]" caption="ADMINISTRATIVO" attribute="1" defaultMemberUniqueName="[Tiempos].[ADMINISTRATIVO].[All]" allUniqueName="[Tiempos].[ADMINISTRATIVO].[All]" dimensionUniqueName="[Tiempos]" displayFolder="" count="0" memberValueDatatype="5" unbalanced="0"/>
    <cacheHierarchy uniqueName="[Tiempos].[BAÑO]" caption="BAÑO" attribute="1" defaultMemberUniqueName="[Tiempos].[BAÑO].[All]" allUniqueName="[Tiempos].[BAÑO].[All]" dimensionUniqueName="[Tiempos]" displayFolder="" count="0" memberValueDatatype="5" unbalanced="0"/>
    <cacheHierarchy uniqueName="[Tiempos].[LLAMADA_MANUAL]" caption="LLAMADA_MANUAL" attribute="1" defaultMemberUniqueName="[Tiempos].[LLAMADA_MANUAL].[All]" allUniqueName="[Tiempos].[LLAMADA_MANUAL].[All]" dimensionUniqueName="[Tiempos]" displayFolder="" count="0" memberValueDatatype="5" unbalanced="0"/>
    <cacheHierarchy uniqueName="[Tiempos].[ATENDIDAS]" caption="ATENDIDAS" attribute="1" defaultMemberUniqueName="[Tiempos].[ATENDIDAS].[All]" allUniqueName="[Tiempos].[ATENDIDAS].[All]" dimensionUniqueName="[Tiempos]" displayFolder="" count="0" memberValueDatatype="20" unbalanced="0"/>
    <cacheHierarchy uniqueName="[Tiempos].[NO_ATENDIDAS]" caption="NO_ATENDIDAS" attribute="1" defaultMemberUniqueName="[Tiempos].[NO_ATENDIDAS].[All]" allUniqueName="[Tiempos].[NO_ATENDIDAS].[All]" dimensionUniqueName="[Tiempos]" displayFolder="" count="0" memberValueDatatype="20" unbalanced="0"/>
    <cacheHierarchy uniqueName="[Tiempos].[TIPIFICACIÓN_EXITOSO]" caption="TIPIFICACIÓN_EXITOSO" attribute="1" defaultMemberUniqueName="[Tiempos].[TIPIFICACIÓN_EXITOSO].[All]" allUniqueName="[Tiempos].[TIPIFICACIÓN_EXITOSO].[All]" dimensionUniqueName="[Tiempos]" displayFolder="" count="0" memberValueDatatype="20" unbalanced="0"/>
    <cacheHierarchy uniqueName="[Tiempos].[TIPIFICACIÓN_NO_EXITOSO]" caption="TIPIFICACIÓN_NO_EXITOSO" attribute="1" defaultMemberUniqueName="[Tiempos].[TIPIFICACIÓN_NO_EXITOSO].[All]" allUniqueName="[Tiempos].[TIPIFICACIÓN_NO_EXITOSO].[All]" dimensionUniqueName="[Tiempos]" displayFolder="" count="0" memberValueDatatype="20" unbalanced="0"/>
    <cacheHierarchy uniqueName="[Tiempos].[CONVERSACIÓN_ENTRANTE]" caption="CONVERSACIÓN_ENTRANTE" attribute="1" defaultMemberUniqueName="[Tiempos].[CONVERSACIÓN_ENTRANTE].[All]" allUniqueName="[Tiempos].[CONVERSACIÓN_ENTRANTE].[All]" dimensionUniqueName="[Tiempos]" displayFolder="" count="0" memberValueDatatype="5" unbalanced="0"/>
    <cacheHierarchy uniqueName="[Tiempos].[CONVERSACIÓN_SALIENTE]" caption="CONVERSACIÓN_SALIENTE" attribute="1" defaultMemberUniqueName="[Tiempos].[CONVERSACIÓN_SALIENTE].[All]" allUniqueName="[Tiempos].[CONVERSACIÓN_SALIENTE].[All]" dimensionUniqueName="[Tiempos]" displayFolder="" count="0" memberValueDatatype="5" unbalanced="0"/>
    <cacheHierarchy uniqueName="[Tiempos].[LLAMADAS]" caption="LLAMADAS" attribute="1" defaultMemberUniqueName="[Tiempos].[LLAMADAS].[All]" allUniqueName="[Tiempos].[LLAMADAS].[All]" dimensionUniqueName="[Tiempos]" displayFolder="" count="0" memberValueDatatype="20" unbalanced="0"/>
    <cacheHierarchy uniqueName="[Tiempos].[TOTAL_AUXILIARES]" caption="TOTAL_AUXILIARES" attribute="1" defaultMemberUniqueName="[Tiempos].[TOTAL_AUXILIARES].[All]" allUniqueName="[Tiempos].[TOTAL_AUXILIARES].[All]" dimensionUniqueName="[Tiempos]" displayFolder="" count="0" memberValueDatatype="5" unbalanced="0"/>
    <cacheHierarchy uniqueName="[Tiempos].[TKT]" caption="TKT" attribute="1" defaultMemberUniqueName="[Tiempos].[TKT].[All]" allUniqueName="[Tiempos].[TKT].[All]" dimensionUniqueName="[Tiempos]" displayFolder="" count="0" memberValueDatatype="5" unbalanced="0"/>
    <cacheHierarchy uniqueName="[Tiempos].[TMO]" caption="TMO" attribute="1" defaultMemberUniqueName="[Tiempos].[TMO].[All]" allUniqueName="[Tiempos].[TMO].[All]" dimensionUniqueName="[Tiempos]" displayFolder="" count="0" memberValueDatatype="5" unbalanced="0"/>
    <cacheHierarchy uniqueName="[Tiempos].[PRODUCTO]" caption="PRODUCTO" attribute="1" defaultMemberUniqueName="[Tiempos].[PRODUCTO].[All]" allUniqueName="[Tiempos].[PRODUCTO].[All]" dimensionUniqueName="[Tiempos]" displayFolder="" count="0" memberValueDatatype="130" unbalanced="0"/>
    <cacheHierarchy uniqueName="[Tiempos].[Operador]" caption="Operador" attribute="1" defaultMemberUniqueName="[Tiempos].[Operador].[All]" allUniqueName="[Tiempos].[Operador].[All]" dimensionUniqueName="[Tiempos]" displayFolder="" count="0" memberValueDatatype="130" unbalanced="0"/>
    <cacheHierarchy uniqueName="[Tiempos].[Documento]" caption="Documento" attribute="1" defaultMemberUniqueName="[Tiempos].[Documento].[All]" allUniqueName="[Tiempos].[Documento].[All]" dimensionUniqueName="[Tiempos]" displayFolder="" count="0" memberValueDatatype="20" unbalanced="0"/>
    <cacheHierarchy uniqueName="[Tiempos].[Supervisor]" caption="Supervisor" attribute="1" defaultMemberUniqueName="[Tiempos].[Supervisor].[All]" allUniqueName="[Tiempos].[Supervisor].[All]" dimensionUniqueName="[Tiempos]" displayFolder="" count="0" memberValueDatatype="130" unbalanced="0"/>
    <cacheHierarchy uniqueName="[Tiempos].[Coordinador]" caption="Coordinador" attribute="1" defaultMemberUniqueName="[Tiempos].[Coordinador].[All]" allUniqueName="[Tiempos].[Coordinador].[All]" dimensionUniqueName="[Tiempos]" displayFolder="" count="0" memberValueDatatype="130" unbalanced="0"/>
    <cacheHierarchy uniqueName="[Tiempos].[Site]" caption="Site" attribute="1" defaultMemberUniqueName="[Tiempos].[Site].[All]" allUniqueName="[Tiempos].[Site].[All]" dimensionUniqueName="[Tiempos]" displayFolder="" count="0" memberValueDatatype="130" unbalanced="0"/>
    <cacheHierarchy uniqueName="[Tiempos].[Id Operador]" caption="Id Operador" attribute="1" defaultMemberUniqueName="[Tiempos].[Id Operador].[All]" allUniqueName="[Tiempos].[Id Operador].[All]" dimensionUniqueName="[Tiempos]" displayFolder="" count="0" memberValueDatatype="130" unbalanced="0"/>
    <cacheHierarchy uniqueName="[Tiempos].[Estado]" caption="Estado" attribute="1" defaultMemberUniqueName="[Tiempos].[Estado].[All]" allUniqueName="[Tiempos].[Estado].[All]" dimensionUniqueName="[Tiempos]" displayFolder="" count="0" memberValueDatatype="130" unbalanced="0"/>
    <cacheHierarchy uniqueName="[Tiempos].[Proporcional x Presentismo]" caption="Proporcional x Presentismo" attribute="1" defaultMemberUniqueName="[Tiempos].[Proporcional x Presentismo].[All]" allUniqueName="[Tiempos].[Proporcional x Presentismo].[All]" dimensionUniqueName="[Tiempos]" displayFolder="" count="0" memberValueDatatype="5" unbalanced="0"/>
    <cacheHierarchy uniqueName="[Tiempos].[Proporcional x Curva]" caption="Proporcional x Curva" attribute="1" defaultMemberUniqueName="[Tiempos].[Proporcional x Curva].[All]" allUniqueName="[Tiempos].[Proporcional x Curva].[All]" dimensionUniqueName="[Tiempos]" displayFolder="" count="0" memberValueDatatype="5" unbalanced="0"/>
    <cacheHierarchy uniqueName="[Tiempos].[Busqueda]" caption="Busqueda" attribute="1" defaultMemberUniqueName="[Tiempos].[Busqueda].[All]" allUniqueName="[Tiempos].[Busqueda].[All]" dimensionUniqueName="[Tiempos]" displayFolder="" count="0" memberValueDatatype="130" unbalanced="0"/>
    <cacheHierarchy uniqueName="[Ventas AZO Mes Anterior].[Id Operador]" caption="Id Operador" attribute="1" defaultMemberUniqueName="[Ventas AZO Mes Anterior].[Id Operador].[All]" allUniqueName="[Ventas AZO Mes Anterior].[Id Operador].[All]" dimensionUniqueName="[Ventas AZO Mes Anterior]" displayFolder="" count="0" memberValueDatatype="130" unbalanced="0"/>
    <cacheHierarchy uniqueName="[Ventas AZO Mes Anterior].[Fecha]" caption="Fecha" attribute="1" time="1" defaultMemberUniqueName="[Ventas AZO Mes Anterior].[Fecha].[All]" allUniqueName="[Ventas AZO Mes Anterior].[Fecha].[All]" dimensionUniqueName="[Ventas AZO Mes Anterior]" displayFolder="" count="0" memberValueDatatype="7" unbalanced="0"/>
    <cacheHierarchy uniqueName="[Ventas AZO Mes Anterior].[Hora]" caption="Hora" attribute="1" defaultMemberUniqueName="[Ventas AZO Mes Anterior].[Hora].[All]" allUniqueName="[Ventas AZO Mes Anterior].[Hora].[All]" dimensionUniqueName="[Ventas AZO Mes Anterior]" displayFolder="" count="0" memberValueDatatype="130" unbalanced="0"/>
    <cacheHierarchy uniqueName="[Ventas AZO Mes Anterior].[Dispositivo]" caption="Dispositivo" attribute="1" defaultMemberUniqueName="[Ventas AZO Mes Anterior].[Dispositivo].[All]" allUniqueName="[Ventas AZO Mes Anterior].[Dispositivo].[All]" dimensionUniqueName="[Ventas AZO Mes Anterior]" displayFolder="" count="0" memberValueDatatype="130" unbalanced="0"/>
    <cacheHierarchy uniqueName="[Ventas AZO Mes Anterior].[Cliente]" caption="Cliente" attribute="1" defaultMemberUniqueName="[Ventas AZO Mes Anterior].[Cliente].[All]" allUniqueName="[Ventas AZO Mes Anterior].[Cliente].[All]" dimensionUniqueName="[Ventas AZO Mes Anterior]" displayFolder="" count="0" memberValueDatatype="130" unbalanced="0"/>
    <cacheHierarchy uniqueName="[Ventas AZO Mes Anterior].[Cliente_Mail]" caption="Cliente_Mail" attribute="1" defaultMemberUniqueName="[Ventas AZO Mes Anterior].[Cliente_Mail].[All]" allUniqueName="[Ventas AZO Mes Anterior].[Cliente_Mail].[All]" dimensionUniqueName="[Ventas AZO Mes Anterior]" displayFolder="" count="0" memberValueDatatype="130" unbalanced="0"/>
    <cacheHierarchy uniqueName="[Ventas AZO Mes Anterior].[Cliente_Telefono]" caption="Cliente_Telefono" attribute="1" defaultMemberUniqueName="[Ventas AZO Mes Anterior].[Cliente_Telefono].[All]" allUniqueName="[Ventas AZO Mes Anterior].[Cliente_Telefono].[All]" dimensionUniqueName="[Ventas AZO Mes Anterior]" displayFolder="" count="0" memberValueDatatype="130" unbalanced="0"/>
    <cacheHierarchy uniqueName="[Ventas AZO Mes Anterior].[user_id]" caption="user_id" attribute="1" defaultMemberUniqueName="[Ventas AZO Mes Anterior].[user_id].[All]" allUniqueName="[Ventas AZO Mes Anterior].[user_id].[All]" dimensionUniqueName="[Ventas AZO Mes Anterior]" displayFolder="" count="0" memberValueDatatype="130" unbalanced="0"/>
    <cacheHierarchy uniqueName="[Ventas AZO Mes Anterior].[Status_Link]" caption="Status_Link" attribute="1" defaultMemberUniqueName="[Ventas AZO Mes Anterior].[Status_Link].[All]" allUniqueName="[Ventas AZO Mes Anterior].[Status_Link].[All]" dimensionUniqueName="[Ventas AZO Mes Anterior]" displayFolder="" count="0" memberValueDatatype="130" unbalanced="0"/>
    <cacheHierarchy uniqueName="[Ventas AZO Mes Anterior].[payment_id]" caption="payment_id" attribute="1" defaultMemberUniqueName="[Ventas AZO Mes Anterior].[payment_id].[All]" allUniqueName="[Ventas AZO Mes Anterior].[payment_id].[All]" dimensionUniqueName="[Ventas AZO Mes Anterior]" displayFolder="" count="0" memberValueDatatype="130" unbalanced="0"/>
    <cacheHierarchy uniqueName="[Ventas AZO Mes Anterior].[payment_method_id]" caption="payment_method_id" attribute="1" defaultMemberUniqueName="[Ventas AZO Mes Anterior].[payment_method_id].[All]" allUniqueName="[Ventas AZO Mes Anterior].[payment_method_id].[All]" dimensionUniqueName="[Ventas AZO Mes Anterior]" displayFolder="" count="0" memberValueDatatype="130" unbalanced="0"/>
    <cacheHierarchy uniqueName="[Ventas AZO Mes Anterior].[payment_status]" caption="payment_status" attribute="1" defaultMemberUniqueName="[Ventas AZO Mes Anterior].[payment_status].[All]" allUniqueName="[Ventas AZO Mes Anterior].[payment_status].[All]" dimensionUniqueName="[Ventas AZO Mes Anterior]" displayFolder="" count="0" memberValueDatatype="130" unbalanced="0"/>
    <cacheHierarchy uniqueName="[Ventas AZO Mes Anterior].[payment_status_detail]" caption="payment_status_detail" attribute="1" defaultMemberUniqueName="[Ventas AZO Mes Anterior].[payment_status_detail].[All]" allUniqueName="[Ventas AZO Mes Anterior].[payment_status_detail].[All]" dimensionUniqueName="[Ventas AZO Mes Anterior]" displayFolder="" count="0" memberValueDatatype="130" unbalanced="0"/>
    <cacheHierarchy uniqueName="[Ventas AZO Mes Anterior].[PRODUCTO]" caption="PRODUCTO" attribute="1" defaultMemberUniqueName="[Ventas AZO Mes Anterior].[PRODUCTO].[All]" allUniqueName="[Ventas AZO Mes Anterior].[PRODUCTO].[All]" dimensionUniqueName="[Ventas AZO Mes Anterior]" displayFolder="" count="0" memberValueDatatype="130" unbalanced="0"/>
    <cacheHierarchy uniqueName="[Ventas AZO Mes Anterior].[Sub Campaña]" caption="Sub Campaña" attribute="1" defaultMemberUniqueName="[Ventas AZO Mes Anterior].[Sub Campaña].[All]" allUniqueName="[Ventas AZO Mes Anterior].[Sub Campaña].[All]" dimensionUniqueName="[Ventas AZO Mes Anterior]" displayFolder="" count="0" memberValueDatatype="130" unbalanced="0"/>
    <cacheHierarchy uniqueName="[Ventas AZO Mes Anterior].[Estado_Gestion]" caption="Estado_Gestion" attribute="1" defaultMemberUniqueName="[Ventas AZO Mes Anterior].[Estado_Gestion].[All]" allUniqueName="[Ventas AZO Mes Anterior].[Estado_Gestion].[All]" dimensionUniqueName="[Ventas AZO Mes Anterior]" displayFolder="" count="0" memberValueDatatype="130" unbalanced="0"/>
    <cacheHierarchy uniqueName="[Ventas AZO Mes Anterior].[Puntos (Sin Incentivo)]" caption="Puntos (Sin Incentivo)" attribute="1" defaultMemberUniqueName="[Ventas AZO Mes Anterior].[Puntos (Sin Incentivo)].[All]" allUniqueName="[Ventas AZO Mes Anterior].[Puntos (Sin Incentivo)].[All]" dimensionUniqueName="[Ventas AZO Mes Anterior]" displayFolder="" count="0" memberValueDatatype="5" unbalanced="0"/>
    <cacheHierarchy uniqueName="[Ventas AZO Mes Anterior].[Operador]" caption="Operador" attribute="1" defaultMemberUniqueName="[Ventas AZO Mes Anterior].[Operador].[All]" allUniqueName="[Ventas AZO Mes Anterior].[Operador].[All]" dimensionUniqueName="[Ventas AZO Mes Anterior]" displayFolder="" count="0" memberValueDatatype="130" unbalanced="0"/>
    <cacheHierarchy uniqueName="[Ventas AZO Mes Anterior].[Documento]" caption="Documento" attribute="1" defaultMemberUniqueName="[Ventas AZO Mes Anterior].[Documento].[All]" allUniqueName="[Ventas AZO Mes Anterior].[Documento].[All]" dimensionUniqueName="[Ventas AZO Mes Anterior]" displayFolder="" count="0" memberValueDatatype="20" unbalanced="0"/>
    <cacheHierarchy uniqueName="[Ventas AZO Mes Anterior].[Supervisor]" caption="Supervisor" attribute="1" defaultMemberUniqueName="[Ventas AZO Mes Anterior].[Supervisor].[All]" allUniqueName="[Ventas AZO Mes Anterior].[Supervisor].[All]" dimensionUniqueName="[Ventas AZO Mes Anterior]" displayFolder="" count="0" memberValueDatatype="130" unbalanced="0"/>
    <cacheHierarchy uniqueName="[Ventas AZO Mes Anterior].[Coordinador]" caption="Coordinador" attribute="1" defaultMemberUniqueName="[Ventas AZO Mes Anterior].[Coordinador].[All]" allUniqueName="[Ventas AZO Mes Anterior].[Coordinador].[All]" dimensionUniqueName="[Ventas AZO Mes Anterior]" displayFolder="" count="0" memberValueDatatype="130" unbalanced="0"/>
    <cacheHierarchy uniqueName="[Ventas AZO Mes Anterior].[Site]" caption="Site" attribute="1" defaultMemberUniqueName="[Ventas AZO Mes Anterior].[Site].[All]" allUniqueName="[Ventas AZO Mes Anterior].[Site].[All]" dimensionUniqueName="[Ventas AZO Mes Anterior]" displayFolder="" count="0" memberValueDatatype="130" unbalanced="0"/>
    <cacheHierarchy uniqueName="[Ventas AZO Mes Anterior].[Estado]" caption="Estado" attribute="1" defaultMemberUniqueName="[Ventas AZO Mes Anterior].[Estado].[All]" allUniqueName="[Ventas AZO Mes Anterior].[Estado].[All]" dimensionUniqueName="[Ventas AZO Mes Anterior]" displayFolder="" count="0" memberValueDatatype="130" unbalanced="0"/>
    <cacheHierarchy uniqueName="[Ventas AZO Mes Anterior].[Multiplicador Incentivo]" caption="Multiplicador Incentivo" attribute="1" defaultMemberUniqueName="[Ventas AZO Mes Anterior].[Multiplicador Incentivo].[All]" allUniqueName="[Ventas AZO Mes Anterior].[Multiplicador Incentivo].[All]" dimensionUniqueName="[Ventas AZO Mes Anterior]" displayFolder="" count="0" memberValueDatatype="5" unbalanced="0"/>
    <cacheHierarchy uniqueName="[Ventas AZO Mes Anterior].[Puntos]" caption="Puntos" attribute="1" defaultMemberUniqueName="[Ventas AZO Mes Anterior].[Puntos].[All]" allUniqueName="[Ventas AZO Mes Anterior].[Puntos].[All]" dimensionUniqueName="[Ventas AZO Mes Anterior]" displayFolder="" count="0" memberValueDatatype="5" unbalanced="0"/>
    <cacheHierarchy uniqueName="[VentasTiemposFinal].[Fecha]" caption="Fecha" attribute="1" time="1" defaultMemberUniqueName="[VentasTiemposFinal].[Fecha].[All]" allUniqueName="[VentasTiemposFinal].[Fecha].[All]" dimensionUniqueName="[VentasTiemposFinal]" displayFolder="" count="0" memberValueDatatype="7" unbalanced="0"/>
    <cacheHierarchy uniqueName="[VentasTiemposFinal].[UserMitrol]" caption="UserMitrol" attribute="1" defaultMemberUniqueName="[VentasTiemposFinal].[UserMitrol].[All]" allUniqueName="[VentasTiemposFinal].[UserMitrol].[All]" dimensionUniqueName="[VentasTiemposFinal]" displayFolder="" count="0" memberValueDatatype="130" unbalanced="0"/>
    <cacheHierarchy uniqueName="[VentasTiemposFinal].[Sub Campaña]" caption="Sub Campaña" attribute="1" defaultMemberUniqueName="[VentasTiemposFinal].[Sub Campaña].[All]" allUniqueName="[VentasTiemposFinal].[Sub Campaña].[All]" dimensionUniqueName="[VentasTiemposFinal]" displayFolder="" count="2" memberValueDatatype="130" unbalanced="0">
      <fieldsUsage count="2">
        <fieldUsage x="-1"/>
        <fieldUsage x="1"/>
      </fieldsUsage>
    </cacheHierarchy>
    <cacheHierarchy uniqueName="[VentasTiemposFinal].[LOGIN]" caption="LOGIN" attribute="1" defaultMemberUniqueName="[VentasTiemposFinal].[LOGIN].[All]" allUniqueName="[VentasTiemposFinal].[LOGIN].[All]" dimensionUniqueName="[VentasTiemposFinal]" displayFolder="" count="0" memberValueDatatype="5" unbalanced="0"/>
    <cacheHierarchy uniqueName="[VentasTiemposFinal].[AVAIL]" caption="AVAIL" attribute="1" defaultMemberUniqueName="[VentasTiemposFinal].[AVAIL].[All]" allUniqueName="[VentasTiemposFinal].[AVAIL].[All]" dimensionUniqueName="[VentasTiemposFinal]" displayFolder="" count="0" memberValueDatatype="5" unbalanced="0"/>
    <cacheHierarchy uniqueName="[VentasTiemposFinal].[PREVIEW]" caption="PREVIEW" attribute="1" defaultMemberUniqueName="[VentasTiemposFinal].[PREVIEW].[All]" allUniqueName="[VentasTiemposFinal].[PREVIEW].[All]" dimensionUniqueName="[VentasTiemposFinal]" displayFolder="" count="0" memberValueDatatype="5" unbalanced="0"/>
    <cacheHierarchy uniqueName="[VentasTiemposFinal].[DIAL]" caption="DIAL" attribute="1" defaultMemberUniqueName="[VentasTiemposFinal].[DIAL].[All]" allUniqueName="[VentasTiemposFinal].[DIAL].[All]" dimensionUniqueName="[VentasTiemposFinal]" displayFolder="" count="0" memberValueDatatype="5" unbalanced="0"/>
    <cacheHierarchy uniqueName="[VentasTiemposFinal].[RING]" caption="RING" attribute="1" defaultMemberUniqueName="[VentasTiemposFinal].[RING].[All]" allUniqueName="[VentasTiemposFinal].[RING].[All]" dimensionUniqueName="[VentasTiemposFinal]" displayFolder="" count="0" memberValueDatatype="5" unbalanced="0"/>
    <cacheHierarchy uniqueName="[VentasTiemposFinal].[CONVERSACIÓN]" caption="CONVERSACIÓN" attribute="1" defaultMemberUniqueName="[VentasTiemposFinal].[CONVERSACIÓN].[All]" allUniqueName="[VentasTiemposFinal].[CONVERSACIÓN].[All]" dimensionUniqueName="[VentasTiemposFinal]" displayFolder="" count="0" memberValueDatatype="5" unbalanced="0"/>
    <cacheHierarchy uniqueName="[VentasTiemposFinal].[HOLD]" caption="HOLD" attribute="1" defaultMemberUniqueName="[VentasTiemposFinal].[HOLD].[All]" allUniqueName="[VentasTiemposFinal].[HOLD].[All]" dimensionUniqueName="[VentasTiemposFinal]" displayFolder="" count="0" memberValueDatatype="5" unbalanced="0"/>
    <cacheHierarchy uniqueName="[VentasTiemposFinal].[ACW]" caption="ACW" attribute="1" defaultMemberUniqueName="[VentasTiemposFinal].[ACW].[All]" allUniqueName="[VentasTiemposFinal].[ACW].[All]" dimensionUniqueName="[VentasTiemposFinal]" displayFolder="" count="0" memberValueDatatype="5" unbalanced="0"/>
    <cacheHierarchy uniqueName="[VentasTiemposFinal].[NOT_READY]" caption="NOT_READY" attribute="1" defaultMemberUniqueName="[VentasTiemposFinal].[NOT_READY].[All]" allUniqueName="[VentasTiemposFinal].[NOT_READY].[All]" dimensionUniqueName="[VentasTiemposFinal]" displayFolder="" count="0" memberValueDatatype="5" unbalanced="0"/>
    <cacheHierarchy uniqueName="[VentasTiemposFinal].[BREAK]" caption="BREAK" attribute="1" defaultMemberUniqueName="[VentasTiemposFinal].[BREAK].[All]" allUniqueName="[VentasTiemposFinal].[BREAK].[All]" dimensionUniqueName="[VentasTiemposFinal]" displayFolder="" count="0" memberValueDatatype="5" unbalanced="0"/>
    <cacheHierarchy uniqueName="[VentasTiemposFinal].[COACHING]" caption="COACHING" attribute="1" defaultMemberUniqueName="[VentasTiemposFinal].[COACHING].[All]" allUniqueName="[VentasTiemposFinal].[COACHING].[All]" dimensionUniqueName="[VentasTiemposFinal]" displayFolder="" count="0" memberValueDatatype="5" unbalanced="0"/>
    <cacheHierarchy uniqueName="[VentasTiemposFinal].[ADMINISTRATIVO]" caption="ADMINISTRATIVO" attribute="1" defaultMemberUniqueName="[VentasTiemposFinal].[ADMINISTRATIVO].[All]" allUniqueName="[VentasTiemposFinal].[ADMINISTRATIVO].[All]" dimensionUniqueName="[VentasTiemposFinal]" displayFolder="" count="0" memberValueDatatype="5" unbalanced="0"/>
    <cacheHierarchy uniqueName="[VentasTiemposFinal].[BAÑO]" caption="BAÑO" attribute="1" defaultMemberUniqueName="[VentasTiemposFinal].[BAÑO].[All]" allUniqueName="[VentasTiemposFinal].[BAÑO].[All]" dimensionUniqueName="[VentasTiemposFinal]" displayFolder="" count="0" memberValueDatatype="5" unbalanced="0"/>
    <cacheHierarchy uniqueName="[VentasTiemposFinal].[LLAMADA_MANUAL]" caption="LLAMADA_MANUAL" attribute="1" defaultMemberUniqueName="[VentasTiemposFinal].[LLAMADA_MANUAL].[All]" allUniqueName="[VentasTiemposFinal].[LLAMADA_MANUAL].[All]" dimensionUniqueName="[VentasTiemposFinal]" displayFolder="" count="0" memberValueDatatype="5" unbalanced="0"/>
    <cacheHierarchy uniqueName="[VentasTiemposFinal].[ATENDIDAS]" caption="ATENDIDAS" attribute="1" defaultMemberUniqueName="[VentasTiemposFinal].[ATENDIDAS].[All]" allUniqueName="[VentasTiemposFinal].[ATENDIDAS].[All]" dimensionUniqueName="[VentasTiemposFinal]" displayFolder="" count="0" memberValueDatatype="20" unbalanced="0"/>
    <cacheHierarchy uniqueName="[VentasTiemposFinal].[NO_ATENDIDAS]" caption="NO_ATENDIDAS" attribute="1" defaultMemberUniqueName="[VentasTiemposFinal].[NO_ATENDIDAS].[All]" allUniqueName="[VentasTiemposFinal].[NO_ATENDIDAS].[All]" dimensionUniqueName="[VentasTiemposFinal]" displayFolder="" count="0" memberValueDatatype="20" unbalanced="0"/>
    <cacheHierarchy uniqueName="[VentasTiemposFinal].[TIPIFICACIÓN_EXITOSO]" caption="TIPIFICACIÓN_EXITOSO" attribute="1" defaultMemberUniqueName="[VentasTiemposFinal].[TIPIFICACIÓN_EXITOSO].[All]" allUniqueName="[VentasTiemposFinal].[TIPIFICACIÓN_EXITOSO].[All]" dimensionUniqueName="[VentasTiemposFinal]" displayFolder="" count="0" memberValueDatatype="20" unbalanced="0"/>
    <cacheHierarchy uniqueName="[VentasTiemposFinal].[TIPIFICACIÓN_NO_EXITOSO]" caption="TIPIFICACIÓN_NO_EXITOSO" attribute="1" defaultMemberUniqueName="[VentasTiemposFinal].[TIPIFICACIÓN_NO_EXITOSO].[All]" allUniqueName="[VentasTiemposFinal].[TIPIFICACIÓN_NO_EXITOSO].[All]" dimensionUniqueName="[VentasTiemposFinal]" displayFolder="" count="0" memberValueDatatype="20" unbalanced="0"/>
    <cacheHierarchy uniqueName="[VentasTiemposFinal].[CONVERSACIÓN_ENTRANTE]" caption="CONVERSACIÓN_ENTRANTE" attribute="1" defaultMemberUniqueName="[VentasTiemposFinal].[CONVERSACIÓN_ENTRANTE].[All]" allUniqueName="[VentasTiemposFinal].[CONVERSACIÓN_ENTRANTE].[All]" dimensionUniqueName="[VentasTiemposFinal]" displayFolder="" count="0" memberValueDatatype="5" unbalanced="0"/>
    <cacheHierarchy uniqueName="[VentasTiemposFinal].[CONVERSACIÓN_SALIENTE]" caption="CONVERSACIÓN_SALIENTE" attribute="1" defaultMemberUniqueName="[VentasTiemposFinal].[CONVERSACIÓN_SALIENTE].[All]" allUniqueName="[VentasTiemposFinal].[CONVERSACIÓN_SALIENTE].[All]" dimensionUniqueName="[VentasTiemposFinal]" displayFolder="" count="0" memberValueDatatype="5" unbalanced="0"/>
    <cacheHierarchy uniqueName="[VentasTiemposFinal].[LLAMADAS]" caption="LLAMADAS" attribute="1" defaultMemberUniqueName="[VentasTiemposFinal].[LLAMADAS].[All]" allUniqueName="[VentasTiemposFinal].[LLAMADAS].[All]" dimensionUniqueName="[VentasTiemposFinal]" displayFolder="" count="0" memberValueDatatype="20" unbalanced="0"/>
    <cacheHierarchy uniqueName="[VentasTiemposFinal].[TOTAL_AUXILIARES]" caption="TOTAL_AUXILIARES" attribute="1" defaultMemberUniqueName="[VentasTiemposFinal].[TOTAL_AUXILIARES].[All]" allUniqueName="[VentasTiemposFinal].[TOTAL_AUXILIARES].[All]" dimensionUniqueName="[VentasTiemposFinal]" displayFolder="" count="0" memberValueDatatype="5" unbalanced="0"/>
    <cacheHierarchy uniqueName="[VentasTiemposFinal].[TKT]" caption="TKT" attribute="1" defaultMemberUniqueName="[VentasTiemposFinal].[TKT].[All]" allUniqueName="[VentasTiemposFinal].[TKT].[All]" dimensionUniqueName="[VentasTiemposFinal]" displayFolder="" count="0" memberValueDatatype="5" unbalanced="0"/>
    <cacheHierarchy uniqueName="[VentasTiemposFinal].[TMO]" caption="TMO" attribute="1" defaultMemberUniqueName="[VentasTiemposFinal].[TMO].[All]" allUniqueName="[VentasTiemposFinal].[TMO].[All]" dimensionUniqueName="[VentasTiemposFinal]" displayFolder="" count="0" memberValueDatatype="5" unbalanced="0"/>
    <cacheHierarchy uniqueName="[VentasTiemposFinal].[PRODUCTO]" caption="PRODUCTO" attribute="1" defaultMemberUniqueName="[VentasTiemposFinal].[PRODUCTO].[All]" allUniqueName="[VentasTiemposFinal].[PRODUCTO].[All]" dimensionUniqueName="[VentasTiemposFinal]" displayFolder="" count="0" memberValueDatatype="130" unbalanced="0"/>
    <cacheHierarchy uniqueName="[VentasTiemposFinal].[Operador]" caption="Operador" attribute="1" defaultMemberUniqueName="[VentasTiemposFinal].[Operador].[All]" allUniqueName="[VentasTiemposFinal].[Operador].[All]" dimensionUniqueName="[VentasTiemposFinal]" displayFolder="" count="0" memberValueDatatype="130" unbalanced="0"/>
    <cacheHierarchy uniqueName="[VentasTiemposFinal].[Documento]" caption="Documento" attribute="1" defaultMemberUniqueName="[VentasTiemposFinal].[Documento].[All]" allUniqueName="[VentasTiemposFinal].[Documento].[All]" dimensionUniqueName="[VentasTiemposFinal]" displayFolder="" count="0" memberValueDatatype="20" unbalanced="0"/>
    <cacheHierarchy uniqueName="[VentasTiemposFinal].[Supervisor]" caption="Supervisor" attribute="1" defaultMemberUniqueName="[VentasTiemposFinal].[Supervisor].[All]" allUniqueName="[VentasTiemposFinal].[Supervisor].[All]" dimensionUniqueName="[VentasTiemposFinal]" displayFolder="" count="0" memberValueDatatype="130" unbalanced="0"/>
    <cacheHierarchy uniqueName="[VentasTiemposFinal].[Coordinador]" caption="Coordinador" attribute="1" defaultMemberUniqueName="[VentasTiemposFinal].[Coordinador].[All]" allUniqueName="[VentasTiemposFinal].[Coordinador].[All]" dimensionUniqueName="[VentasTiemposFinal]" displayFolder="" count="0" memberValueDatatype="130" unbalanced="0"/>
    <cacheHierarchy uniqueName="[VentasTiemposFinal].[Site]" caption="Site" attribute="1" defaultMemberUniqueName="[VentasTiemposFinal].[Site].[All]" allUniqueName="[VentasTiemposFinal].[Site].[All]" dimensionUniqueName="[VentasTiemposFinal]" displayFolder="" count="0" memberValueDatatype="130" unbalanced="0"/>
    <cacheHierarchy uniqueName="[VentasTiemposFinal].[Id Operador]" caption="Id Operador" attribute="1" defaultMemberUniqueName="[VentasTiemposFinal].[Id Operador].[All]" allUniqueName="[VentasTiemposFinal].[Id Operador].[All]" dimensionUniqueName="[VentasTiemposFinal]" displayFolder="" count="0" memberValueDatatype="130" unbalanced="0"/>
    <cacheHierarchy uniqueName="[VentasTiemposFinal].[Estado]" caption="Estado" attribute="1" defaultMemberUniqueName="[VentasTiemposFinal].[Estado].[All]" allUniqueName="[VentasTiemposFinal].[Estado].[All]" dimensionUniqueName="[VentasTiemposFinal]" displayFolder="" count="0" memberValueDatatype="130" unbalanced="0"/>
    <cacheHierarchy uniqueName="[VentasTiemposFinal].[Proporcional x Presentismo]" caption="Proporcional x Presentismo" attribute="1" defaultMemberUniqueName="[VentasTiemposFinal].[Proporcional x Presentismo].[All]" allUniqueName="[VentasTiemposFinal].[Proporcional x Presentismo].[All]" dimensionUniqueName="[VentasTiemposFinal]" displayFolder="" count="0" memberValueDatatype="5" unbalanced="0"/>
    <cacheHierarchy uniqueName="[VentasTiemposFinal].[Proporcional x Curva]" caption="Proporcional x Curva" attribute="1" defaultMemberUniqueName="[VentasTiemposFinal].[Proporcional x Curva].[All]" allUniqueName="[VentasTiemposFinal].[Proporcional x Curva].[All]" dimensionUniqueName="[VentasTiemposFinal]" displayFolder="" count="0" memberValueDatatype="5" unbalanced="0"/>
    <cacheHierarchy uniqueName="[VentasTiemposFinal].[Busqueda]" caption="Busqueda" attribute="1" defaultMemberUniqueName="[VentasTiemposFinal].[Busqueda].[All]" allUniqueName="[VentasTiemposFinal].[Busqueda].[All]" dimensionUniqueName="[VentasTiemposFinal]" displayFolder="" count="0" memberValueDatatype="130" unbalanced="0"/>
    <cacheHierarchy uniqueName="[VentasTiemposFinal].[Hora]" caption="Hora" attribute="1" defaultMemberUniqueName="[VentasTiemposFinal].[Hora].[All]" allUniqueName="[VentasTiemposFinal].[Hora].[All]" dimensionUniqueName="[VentasTiemposFinal]" displayFolder="" count="0" memberValueDatatype="130" unbalanced="0"/>
    <cacheHierarchy uniqueName="[VentasTiemposFinal].[Dispositivo]" caption="Dispositivo" attribute="1" defaultMemberUniqueName="[VentasTiemposFinal].[Dispositivo].[All]" allUniqueName="[VentasTiemposFinal].[Dispositivo].[All]" dimensionUniqueName="[VentasTiemposFinal]" displayFolder="" count="0" memberValueDatatype="130" unbalanced="0"/>
    <cacheHierarchy uniqueName="[VentasTiemposFinal].[Cliente]" caption="Cliente" attribute="1" defaultMemberUniqueName="[VentasTiemposFinal].[Cliente].[All]" allUniqueName="[VentasTiemposFinal].[Cliente].[All]" dimensionUniqueName="[VentasTiemposFinal]" displayFolder="" count="0" memberValueDatatype="130" unbalanced="0"/>
    <cacheHierarchy uniqueName="[VentasTiemposFinal].[Cliente_Mail]" caption="Cliente_Mail" attribute="1" defaultMemberUniqueName="[VentasTiemposFinal].[Cliente_Mail].[All]" allUniqueName="[VentasTiemposFinal].[Cliente_Mail].[All]" dimensionUniqueName="[VentasTiemposFinal]" displayFolder="" count="0" memberValueDatatype="130" unbalanced="0"/>
    <cacheHierarchy uniqueName="[VentasTiemposFinal].[Cliente_Telefono]" caption="Cliente_Telefono" attribute="1" defaultMemberUniqueName="[VentasTiemposFinal].[Cliente_Telefono].[All]" allUniqueName="[VentasTiemposFinal].[Cliente_Telefono].[All]" dimensionUniqueName="[VentasTiemposFinal]" displayFolder="" count="0" memberValueDatatype="130" unbalanced="0"/>
    <cacheHierarchy uniqueName="[VentasTiemposFinal].[user_id]" caption="user_id" attribute="1" defaultMemberUniqueName="[VentasTiemposFinal].[user_id].[All]" allUniqueName="[VentasTiemposFinal].[user_id].[All]" dimensionUniqueName="[VentasTiemposFinal]" displayFolder="" count="0" memberValueDatatype="130" unbalanced="0"/>
    <cacheHierarchy uniqueName="[VentasTiemposFinal].[Status_Link]" caption="Status_Link" attribute="1" defaultMemberUniqueName="[VentasTiemposFinal].[Status_Link].[All]" allUniqueName="[VentasTiemposFinal].[Status_Link].[All]" dimensionUniqueName="[VentasTiemposFinal]" displayFolder="" count="0" memberValueDatatype="130" unbalanced="0"/>
    <cacheHierarchy uniqueName="[VentasTiemposFinal].[payment_id]" caption="payment_id" attribute="1" defaultMemberUniqueName="[VentasTiemposFinal].[payment_id].[All]" allUniqueName="[VentasTiemposFinal].[payment_id].[All]" dimensionUniqueName="[VentasTiemposFinal]" displayFolder="" count="0" memberValueDatatype="130" unbalanced="0"/>
    <cacheHierarchy uniqueName="[VentasTiemposFinal].[payment_method_id]" caption="payment_method_id" attribute="1" defaultMemberUniqueName="[VentasTiemposFinal].[payment_method_id].[All]" allUniqueName="[VentasTiemposFinal].[payment_method_id].[All]" dimensionUniqueName="[VentasTiemposFinal]" displayFolder="" count="0" memberValueDatatype="130" unbalanced="0"/>
    <cacheHierarchy uniqueName="[VentasTiemposFinal].[payment_status]" caption="payment_status" attribute="1" defaultMemberUniqueName="[VentasTiemposFinal].[payment_status].[All]" allUniqueName="[VentasTiemposFinal].[payment_status].[All]" dimensionUniqueName="[VentasTiemposFinal]" displayFolder="" count="0" memberValueDatatype="130" unbalanced="0"/>
    <cacheHierarchy uniqueName="[VentasTiemposFinal].[payment_status_detail]" caption="payment_status_detail" attribute="1" defaultMemberUniqueName="[VentasTiemposFinal].[payment_status_detail].[All]" allUniqueName="[VentasTiemposFinal].[payment_status_detail].[All]" dimensionUniqueName="[VentasTiemposFinal]" displayFolder="" count="0" memberValueDatatype="130" unbalanced="0"/>
    <cacheHierarchy uniqueName="[VentasTiemposFinal].[Estado_Gestion]" caption="Estado_Gestion" attribute="1" defaultMemberUniqueName="[VentasTiemposFinal].[Estado_Gestion].[All]" allUniqueName="[VentasTiemposFinal].[Estado_Gestion].[All]" dimensionUniqueName="[VentasTiemposFinal]" displayFolder="" count="0" memberValueDatatype="130" unbalanced="0"/>
    <cacheHierarchy uniqueName="[VentasTiemposFinal].[Puntos (Sin Incentivo)]" caption="Puntos (Sin Incentivo)" attribute="1" defaultMemberUniqueName="[VentasTiemposFinal].[Puntos (Sin Incentivo)].[All]" allUniqueName="[VentasTiemposFinal].[Puntos (Sin Incentivo)].[All]" dimensionUniqueName="[VentasTiemposFinal]" displayFolder="" count="0" memberValueDatatype="5" unbalanced="0"/>
    <cacheHierarchy uniqueName="[VentasTiemposFinal].[Multiplicador Incentivo]" caption="Multiplicador Incentivo" attribute="1" defaultMemberUniqueName="[VentasTiemposFinal].[Multiplicador Incentivo].[All]" allUniqueName="[VentasTiemposFinal].[Multiplicador Incentivo].[All]" dimensionUniqueName="[VentasTiemposFinal]" displayFolder="" count="0" memberValueDatatype="5" unbalanced="0"/>
    <cacheHierarchy uniqueName="[VentasTiemposFinal].[Puntos]" caption="Puntos" attribute="1" defaultMemberUniqueName="[VentasTiemposFinal].[Puntos].[All]" allUniqueName="[VentasTiemposFinal].[Puntos].[All]" dimensionUniqueName="[VentasTiemposFinal]" displayFolder="" count="0" memberValueDatatype="5" unbalanced="0"/>
    <cacheHierarchy uniqueName="[VentasTiemposFinal].[Coeficiente]" caption="Coeficiente" attribute="1" defaultMemberUniqueName="[VentasTiemposFinal].[Coeficiente].[All]" allUniqueName="[VentasTiemposFinal].[Coeficiente].[All]" dimensionUniqueName="[VentasTiemposFinal]" displayFolder="" count="0" memberValueDatatype="5" unbalanced="0"/>
    <cacheHierarchy uniqueName="[Vtas Delivery].[Fecha]" caption="Fecha" attribute="1" time="1" defaultMemberUniqueName="[Vtas Delivery].[Fecha].[All]" allUniqueName="[Vtas Delivery].[Fecha].[All]" dimensionUniqueName="[Vtas Delivery]" displayFolder="" count="0" memberValueDatatype="7" unbalanced="0"/>
    <cacheHierarchy uniqueName="[Vtas Delivery].[Nombre / Local]" caption="Nombre / Local" attribute="1" defaultMemberUniqueName="[Vtas Delivery].[Nombre / Local].[All]" allUniqueName="[Vtas Delivery].[Nombre / Local].[All]" dimensionUniqueName="[Vtas Delivery]" displayFolder="" count="0" memberValueDatatype="130" unbalanced="0"/>
    <cacheHierarchy uniqueName="[Vtas Delivery].[Teléfono (Google)]" caption="Teléfono (Google)" attribute="1" defaultMemberUniqueName="[Vtas Delivery].[Teléfono (Google)].[All]" allUniqueName="[Vtas Delivery].[Teléfono (Google)].[All]" dimensionUniqueName="[Vtas Delivery]" displayFolder="" count="0" memberValueDatatype="20" unbalanced="0"/>
    <cacheHierarchy uniqueName="[Vtas Delivery].[Mail]" caption="Mail" attribute="1" defaultMemberUniqueName="[Vtas Delivery].[Mail].[All]" allUniqueName="[Vtas Delivery].[Mail].[All]" dimensionUniqueName="[Vtas Delivery]" displayFolder="" count="0" memberValueDatatype="130" unbalanced="0"/>
    <cacheHierarchy uniqueName="[Vtas Delivery].[AGENTE]" caption="AGENTE" attribute="1" defaultMemberUniqueName="[Vtas Delivery].[AGENTE].[All]" allUniqueName="[Vtas Delivery].[AGENTE].[All]" dimensionUniqueName="[Vtas Delivery]" displayFolder="" count="0" memberValueDatatype="130" unbalanced="0"/>
    <cacheHierarchy uniqueName="[Vtas Delivery].[DNI]" caption="DNI" attribute="1" defaultMemberUniqueName="[Vtas Delivery].[DNI].[All]" allUniqueName="[Vtas Delivery].[DNI].[All]" dimensionUniqueName="[Vtas Delivery]" displayFolder="" count="0" memberValueDatatype="20" unbalanced="0"/>
    <cacheHierarchy uniqueName="[Vtas Delivery].[Producto]" caption="Producto" attribute="1" defaultMemberUniqueName="[Vtas Delivery].[Producto].[All]" allUniqueName="[Vtas Delivery].[Producto].[All]" dimensionUniqueName="[Vtas Delivery]" displayFolder="" count="0" memberValueDatatype="130" unbalanced="0"/>
    <cacheHierarchy uniqueName="[Measures].[Suma de LOGIN]" caption="Suma de LOGIN" measure="1" displayFolder="" measureGroup="VentasTiemposFinal" count="0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Recuento de Sub Campaña]" caption="Recuento de Sub Campaña" measure="1" displayFolder="" measureGroup="VentasTiemposFinal" count="0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Recuento de AGENTE]" caption="Recuento de AGENTE" measure="1" displayFolder="" measureGroup="Vtas Delivery" count="0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Recuento de Producto]" caption="Recuento de Producto" measure="1" displayFolder="" measureGroup="Vtas Delivery" count="0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Recuento de Dispositivo]" caption="Recuento de Dispositivo" measure="1" displayFolder="" measureGroup="VentasTiemposFinal" count="0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a de Puntos]" caption="Suma de Puntos" measure="1" displayFolder="" measureGroup="VentasTiemposFinal" count="0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a de Proporcional x Presentismo]" caption="Suma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a de Proporcional x Curva]" caption="Suma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Máx. de Proporcional x Presentismo]" caption="Máx.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Máx. de Proporcional x Curva]" caption="Máx.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Suma de LOGIN 2]" caption="Suma de LOGIN 2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LOGIN]" caption="Recuento de LOGIN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PRESENTE]" caption="Recuento de PRESENTE" measure="1" displayFolder="" measureGroup="Ausentismo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S Obj]" caption="Suma de HS Obj" measure="1" displayFolder="" measureGroup="Ausentism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Id Operador]" caption="Recuento de Id Operador" measure="1" displayFolder="" measureGroup="VentasTiemposFinal" count="0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Vtas Cargadas]" caption="Vtas Cargadas" measure="1" displayFolder="" measureGroup="VentasTiemposFinal" count="0"/>
    <cacheHierarchy uniqueName="[Measures].[Vtas Aceptadas]" caption="Vtas Aceptadas" measure="1" displayFolder="" measureGroup="VentasTiemposFinal" count="0"/>
    <cacheHierarchy uniqueName="[Measures].[Vtas Pendientes]" caption="Vtas Pendientes" measure="1" displayFolder="" measureGroup="VentasTiemposFinal" count="0"/>
    <cacheHierarchy uniqueName="[Measures].[Vtas Canceladas]" caption="Vtas Canceladas" measure="1" displayFolder="" measureGroup="VentasTiemposFinal" count="0"/>
    <cacheHierarchy uniqueName="[Measures].[Total Puntos]" caption="Total Puntos" measure="1" displayFolder="" measureGroup="VentasTiemposFinal" count="0"/>
    <cacheHierarchy uniqueName="[Measures].[Total Login]" caption="Total Login" measure="1" displayFolder="" measureGroup="VentasTiemposFinal" count="0"/>
    <cacheHierarchy uniqueName="[Measures].[CI Login]" caption="CI Login" measure="1" displayFolder="" measureGroup="VentasTiemposFinal" count="0"/>
    <cacheHierarchy uniqueName="[Measures].[Hs Desvio]" caption="Hs Desvio" measure="1" displayFolder="" measureGroup="Horas_Objetivo" count="0"/>
    <cacheHierarchy uniqueName="[Measures].[Obj Hs]" caption="Obj Hs" measure="1" displayFolder="" measureGroup="Horas_Objetivo" count="0"/>
    <cacheHierarchy uniqueName="[Measures].[Log]" caption="Log" measure="1" displayFolder="" measureGroup="Horas_Objetivo" count="0"/>
    <cacheHierarchy uniqueName="[Measures].[%Cumpl.Hs]" caption="%Cumpl.Hs" measure="1" displayFolder="" measureGroup="Horas_Objetivo" count="0"/>
    <cacheHierarchy uniqueName="[Measures].[CI Avail]" caption="CI Avail" measure="1" displayFolder="" measureGroup="VentasTiemposFinal" count="0"/>
    <cacheHierarchy uniqueName="[Measures].[CI Preview]" caption="CI Preview" measure="1" displayFolder="" measureGroup="VentasTiemposFinal" count="0"/>
    <cacheHierarchy uniqueName="[Measures].[CI Dial]" caption="CI Dial" measure="1" displayFolder="" measureGroup="VentasTiemposFinal" count="0"/>
    <cacheHierarchy uniqueName="[Measures].[CI Ring]" caption="CI Ring" measure="1" displayFolder="" measureGroup="VentasTiemposFinal" count="0"/>
    <cacheHierarchy uniqueName="[Measures].[CI Conversacion]" caption="CI Conversacion" measure="1" displayFolder="" measureGroup="VentasTiemposFinal" count="0"/>
    <cacheHierarchy uniqueName="[Measures].[CI Hold]" caption="CI Hold" measure="1" displayFolder="" measureGroup="VentasTiemposFinal" count="0"/>
    <cacheHierarchy uniqueName="[Measures].[CI ACW]" caption="CI ACW" measure="1" displayFolder="" measureGroup="VentasTiemposFinal" count="0"/>
    <cacheHierarchy uniqueName="[Measures].[CI Not_Ready]" caption="CI Not_Ready" measure="1" displayFolder="" measureGroup="VentasTiemposFinal" count="0"/>
    <cacheHierarchy uniqueName="[Measures].[CI Break]" caption="CI Break" measure="1" displayFolder="" measureGroup="VentasTiemposFinal" count="0"/>
    <cacheHierarchy uniqueName="[Measures].[CI Coaching]" caption="CI Coaching" measure="1" displayFolder="" measureGroup="VentasTiemposFinal" count="0"/>
    <cacheHierarchy uniqueName="[Measures].[CI Administrativo]" caption="CI Administrativo" measure="1" displayFolder="" measureGroup="VentasTiemposFinal" count="0"/>
    <cacheHierarchy uniqueName="[Measures].[CI Baño]" caption="CI Baño" measure="1" displayFolder="" measureGroup="VentasTiemposFinal" count="0"/>
    <cacheHierarchy uniqueName="[Measures].[CI LL Manual]" caption="CI LL Manual" measure="1" displayFolder="" measureGroup="VentasTiemposFinal" count="0"/>
    <cacheHierarchy uniqueName="[Measures].[%Avail]" caption="%Avail" measure="1" displayFolder="" measureGroup="VentasTiemposFinal" count="0"/>
    <cacheHierarchy uniqueName="[Measures].[%Utilizacion]" caption="%Utilizacion" measure="1" displayFolder="" measureGroup="VentasTiemposFinal" count="0"/>
    <cacheHierarchy uniqueName="[Measures].[CI OTROS]" caption="CI OTROS" measure="1" displayFolder="" measureGroup="VentasTiemposFinal" count="0"/>
    <cacheHierarchy uniqueName="[Measures].[Llamada prom/Dia]" caption="Llamada prom/Dia" measure="1" displayFolder="" measureGroup="VentasTiemposFinal" count="0"/>
    <cacheHierarchy uniqueName="[Measures].[Q Llam C/6 HS]" caption="Q Llam C/6 HS" measure="1" displayFolder="" measureGroup="VentasTiemposFinal" count="0"/>
    <cacheHierarchy uniqueName="[Measures].[Total Llamadas]" caption="Total Llamadas" measure="1" displayFolder="" measureGroup="VentasTiemposFinal" count="0"/>
    <cacheHierarchy uniqueName="[Measures].[Total Puntos (Sin Incentivo)]" caption="Total Puntos (Sin Incentivo)" measure="1" displayFolder="" measureGroup="VentasTiemposFinal" count="0"/>
    <cacheHierarchy uniqueName="[Measures].[Total Puntos Duplicados]" caption="Total Puntos Duplicados" measure="1" displayFolder="" measureGroup="VentasTiemposFinal" count="0"/>
    <cacheHierarchy uniqueName="[Measures].[Total Puntos Mes Anterior]" caption="Total Puntos Mes Anterior" measure="1" displayFolder="" measureGroup="Ventas AZO Mes Anterior" count="0"/>
    <cacheHierarchy uniqueName="[Measures].[Q Presentes]" caption="Q Presentes" measure="1" displayFolder="" measureGroup="Ausentismo" count="0"/>
    <cacheHierarchy uniqueName="[Measures].[Q Ausentes]" caption="Q Ausentes" measure="1" displayFolder="" measureGroup="Ausentismo" count="0"/>
    <cacheHierarchy uniqueName="[Measures].[% Presencialidad]" caption="% Presencialidad" measure="1" displayFolder="" measureGroup="Ausentismo" count="0"/>
    <cacheHierarchy uniqueName="[Measures].[% Ausencia]" caption="% Ausencia" measure="1" displayFolder="" measureGroup="Ausentismo" count="0"/>
    <cacheHierarchy uniqueName="[Measures].[Ausentismo]" caption="Ausentismo" measure="1" displayFolder="" measureGroup="Ausentismo" count="0"/>
    <cacheHierarchy uniqueName="[Measures].[TotalLoginAusen]" caption="TotalLoginAusen" measure="1" displayFolder="" measureGroup="Ausentismo" count="0"/>
    <cacheHierarchy uniqueName="[Measures].[TotalHSObj]" caption="TotalHSObj" measure="1" displayFolder="" measureGroup="Ausentismo" count="0"/>
    <cacheHierarchy uniqueName="[Measures].[Total Avail]" caption="Total Avail" measure="1" displayFolder="" measureGroup="VentasTiemposFinal" count="0" oneField="1">
      <fieldsUsage count="1">
        <fieldUsage x="3"/>
      </fieldsUsage>
    </cacheHierarchy>
    <cacheHierarchy uniqueName="[Measures].[Total Hs Productivas]" caption="Total Hs Productivas" measure="1" displayFolder="" measureGroup="VentasTiemposFinal" count="0"/>
    <cacheHierarchy uniqueName="[Measures].[SPH]" caption="SPH" measure="1" displayFolder="" measureGroup="VentasTiemposFinal" count="0"/>
    <cacheHierarchy uniqueName="[Measures].[Incentivo3ra]" caption="Incentivo3ra" measure="1" displayFolder="" measureGroup="VentasTiemposFinal" count="0"/>
    <cacheHierarchy uniqueName="[Measures].[Total Atendidas]" caption="Total Atendidas" measure="1" displayFolder="" measureGroup="VentasTiemposFinal" count="0"/>
    <cacheHierarchy uniqueName="[Measures].[Vtas P+N]" caption="Vtas P+N" measure="1" displayFolder="" measureGroup="VentasTiemposFinal" count="0"/>
    <cacheHierarchy uniqueName="[Measures].[Conversión]" caption="Conversión" measure="1" displayFolder="" measureGroup="VentasTiemposFinal" count="0"/>
    <cacheHierarchy uniqueName="[Measures].[X Atendidas]" caption="X Atendidas" measure="1" displayFolder="" measureGroup="VentasTiemposFinal" count="0"/>
    <cacheHierarchy uniqueName="[Measures].[Incentivo4ta]" caption="Incentivo4ta" measure="1" displayFolder="" measureGroup="VentasTiemposFinal" count="0"/>
    <cacheHierarchy uniqueName="[Measures].[DDHH Trabajados]" caption="DDHH Trabajados" measure="1" displayFolder="" measureGroup="VentasTiemposFinal" count="0"/>
    <cacheHierarchy uniqueName="[Measures].[Vtas P+N x Dia]" caption="Vtas P+N x Dia" measure="1" displayFolder="" measureGroup="VentasTiemposFinal" count="0"/>
    <cacheHierarchy uniqueName="[Measures].[__XL_Count VentasTiemposFinal]" caption="__XL_Count VentasTiemposFinal" measure="1" displayFolder="" measureGroup="VentasTiemposFinal" count="0" hidden="1"/>
    <cacheHierarchy uniqueName="[Measures].[__XL_Count Calendario]" caption="__XL_Count Calendario" measure="1" displayFolder="" measureGroup="Calendario" count="0" hidden="1"/>
    <cacheHierarchy uniqueName="[Measures].[__XL_Count Vtas Delivery]" caption="__XL_Count Vtas Delivery" measure="1" displayFolder="" measureGroup="Vtas Delivery" count="0" hidden="1"/>
    <cacheHierarchy uniqueName="[Measures].[__XL_Count Horas_Objetivo]" caption="__XL_Count Horas_Objetivo" measure="1" displayFolder="" measureGroup="Horas_Objetivo" count="0" hidden="1"/>
    <cacheHierarchy uniqueName="[Measures].[__XL_Count Tiempos]" caption="__XL_Count Tiempos" measure="1" displayFolder="" measureGroup="Tiempos" count="0" hidden="1"/>
    <cacheHierarchy uniqueName="[Measures].[__XL_Count Ventas AZO Mes Anterior]" caption="__XL_Count Ventas AZO Mes Anterior" measure="1" displayFolder="" measureGroup="Ventas AZO Mes Anterior" count="0" hidden="1"/>
    <cacheHierarchy uniqueName="[Measures].[__XL_Count Ausentismo]" caption="__XL_Count Ausentismo" measure="1" displayFolder="" measureGroup="Ausentismo" count="0" hidden="1"/>
    <cacheHierarchy uniqueName="[Measures].[__XL_Count Dotacion]" caption="__XL_Count Dotacion" measure="1" displayFolder="" measureGroup="Dotacion" count="0" hidden="1"/>
    <cacheHierarchy uniqueName="[Measures].[__No measures defined]" caption="__No measures defined" measure="1" displayFolder="" count="0" hidden="1"/>
  </cacheHierarchies>
  <kpis count="0"/>
  <dimensions count="9">
    <dimension name="Ausentismo" uniqueName="[Ausentismo]" caption="Ausentismo"/>
    <dimension name="Calendario" uniqueName="[Calendario]" caption="Calendario"/>
    <dimension name="Dotacion" uniqueName="[Dotacion]" caption="Dotacion"/>
    <dimension name="Horas_Objetivo" uniqueName="[Horas_Objetivo]" caption="Horas_Objetivo"/>
    <dimension measure="1" name="Measures" uniqueName="[Measures]" caption="Measures"/>
    <dimension name="Tiempos" uniqueName="[Tiempos]" caption="Tiempos"/>
    <dimension name="Ventas AZO Mes Anterior" uniqueName="[Ventas AZO Mes Anterior]" caption="Ventas AZO Mes Anterior"/>
    <dimension name="VentasTiemposFinal" uniqueName="[VentasTiemposFinal]" caption="VentasTiemposFinal"/>
    <dimension name="Vtas Delivery" uniqueName="[Vtas Delivery]" caption="Vtas Delivery"/>
  </dimensions>
  <measureGroups count="8">
    <measureGroup name="Ausentismo" caption="Ausentismo"/>
    <measureGroup name="Calendario" caption="Calendario"/>
    <measureGroup name="Dotacion" caption="Dotacion"/>
    <measureGroup name="Horas_Objetivo" caption="Horas_Objetivo"/>
    <measureGroup name="Tiempos" caption="Tiempos"/>
    <measureGroup name="Ventas AZO Mes Anterior" caption="Ventas AZO Mes Anterior"/>
    <measureGroup name="VentasTiemposFinal" caption="VentasTiemposFinal"/>
    <measureGroup name="Vtas Delivery" caption="Vtas Delivery"/>
  </measureGroups>
  <maps count="13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1"/>
    <map measureGroup="4" dimension="5"/>
    <map measureGroup="5" dimension="6"/>
    <map measureGroup="6" dimension="1"/>
    <map measureGroup="6" dimension="2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" refreshedDate="45414.412915740744" backgroundQuery="1" createdVersion="8" refreshedVersion="8" minRefreshableVersion="3" recordCount="0" supportSubquery="1" supportAdvancedDrill="1" xr:uid="{625B362B-E538-4C9C-81F1-5A05054911FA}">
  <cacheSource type="external" connectionId="19"/>
  <cacheFields count="9">
    <cacheField name="[Calendario].[Día].[Día]" caption="Día" numFmtId="0" hierarchy="13" level="1">
      <sharedItems count="20">
        <s v="mié. 03/04"/>
        <s v="jue. 04/04"/>
        <s v="vie. 05/04"/>
        <s v="lun. 08/04"/>
        <s v="mar. 09/04"/>
        <s v="mié. 10/04"/>
        <s v="jue. 11/04"/>
        <s v="vie. 12/04"/>
        <s v="lun. 15/04"/>
        <s v="mar. 16/04"/>
        <s v="mié. 17/04"/>
        <s v="jue. 18/04"/>
        <s v="vie. 19/04"/>
        <s v="lun. 22/04"/>
        <s v="mar. 23/04"/>
        <s v="mié. 24/04"/>
        <s v="jue. 25/04"/>
        <s v="vie. 26/04"/>
        <s v="lun. 29/04"/>
        <s v="mar. 30/04"/>
      </sharedItems>
      <extLst>
        <ext xmlns:x15="http://schemas.microsoft.com/office/spreadsheetml/2010/11/main" uri="{4F2E5C28-24EA-4eb8-9CBF-B6C8F9C3D259}">
          <x15:cachedUniqueNames>
            <x15:cachedUniqueName index="0" name="[Calendario].[Día].&amp;[mié. 03/04]"/>
            <x15:cachedUniqueName index="1" name="[Calendario].[Día].&amp;[jue. 04/04]"/>
            <x15:cachedUniqueName index="2" name="[Calendario].[Día].&amp;[vie. 05/04]"/>
            <x15:cachedUniqueName index="3" name="[Calendario].[Día].&amp;[lun. 08/04]"/>
            <x15:cachedUniqueName index="4" name="[Calendario].[Día].&amp;[mar. 09/04]"/>
            <x15:cachedUniqueName index="5" name="[Calendario].[Día].&amp;[mié. 10/04]"/>
            <x15:cachedUniqueName index="6" name="[Calendario].[Día].&amp;[jue. 11/04]"/>
            <x15:cachedUniqueName index="7" name="[Calendario].[Día].&amp;[vie. 12/04]"/>
            <x15:cachedUniqueName index="8" name="[Calendario].[Día].&amp;[lun. 15/04]"/>
            <x15:cachedUniqueName index="9" name="[Calendario].[Día].&amp;[mar. 16/04]"/>
            <x15:cachedUniqueName index="10" name="[Calendario].[Día].&amp;[mié. 17/04]"/>
            <x15:cachedUniqueName index="11" name="[Calendario].[Día].&amp;[jue. 18/04]"/>
            <x15:cachedUniqueName index="12" name="[Calendario].[Día].&amp;[vie. 19/04]"/>
            <x15:cachedUniqueName index="13" name="[Calendario].[Día].&amp;[lun. 22/04]"/>
            <x15:cachedUniqueName index="14" name="[Calendario].[Día].&amp;[mar. 23/04]"/>
            <x15:cachedUniqueName index="15" name="[Calendario].[Día].&amp;[mié. 24/04]"/>
            <x15:cachedUniqueName index="16" name="[Calendario].[Día].&amp;[jue. 25/04]"/>
            <x15:cachedUniqueName index="17" name="[Calendario].[Día].&amp;[vie. 26/04]"/>
            <x15:cachedUniqueName index="18" name="[Calendario].[Día].&amp;[lun. 29/04]"/>
            <x15:cachedUniqueName index="19" name="[Calendario].[Día].&amp;[mar. 30/04]"/>
          </x15:cachedUniqueNames>
        </ext>
      </extLst>
    </cacheField>
    <cacheField name="[VentasTiemposFinal].[Dispositivo].[Dispositivo]" caption="Dispositivo" numFmtId="0" hierarchy="155" level="1">
      <sharedItems count="2">
        <s v="Mpos"/>
        <s v="Pos Smart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Dispositivo].&amp;[Mpos]"/>
            <x15:cachedUniqueName index="1" name="[VentasTiemposFinal].[Dispositivo].&amp;[Pos Smart]"/>
          </x15:cachedUniqueNames>
        </ext>
      </extLst>
    </cacheField>
    <cacheField name="[VentasTiemposFinal].[Supervisor].[Supervisor]" caption="Supervisor" numFmtId="0" hierarchy="146" level="1">
      <sharedItems containsSemiMixedTypes="0" containsNonDate="0" containsString="0"/>
    </cacheField>
    <cacheField name="[Calendario].[Semana].[Semana]" caption="Semana" numFmtId="0" hierarchy="14" level="1">
      <sharedItems count="5">
        <s v="SEMANA 1"/>
        <s v="SEMANA 2"/>
        <s v="SEMANA 3"/>
        <s v="SEMANA 4"/>
        <s v="SEMANA 5"/>
      </sharedItems>
      <extLst>
        <ext xmlns:x15="http://schemas.microsoft.com/office/spreadsheetml/2010/11/main" uri="{4F2E5C28-24EA-4eb8-9CBF-B6C8F9C3D259}">
          <x15:cachedUniqueNames>
            <x15:cachedUniqueName index="0" name="[Calendario].[Semana].&amp;[SEMANA 1]"/>
            <x15:cachedUniqueName index="1" name="[Calendario].[Semana].&amp;[SEMANA 2]"/>
            <x15:cachedUniqueName index="2" name="[Calendario].[Semana].&amp;[SEMANA 3]"/>
            <x15:cachedUniqueName index="3" name="[Calendario].[Semana].&amp;[SEMANA 4]"/>
            <x15:cachedUniqueName index="4" name="[Calendario].[Semana].&amp;[SEMANA 5]"/>
          </x15:cachedUniqueNames>
        </ext>
      </extLst>
    </cacheField>
    <cacheField name="[Measures].[Vtas Aceptadas]" caption="Vtas Aceptadas" numFmtId="0" hierarchy="193" level="32767"/>
    <cacheField name="[Measures].[Vtas Pendientes]" caption="Vtas Pendientes" numFmtId="0" hierarchy="194" level="32767"/>
    <cacheField name="[Measures].[Vtas Canceladas]" caption="Vtas Canceladas" numFmtId="0" hierarchy="195" level="32767"/>
    <cacheField name="[Measures].[Vtas Cargadas]" caption="Vtas Cargadas" numFmtId="0" hierarchy="192" level="32767"/>
    <cacheField name="[Measures].[Total Puntos]" caption="Total Puntos" numFmtId="0" hierarchy="196" level="32767"/>
  </cacheFields>
  <cacheHierarchies count="252">
    <cacheHierarchy uniqueName="[Ausentismo].[UserMitrol]" caption="UserMitrol" attribute="1" defaultMemberUniqueName="[Ausentismo].[UserMitrol].[All]" allUniqueName="[Ausentismo].[UserMitrol].[All]" dimensionUniqueName="[Ausentismo]" displayFolder="" count="0" memberValueDatatype="130" unbalanced="0"/>
    <cacheHierarchy uniqueName="[Ausentismo].[Fecha]" caption="Fecha" attribute="1" time="1" defaultMemberUniqueName="[Ausentismo].[Fecha].[All]" allUniqueName="[Ausentismo].[Fecha].[All]" dimensionUniqueName="[Ausentismo]" displayFolder="" count="0" memberValueDatatype="7" unbalanced="0"/>
    <cacheHierarchy uniqueName="[Ausentismo].[HS Obj]" caption="HS Obj" attribute="1" defaultMemberUniqueName="[Ausentismo].[HS Obj].[All]" allUniqueName="[Ausentismo].[HS Obj].[All]" dimensionUniqueName="[Ausentismo]" displayFolder="" count="0" memberValueDatatype="5" unbalanced="0"/>
    <cacheHierarchy uniqueName="[Ausentismo].[LOGIN]" caption="LOGIN" attribute="1" defaultMemberUniqueName="[Ausentismo].[LOGIN].[All]" allUniqueName="[Ausentismo].[LOGIN].[All]" dimensionUniqueName="[Ausentismo]" displayFolder="" count="0" memberValueDatatype="5" unbalanced="0"/>
    <cacheHierarchy uniqueName="[Ausentismo].[PRESENTE]" caption="PRESENTE" attribute="1" defaultMemberUniqueName="[Ausentismo].[PRESENTE].[All]" allUniqueName="[Ausentismo].[PRESENTE].[All]" dimensionUniqueName="[Ausentismo]" displayFolder="" count="0" memberValueDatatype="130" unbalanced="0"/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].[Día]" caption="Día" attribute="1" time="1" defaultMemberUniqueName="[Calendario].[Día].[All]" allUniqueName="[Calendario].[Día].[All]" dimensionUniqueName="[Calendario]" displayFolder="" count="2" memberValueDatatype="130" unbalanced="0">
      <fieldsUsage count="2">
        <fieldUsage x="-1"/>
        <fieldUsage x="0"/>
      </fieldsUsage>
    </cacheHierarchy>
    <cacheHierarchy uniqueName="[Calendario].[Semana]" caption="Semana" attribute="1" time="1" defaultMemberUniqueName="[Calendario].[Semana].[All]" allUniqueName="[Calendario].[Semana].[All]" dimensionUniqueName="[Calendario]" displayFolder="" count="2" memberValueDatatype="130" unbalanced="0">
      <fieldsUsage count="2">
        <fieldUsage x="-1"/>
        <fieldUsage x="3"/>
      </fieldsUsage>
    </cacheHierarchy>
    <cacheHierarchy uniqueName="[Dotacion].[Mes Dotacion]" caption="Mes Dotacion" attribute="1" time="1" defaultMemberUniqueName="[Dotacion].[Mes Dotacion].[All]" allUniqueName="[Dotacion].[Mes Dotacion].[All]" dimensionUniqueName="[Dotacion]" displayFolder="" count="0" memberValueDatatype="7" unbalanced="0"/>
    <cacheHierarchy uniqueName="[Dotacion].[Antiguedad (Meses)]" caption="Antiguedad (Meses)" attribute="1" defaultMemberUniqueName="[Dotacion].[Antiguedad (Meses)].[All]" allUniqueName="[Dotacion].[Antiguedad (Meses)].[All]" dimensionUniqueName="[Dotacion]" displayFolder="" count="0" memberValueDatatype="130" unbalanced="0"/>
    <cacheHierarchy uniqueName="[Dotacion].[Apellido y Nombre]" caption="Apellido y Nombre" attribute="1" defaultMemberUniqueName="[Dotacion].[Apellido y Nombre].[All]" allUniqueName="[Dotacion].[Apellido y Nombre].[All]" dimensionUniqueName="[Dotacion]" displayFolder="" count="0" memberValueDatatype="130" unbalanced="0"/>
    <cacheHierarchy uniqueName="[Dotacion].[Apellido]" caption="Apellido" attribute="1" defaultMemberUniqueName="[Dotacion].[Apellido].[All]" allUniqueName="[Dotacion].[Apellido].[All]" dimensionUniqueName="[Dotacion]" displayFolder="" count="0" memberValueDatatype="130" unbalanced="0"/>
    <cacheHierarchy uniqueName="[Dotacion].[Nombre]" caption="Nombre" attribute="1" defaultMemberUniqueName="[Dotacion].[Nombre].[All]" allUniqueName="[Dotacion].[Nombre].[All]" dimensionUniqueName="[Dotacion]" displayFolder="" count="0" memberValueDatatype="130" unbalanced="0"/>
    <cacheHierarchy uniqueName="[Dotacion].[Documento]" caption="Documento" attribute="1" defaultMemberUniqueName="[Dotacion].[Documento].[All]" allUniqueName="[Dotacion].[Documento].[All]" dimensionUniqueName="[Dotacion]" displayFolder="" count="0" memberValueDatatype="20" unbalanced="0"/>
    <cacheHierarchy uniqueName="[Dotacion].[CUIL/CUIT]" caption="CUIL/CUIT" attribute="1" defaultMemberUniqueName="[Dotacion].[CUIL/CUIT].[All]" allUniqueName="[Dotacion].[CUIL/CUIT].[All]" dimensionUniqueName="[Dotacion]" displayFolder="" count="0" memberValueDatatype="5" unbalanced="0"/>
    <cacheHierarchy uniqueName="[Dotacion].[Nacionalidad]" caption="Nacionalidad" attribute="1" defaultMemberUniqueName="[Dotacion].[Nacionalidad].[All]" allUniqueName="[Dotacion].[Nacionalidad].[All]" dimensionUniqueName="[Dotacion]" displayFolder="" count="0" memberValueDatatype="130" unbalanced="0"/>
    <cacheHierarchy uniqueName="[Dotacion].[Legajo]" caption="Legajo" attribute="1" defaultMemberUniqueName="[Dotacion].[Legajo].[All]" allUniqueName="[Dotacion].[Legajo].[All]" dimensionUniqueName="[Dotacion]" displayFolder="" count="0" memberValueDatatype="130" unbalanced="0"/>
    <cacheHierarchy uniqueName="[Dotacion].[Puesto]" caption="Puesto" attribute="1" defaultMemberUniqueName="[Dotacion].[Puesto].[All]" allUniqueName="[Dotacion].[Puesto].[All]" dimensionUniqueName="[Dotacion]" displayFolder="" count="0" memberValueDatatype="130" unbalanced="0"/>
    <cacheHierarchy uniqueName="[Dotacion].[Fecha Nacimiento]" caption="Fecha Nacimiento" attribute="1" time="1" defaultMemberUniqueName="[Dotacion].[Fecha Nacimiento].[All]" allUniqueName="[Dotacion].[Fecha Nacimiento].[All]" dimensionUniqueName="[Dotacion]" displayFolder="" count="0" memberValueDatatype="7" unbalanced="0"/>
    <cacheHierarchy uniqueName="[Dotacion].[Fecha Ingreso AZO]" caption="Fecha Ingreso AZO" attribute="1" time="1" defaultMemberUniqueName="[Dotacion].[Fecha Ingreso AZO].[All]" allUniqueName="[Dotacion].[Fecha Ingreso AZO].[All]" dimensionUniqueName="[Dotacion]" displayFolder="" count="0" memberValueDatatype="7" unbalanced="0"/>
    <cacheHierarchy uniqueName="[Dotacion].[Fecha Ingreso ML]" caption="Fecha Ingreso ML" attribute="1" time="1" defaultMemberUniqueName="[Dotacion].[Fecha Ingreso ML].[All]" allUniqueName="[Dotacion].[Fecha Ingreso ML].[All]" dimensionUniqueName="[Dotacion]" displayFolder="" count="0" memberValueDatatype="7" unbalanced="0"/>
    <cacheHierarchy uniqueName="[Dotacion].[Supervisor]" caption="Supervisor" attribute="1" defaultMemberUniqueName="[Dotacion].[Supervisor].[All]" allUniqueName="[Dotacion].[Supervisor].[All]" dimensionUniqueName="[Dotacion]" displayFolder="" count="0" memberValueDatatype="130" unbalanced="0"/>
    <cacheHierarchy uniqueName="[Dotacion].[Coordinador]" caption="Coordinador" attribute="1" defaultMemberUniqueName="[Dotacion].[Coordinador].[All]" allUniqueName="[Dotacion].[Coordinador].[All]" dimensionUniqueName="[Dotacion]" displayFolder="" count="0" memberValueDatatype="130" unbalanced="0"/>
    <cacheHierarchy uniqueName="[Dotacion].[Turno]" caption="Turno" attribute="1" defaultMemberUniqueName="[Dotacion].[Turno].[All]" allUniqueName="[Dotacion].[Turno].[All]" dimensionUniqueName="[Dotacion]" displayFolder="" count="0" memberValueDatatype="130" unbalanced="0"/>
    <cacheHierarchy uniqueName="[Dotacion].[Jornada]" caption="Jornada" attribute="1" defaultMemberUniqueName="[Dotacion].[Jornada].[All]" allUniqueName="[Dotacion].[Jornada].[All]" dimensionUniqueName="[Dotacion]" displayFolder="" count="0" memberValueDatatype="130" unbalanced="0"/>
    <cacheHierarchy uniqueName="[Dotacion].[Carga Horaria]" caption="Carga Horaria" attribute="1" defaultMemberUniqueName="[Dotacion].[Carga Horaria].[All]" allUniqueName="[Dotacion].[Carga Horaria].[All]" dimensionUniqueName="[Dotacion]" displayFolder="" count="0" memberValueDatatype="20" unbalanced="0"/>
    <cacheHierarchy uniqueName="[Dotacion].[Cliente]" caption="Cliente" attribute="1" defaultMemberUniqueName="[Dotacion].[Cliente].[All]" allUniqueName="[Dotacion].[Cliente].[All]" dimensionUniqueName="[Dotacion]" displayFolder="" count="0" memberValueDatatype="130" unbalanced="0"/>
    <cacheHierarchy uniqueName="[Dotacion].[Sub Campaña]" caption="Sub Campaña" attribute="1" defaultMemberUniqueName="[Dotacion].[Sub Campaña].[All]" allUniqueName="[Dotacion].[Sub Campaña].[All]" dimensionUniqueName="[Dotacion]" displayFolder="" count="0" memberValueDatatype="130" unbalanced="0"/>
    <cacheHierarchy uniqueName="[Dotacion].[ID AZO]" caption="ID AZO" attribute="1" defaultMemberUniqueName="[Dotacion].[ID AZO].[All]" allUniqueName="[Dotacion].[ID AZO].[All]" dimensionUniqueName="[Dotacion]" displayFolder="" count="0" memberValueDatatype="130" unbalanced="0"/>
    <cacheHierarchy uniqueName="[Dotacion].[Estado]" caption="Estado" attribute="1" defaultMemberUniqueName="[Dotacion].[Estado].[All]" allUniqueName="[Dotacion].[Estado].[All]" dimensionUniqueName="[Dotacion]" displayFolder="" count="0" memberValueDatatype="130" unbalanced="0"/>
    <cacheHierarchy uniqueName="[Dotacion].[Fecha Baja o Lic]" caption="Fecha Baja o Lic" attribute="1" defaultMemberUniqueName="[Dotacion].[Fecha Baja o Lic].[All]" allUniqueName="[Dotacion].[Fecha Baja o Lic].[All]" dimensionUniqueName="[Dotacion]" displayFolder="" count="0" memberValueDatatype="130" unbalanced="0"/>
    <cacheHierarchy uniqueName="[Dotacion].[Proporcional x Presentismo]" caption="Proporcional x Presentismo" attribute="1" defaultMemberUniqueName="[Dotacion].[Proporcional x Presentismo].[All]" allUniqueName="[Dotacion].[Proporcional x Presentismo].[All]" dimensionUniqueName="[Dotacion]" displayFolder="" count="0" memberValueDatatype="5" unbalanced="0"/>
    <cacheHierarchy uniqueName="[Dotacion].[Proporcional x Curva]" caption="Proporcional x Curva" attribute="1" defaultMemberUniqueName="[Dotacion].[Proporcional x Curva].[All]" allUniqueName="[Dotacion].[Proporcional x Curva].[All]" dimensionUniqueName="[Dotacion]" displayFolder="" count="0" memberValueDatatype="5" unbalanced="0"/>
    <cacheHierarchy uniqueName="[Dotacion].[MODALIDAD]" caption="MODALIDAD" attribute="1" defaultMemberUniqueName="[Dotacion].[MODALIDAD].[All]" allUniqueName="[Dotacion].[MODALIDAD].[All]" dimensionUniqueName="[Dotacion]" displayFolder="" count="0" memberValueDatatype="130" unbalanced="0"/>
    <cacheHierarchy uniqueName="[Dotacion].[User Mitrol]" caption="User Mitrol" attribute="1" defaultMemberUniqueName="[Dotacion].[User Mitrol].[All]" allUniqueName="[Dotacion].[User Mitrol].[All]" dimensionUniqueName="[Dotacion]" displayFolder="" count="0" memberValueDatatype="130" unbalanced="0"/>
    <cacheHierarchy uniqueName="[Dotacion].[Equipo]" caption="Equipo" attribute="1" defaultMemberUniqueName="[Dotacion].[Equipo].[All]" allUniqueName="[Dotacion].[Equipo].[All]" dimensionUniqueName="[Dotacion]" displayFolder="" count="0" memberValueDatatype="130" unbalanced="0"/>
    <cacheHierarchy uniqueName="[Horas_Objetivo].[Producto]" caption="Producto" attribute="1" defaultMemberUniqueName="[Horas_Objetivo].[Producto].[All]" allUniqueName="[Horas_Objetivo].[Producto].[All]" dimensionUniqueName="[Horas_Objetivo]" displayFolder="" count="0" memberValueDatatype="130" unbalanced="0"/>
    <cacheHierarchy uniqueName="[Horas_Objetivo].[Apellido y Nombre]" caption="Apellido y Nombre" attribute="1" defaultMemberUniqueName="[Horas_Objetivo].[Apellido y Nombre].[All]" allUniqueName="[Horas_Objetivo].[Apellido y Nombre].[All]" dimensionUniqueName="[Horas_Objetivo]" displayFolder="" count="0" memberValueDatatype="130" unbalanced="0"/>
    <cacheHierarchy uniqueName="[Horas_Objetivo].[Supervisor]" caption="Supervisor" attribute="1" defaultMemberUniqueName="[Horas_Objetivo].[Supervisor].[All]" allUniqueName="[Horas_Objetivo].[Supervisor].[All]" dimensionUniqueName="[Horas_Objetivo]" displayFolder="" count="0" memberValueDatatype="130" unbalanced="0"/>
    <cacheHierarchy uniqueName="[Horas_Objetivo].[Coordinador]" caption="Coordinador" attribute="1" defaultMemberUniqueName="[Horas_Objetivo].[Coordinador].[All]" allUniqueName="[Horas_Objetivo].[Coordinador].[All]" dimensionUniqueName="[Horas_Objetivo]" displayFolder="" count="0" memberValueDatatype="130" unbalanced="0"/>
    <cacheHierarchy uniqueName="[Horas_Objetivo].[Estado]" caption="Estado" attribute="1" defaultMemberUniqueName="[Horas_Objetivo].[Estado].[All]" allUniqueName="[Horas_Objetivo].[Estado].[All]" dimensionUniqueName="[Horas_Objetivo]" displayFolder="" count="0" memberValueDatatype="130" unbalanced="0"/>
    <cacheHierarchy uniqueName="[Horas_Objetivo].[Sub Campaña]" caption="Sub Campaña" attribute="1" defaultMemberUniqueName="[Horas_Objetivo].[Sub Campaña].[All]" allUniqueName="[Horas_Objetivo].[Sub Campaña].[All]" dimensionUniqueName="[Horas_Objetivo]" displayFolder="" count="0" memberValueDatatype="130" unbalanced="0"/>
    <cacheHierarchy uniqueName="[Horas_Objetivo].[User Mitrol]" caption="User Mitrol" attribute="1" defaultMemberUniqueName="[Horas_Objetivo].[User Mitrol].[All]" allUniqueName="[Horas_Objetivo].[User Mitrol].[All]" dimensionUniqueName="[Horas_Objetivo]" displayFolder="" count="0" memberValueDatatype="130" unbalanced="0"/>
    <cacheHierarchy uniqueName="[Horas_Objetivo].[Fecha]" caption="Fecha" attribute="1" time="1" defaultMemberUniqueName="[Horas_Objetivo].[Fecha].[All]" allUniqueName="[Horas_Objetivo].[Fecha].[All]" dimensionUniqueName="[Horas_Objetivo]" displayFolder="" count="0" memberValueDatatype="7" unbalanced="0"/>
    <cacheHierarchy uniqueName="[Horas_Objetivo].[LOGIN]" caption="LOGIN" attribute="1" defaultMemberUniqueName="[Horas_Objetivo].[LOGIN].[All]" allUniqueName="[Horas_Objetivo].[LOGIN].[All]" dimensionUniqueName="[Horas_Objetivo]" displayFolder="" count="0" memberValueDatatype="5" unbalanced="0"/>
    <cacheHierarchy uniqueName="[Horas_Objetivo].[HS Obj]" caption="HS Obj" attribute="1" defaultMemberUniqueName="[Horas_Objetivo].[HS Obj].[All]" allUniqueName="[Horas_Objetivo].[HS Obj].[All]" dimensionUniqueName="[Horas_Objetivo]" displayFolder="" count="0" memberValueDatatype="5" unbalanced="0"/>
    <cacheHierarchy uniqueName="[Tiempos].[Fecha]" caption="Fecha" attribute="1" time="1" defaultMemberUniqueName="[Tiempos].[Fecha].[All]" allUniqueName="[Tiempos].[Fecha].[All]" dimensionUniqueName="[Tiempos]" displayFolder="" count="0" memberValueDatatype="7" unbalanced="0"/>
    <cacheHierarchy uniqueName="[Tiempos].[UserMitrol]" caption="UserMitrol" attribute="1" defaultMemberUniqueName="[Tiempos].[UserMitrol].[All]" allUniqueName="[Tiempos].[UserMitrol].[All]" dimensionUniqueName="[Tiempos]" displayFolder="" count="0" memberValueDatatype="130" unbalanced="0"/>
    <cacheHierarchy uniqueName="[Tiempos].[Sub Campaña]" caption="Sub Campaña" attribute="1" defaultMemberUniqueName="[Tiempos].[Sub Campaña].[All]" allUniqueName="[Tiempos].[Sub Campaña].[All]" dimensionUniqueName="[Tiempos]" displayFolder="" count="0" memberValueDatatype="130" unbalanced="0"/>
    <cacheHierarchy uniqueName="[Tiempos].[LOGIN]" caption="LOGIN" attribute="1" defaultMemberUniqueName="[Tiempos].[LOGIN].[All]" allUniqueName="[Tiempos].[LOGIN].[All]" dimensionUniqueName="[Tiempos]" displayFolder="" count="0" memberValueDatatype="5" unbalanced="0"/>
    <cacheHierarchy uniqueName="[Tiempos].[AVAIL]" caption="AVAIL" attribute="1" defaultMemberUniqueName="[Tiempos].[AVAIL].[All]" allUniqueName="[Tiempos].[AVAIL].[All]" dimensionUniqueName="[Tiempos]" displayFolder="" count="0" memberValueDatatype="5" unbalanced="0"/>
    <cacheHierarchy uniqueName="[Tiempos].[PREVIEW]" caption="PREVIEW" attribute="1" defaultMemberUniqueName="[Tiempos].[PREVIEW].[All]" allUniqueName="[Tiempos].[PREVIEW].[All]" dimensionUniqueName="[Tiempos]" displayFolder="" count="0" memberValueDatatype="5" unbalanced="0"/>
    <cacheHierarchy uniqueName="[Tiempos].[DIAL]" caption="DIAL" attribute="1" defaultMemberUniqueName="[Tiempos].[DIAL].[All]" allUniqueName="[Tiempos].[DIAL].[All]" dimensionUniqueName="[Tiempos]" displayFolder="" count="0" memberValueDatatype="5" unbalanced="0"/>
    <cacheHierarchy uniqueName="[Tiempos].[RING]" caption="RING" attribute="1" defaultMemberUniqueName="[Tiempos].[RING].[All]" allUniqueName="[Tiempos].[RING].[All]" dimensionUniqueName="[Tiempos]" displayFolder="" count="0" memberValueDatatype="5" unbalanced="0"/>
    <cacheHierarchy uniqueName="[Tiempos].[CONVERSACIÓN]" caption="CONVERSACIÓN" attribute="1" defaultMemberUniqueName="[Tiempos].[CONVERSACIÓN].[All]" allUniqueName="[Tiempos].[CONVERSACIÓN].[All]" dimensionUniqueName="[Tiempos]" displayFolder="" count="0" memberValueDatatype="5" unbalanced="0"/>
    <cacheHierarchy uniqueName="[Tiempos].[HOLD]" caption="HOLD" attribute="1" defaultMemberUniqueName="[Tiempos].[HOLD].[All]" allUniqueName="[Tiempos].[HOLD].[All]" dimensionUniqueName="[Tiempos]" displayFolder="" count="0" memberValueDatatype="5" unbalanced="0"/>
    <cacheHierarchy uniqueName="[Tiempos].[ACW]" caption="ACW" attribute="1" defaultMemberUniqueName="[Tiempos].[ACW].[All]" allUniqueName="[Tiempos].[ACW].[All]" dimensionUniqueName="[Tiempos]" displayFolder="" count="0" memberValueDatatype="5" unbalanced="0"/>
    <cacheHierarchy uniqueName="[Tiempos].[NOT_READY]" caption="NOT_READY" attribute="1" defaultMemberUniqueName="[Tiempos].[NOT_READY].[All]" allUniqueName="[Tiempos].[NOT_READY].[All]" dimensionUniqueName="[Tiempos]" displayFolder="" count="0" memberValueDatatype="5" unbalanced="0"/>
    <cacheHierarchy uniqueName="[Tiempos].[BREAK]" caption="BREAK" attribute="1" defaultMemberUniqueName="[Tiempos].[BREAK].[All]" allUniqueName="[Tiempos].[BREAK].[All]" dimensionUniqueName="[Tiempos]" displayFolder="" count="0" memberValueDatatype="5" unbalanced="0"/>
    <cacheHierarchy uniqueName="[Tiempos].[COACHING]" caption="COACHING" attribute="1" defaultMemberUniqueName="[Tiempos].[COACHING].[All]" allUniqueName="[Tiempos].[COACHING].[All]" dimensionUniqueName="[Tiempos]" displayFolder="" count="0" memberValueDatatype="5" unbalanced="0"/>
    <cacheHierarchy uniqueName="[Tiempos].[ADMINISTRATIVO]" caption="ADMINISTRATIVO" attribute="1" defaultMemberUniqueName="[Tiempos].[ADMINISTRATIVO].[All]" allUniqueName="[Tiempos].[ADMINISTRATIVO].[All]" dimensionUniqueName="[Tiempos]" displayFolder="" count="0" memberValueDatatype="5" unbalanced="0"/>
    <cacheHierarchy uniqueName="[Tiempos].[BAÑO]" caption="BAÑO" attribute="1" defaultMemberUniqueName="[Tiempos].[BAÑO].[All]" allUniqueName="[Tiempos].[BAÑO].[All]" dimensionUniqueName="[Tiempos]" displayFolder="" count="0" memberValueDatatype="5" unbalanced="0"/>
    <cacheHierarchy uniqueName="[Tiempos].[LLAMADA_MANUAL]" caption="LLAMADA_MANUAL" attribute="1" defaultMemberUniqueName="[Tiempos].[LLAMADA_MANUAL].[All]" allUniqueName="[Tiempos].[LLAMADA_MANUAL].[All]" dimensionUniqueName="[Tiempos]" displayFolder="" count="0" memberValueDatatype="5" unbalanced="0"/>
    <cacheHierarchy uniqueName="[Tiempos].[ATENDIDAS]" caption="ATENDIDAS" attribute="1" defaultMemberUniqueName="[Tiempos].[ATENDIDAS].[All]" allUniqueName="[Tiempos].[ATENDIDAS].[All]" dimensionUniqueName="[Tiempos]" displayFolder="" count="0" memberValueDatatype="20" unbalanced="0"/>
    <cacheHierarchy uniqueName="[Tiempos].[NO_ATENDIDAS]" caption="NO_ATENDIDAS" attribute="1" defaultMemberUniqueName="[Tiempos].[NO_ATENDIDAS].[All]" allUniqueName="[Tiempos].[NO_ATENDIDAS].[All]" dimensionUniqueName="[Tiempos]" displayFolder="" count="0" memberValueDatatype="20" unbalanced="0"/>
    <cacheHierarchy uniqueName="[Tiempos].[TIPIFICACIÓN_EXITOSO]" caption="TIPIFICACIÓN_EXITOSO" attribute="1" defaultMemberUniqueName="[Tiempos].[TIPIFICACIÓN_EXITOSO].[All]" allUniqueName="[Tiempos].[TIPIFICACIÓN_EXITOSO].[All]" dimensionUniqueName="[Tiempos]" displayFolder="" count="0" memberValueDatatype="20" unbalanced="0"/>
    <cacheHierarchy uniqueName="[Tiempos].[TIPIFICACIÓN_NO_EXITOSO]" caption="TIPIFICACIÓN_NO_EXITOSO" attribute="1" defaultMemberUniqueName="[Tiempos].[TIPIFICACIÓN_NO_EXITOSO].[All]" allUniqueName="[Tiempos].[TIPIFICACIÓN_NO_EXITOSO].[All]" dimensionUniqueName="[Tiempos]" displayFolder="" count="0" memberValueDatatype="20" unbalanced="0"/>
    <cacheHierarchy uniqueName="[Tiempos].[CONVERSACIÓN_ENTRANTE]" caption="CONVERSACIÓN_ENTRANTE" attribute="1" defaultMemberUniqueName="[Tiempos].[CONVERSACIÓN_ENTRANTE].[All]" allUniqueName="[Tiempos].[CONVERSACIÓN_ENTRANTE].[All]" dimensionUniqueName="[Tiempos]" displayFolder="" count="0" memberValueDatatype="5" unbalanced="0"/>
    <cacheHierarchy uniqueName="[Tiempos].[CONVERSACIÓN_SALIENTE]" caption="CONVERSACIÓN_SALIENTE" attribute="1" defaultMemberUniqueName="[Tiempos].[CONVERSACIÓN_SALIENTE].[All]" allUniqueName="[Tiempos].[CONVERSACIÓN_SALIENTE].[All]" dimensionUniqueName="[Tiempos]" displayFolder="" count="0" memberValueDatatype="5" unbalanced="0"/>
    <cacheHierarchy uniqueName="[Tiempos].[LLAMADAS]" caption="LLAMADAS" attribute="1" defaultMemberUniqueName="[Tiempos].[LLAMADAS].[All]" allUniqueName="[Tiempos].[LLAMADAS].[All]" dimensionUniqueName="[Tiempos]" displayFolder="" count="0" memberValueDatatype="20" unbalanced="0"/>
    <cacheHierarchy uniqueName="[Tiempos].[TOTAL_AUXILIARES]" caption="TOTAL_AUXILIARES" attribute="1" defaultMemberUniqueName="[Tiempos].[TOTAL_AUXILIARES].[All]" allUniqueName="[Tiempos].[TOTAL_AUXILIARES].[All]" dimensionUniqueName="[Tiempos]" displayFolder="" count="0" memberValueDatatype="5" unbalanced="0"/>
    <cacheHierarchy uniqueName="[Tiempos].[TKT]" caption="TKT" attribute="1" defaultMemberUniqueName="[Tiempos].[TKT].[All]" allUniqueName="[Tiempos].[TKT].[All]" dimensionUniqueName="[Tiempos]" displayFolder="" count="0" memberValueDatatype="5" unbalanced="0"/>
    <cacheHierarchy uniqueName="[Tiempos].[TMO]" caption="TMO" attribute="1" defaultMemberUniqueName="[Tiempos].[TMO].[All]" allUniqueName="[Tiempos].[TMO].[All]" dimensionUniqueName="[Tiempos]" displayFolder="" count="0" memberValueDatatype="5" unbalanced="0"/>
    <cacheHierarchy uniqueName="[Tiempos].[PRODUCTO]" caption="PRODUCTO" attribute="1" defaultMemberUniqueName="[Tiempos].[PRODUCTO].[All]" allUniqueName="[Tiempos].[PRODUCTO].[All]" dimensionUniqueName="[Tiempos]" displayFolder="" count="0" memberValueDatatype="130" unbalanced="0"/>
    <cacheHierarchy uniqueName="[Tiempos].[Operador]" caption="Operador" attribute="1" defaultMemberUniqueName="[Tiempos].[Operador].[All]" allUniqueName="[Tiempos].[Operador].[All]" dimensionUniqueName="[Tiempos]" displayFolder="" count="0" memberValueDatatype="130" unbalanced="0"/>
    <cacheHierarchy uniqueName="[Tiempos].[Documento]" caption="Documento" attribute="1" defaultMemberUniqueName="[Tiempos].[Documento].[All]" allUniqueName="[Tiempos].[Documento].[All]" dimensionUniqueName="[Tiempos]" displayFolder="" count="0" memberValueDatatype="20" unbalanced="0"/>
    <cacheHierarchy uniqueName="[Tiempos].[Supervisor]" caption="Supervisor" attribute="1" defaultMemberUniqueName="[Tiempos].[Supervisor].[All]" allUniqueName="[Tiempos].[Supervisor].[All]" dimensionUniqueName="[Tiempos]" displayFolder="" count="0" memberValueDatatype="130" unbalanced="0"/>
    <cacheHierarchy uniqueName="[Tiempos].[Coordinador]" caption="Coordinador" attribute="1" defaultMemberUniqueName="[Tiempos].[Coordinador].[All]" allUniqueName="[Tiempos].[Coordinador].[All]" dimensionUniqueName="[Tiempos]" displayFolder="" count="0" memberValueDatatype="130" unbalanced="0"/>
    <cacheHierarchy uniqueName="[Tiempos].[Site]" caption="Site" attribute="1" defaultMemberUniqueName="[Tiempos].[Site].[All]" allUniqueName="[Tiempos].[Site].[All]" dimensionUniqueName="[Tiempos]" displayFolder="" count="0" memberValueDatatype="130" unbalanced="0"/>
    <cacheHierarchy uniqueName="[Tiempos].[Id Operador]" caption="Id Operador" attribute="1" defaultMemberUniqueName="[Tiempos].[Id Operador].[All]" allUniqueName="[Tiempos].[Id Operador].[All]" dimensionUniqueName="[Tiempos]" displayFolder="" count="0" memberValueDatatype="130" unbalanced="0"/>
    <cacheHierarchy uniqueName="[Tiempos].[Estado]" caption="Estado" attribute="1" defaultMemberUniqueName="[Tiempos].[Estado].[All]" allUniqueName="[Tiempos].[Estado].[All]" dimensionUniqueName="[Tiempos]" displayFolder="" count="0" memberValueDatatype="130" unbalanced="0"/>
    <cacheHierarchy uniqueName="[Tiempos].[Proporcional x Presentismo]" caption="Proporcional x Presentismo" attribute="1" defaultMemberUniqueName="[Tiempos].[Proporcional x Presentismo].[All]" allUniqueName="[Tiempos].[Proporcional x Presentismo].[All]" dimensionUniqueName="[Tiempos]" displayFolder="" count="0" memberValueDatatype="5" unbalanced="0"/>
    <cacheHierarchy uniqueName="[Tiempos].[Proporcional x Curva]" caption="Proporcional x Curva" attribute="1" defaultMemberUniqueName="[Tiempos].[Proporcional x Curva].[All]" allUniqueName="[Tiempos].[Proporcional x Curva].[All]" dimensionUniqueName="[Tiempos]" displayFolder="" count="0" memberValueDatatype="5" unbalanced="0"/>
    <cacheHierarchy uniqueName="[Tiempos].[Busqueda]" caption="Busqueda" attribute="1" defaultMemberUniqueName="[Tiempos].[Busqueda].[All]" allUniqueName="[Tiempos].[Busqueda].[All]" dimensionUniqueName="[Tiempos]" displayFolder="" count="0" memberValueDatatype="130" unbalanced="0"/>
    <cacheHierarchy uniqueName="[Ventas AZO Mes Anterior].[Id Operador]" caption="Id Operador" attribute="1" defaultMemberUniqueName="[Ventas AZO Mes Anterior].[Id Operador].[All]" allUniqueName="[Ventas AZO Mes Anterior].[Id Operador].[All]" dimensionUniqueName="[Ventas AZO Mes Anterior]" displayFolder="" count="0" memberValueDatatype="130" unbalanced="0"/>
    <cacheHierarchy uniqueName="[Ventas AZO Mes Anterior].[Fecha]" caption="Fecha" attribute="1" time="1" defaultMemberUniqueName="[Ventas AZO Mes Anterior].[Fecha].[All]" allUniqueName="[Ventas AZO Mes Anterior].[Fecha].[All]" dimensionUniqueName="[Ventas AZO Mes Anterior]" displayFolder="" count="0" memberValueDatatype="7" unbalanced="0"/>
    <cacheHierarchy uniqueName="[Ventas AZO Mes Anterior].[Hora]" caption="Hora" attribute="1" defaultMemberUniqueName="[Ventas AZO Mes Anterior].[Hora].[All]" allUniqueName="[Ventas AZO Mes Anterior].[Hora].[All]" dimensionUniqueName="[Ventas AZO Mes Anterior]" displayFolder="" count="0" memberValueDatatype="130" unbalanced="0"/>
    <cacheHierarchy uniqueName="[Ventas AZO Mes Anterior].[Dispositivo]" caption="Dispositivo" attribute="1" defaultMemberUniqueName="[Ventas AZO Mes Anterior].[Dispositivo].[All]" allUniqueName="[Ventas AZO Mes Anterior].[Dispositivo].[All]" dimensionUniqueName="[Ventas AZO Mes Anterior]" displayFolder="" count="0" memberValueDatatype="130" unbalanced="0"/>
    <cacheHierarchy uniqueName="[Ventas AZO Mes Anterior].[Cliente]" caption="Cliente" attribute="1" defaultMemberUniqueName="[Ventas AZO Mes Anterior].[Cliente].[All]" allUniqueName="[Ventas AZO Mes Anterior].[Cliente].[All]" dimensionUniqueName="[Ventas AZO Mes Anterior]" displayFolder="" count="0" memberValueDatatype="130" unbalanced="0"/>
    <cacheHierarchy uniqueName="[Ventas AZO Mes Anterior].[Cliente_Mail]" caption="Cliente_Mail" attribute="1" defaultMemberUniqueName="[Ventas AZO Mes Anterior].[Cliente_Mail].[All]" allUniqueName="[Ventas AZO Mes Anterior].[Cliente_Mail].[All]" dimensionUniqueName="[Ventas AZO Mes Anterior]" displayFolder="" count="0" memberValueDatatype="130" unbalanced="0"/>
    <cacheHierarchy uniqueName="[Ventas AZO Mes Anterior].[Cliente_Telefono]" caption="Cliente_Telefono" attribute="1" defaultMemberUniqueName="[Ventas AZO Mes Anterior].[Cliente_Telefono].[All]" allUniqueName="[Ventas AZO Mes Anterior].[Cliente_Telefono].[All]" dimensionUniqueName="[Ventas AZO Mes Anterior]" displayFolder="" count="0" memberValueDatatype="130" unbalanced="0"/>
    <cacheHierarchy uniqueName="[Ventas AZO Mes Anterior].[user_id]" caption="user_id" attribute="1" defaultMemberUniqueName="[Ventas AZO Mes Anterior].[user_id].[All]" allUniqueName="[Ventas AZO Mes Anterior].[user_id].[All]" dimensionUniqueName="[Ventas AZO Mes Anterior]" displayFolder="" count="0" memberValueDatatype="130" unbalanced="0"/>
    <cacheHierarchy uniqueName="[Ventas AZO Mes Anterior].[Status_Link]" caption="Status_Link" attribute="1" defaultMemberUniqueName="[Ventas AZO Mes Anterior].[Status_Link].[All]" allUniqueName="[Ventas AZO Mes Anterior].[Status_Link].[All]" dimensionUniqueName="[Ventas AZO Mes Anterior]" displayFolder="" count="0" memberValueDatatype="130" unbalanced="0"/>
    <cacheHierarchy uniqueName="[Ventas AZO Mes Anterior].[payment_id]" caption="payment_id" attribute="1" defaultMemberUniqueName="[Ventas AZO Mes Anterior].[payment_id].[All]" allUniqueName="[Ventas AZO Mes Anterior].[payment_id].[All]" dimensionUniqueName="[Ventas AZO Mes Anterior]" displayFolder="" count="0" memberValueDatatype="130" unbalanced="0"/>
    <cacheHierarchy uniqueName="[Ventas AZO Mes Anterior].[payment_method_id]" caption="payment_method_id" attribute="1" defaultMemberUniqueName="[Ventas AZO Mes Anterior].[payment_method_id].[All]" allUniqueName="[Ventas AZO Mes Anterior].[payment_method_id].[All]" dimensionUniqueName="[Ventas AZO Mes Anterior]" displayFolder="" count="0" memberValueDatatype="130" unbalanced="0"/>
    <cacheHierarchy uniqueName="[Ventas AZO Mes Anterior].[payment_status]" caption="payment_status" attribute="1" defaultMemberUniqueName="[Ventas AZO Mes Anterior].[payment_status].[All]" allUniqueName="[Ventas AZO Mes Anterior].[payment_status].[All]" dimensionUniqueName="[Ventas AZO Mes Anterior]" displayFolder="" count="0" memberValueDatatype="130" unbalanced="0"/>
    <cacheHierarchy uniqueName="[Ventas AZO Mes Anterior].[payment_status_detail]" caption="payment_status_detail" attribute="1" defaultMemberUniqueName="[Ventas AZO Mes Anterior].[payment_status_detail].[All]" allUniqueName="[Ventas AZO Mes Anterior].[payment_status_detail].[All]" dimensionUniqueName="[Ventas AZO Mes Anterior]" displayFolder="" count="0" memberValueDatatype="130" unbalanced="0"/>
    <cacheHierarchy uniqueName="[Ventas AZO Mes Anterior].[PRODUCTO]" caption="PRODUCTO" attribute="1" defaultMemberUniqueName="[Ventas AZO Mes Anterior].[PRODUCTO].[All]" allUniqueName="[Ventas AZO Mes Anterior].[PRODUCTO].[All]" dimensionUniqueName="[Ventas AZO Mes Anterior]" displayFolder="" count="0" memberValueDatatype="130" unbalanced="0"/>
    <cacheHierarchy uniqueName="[Ventas AZO Mes Anterior].[Sub Campaña]" caption="Sub Campaña" attribute="1" defaultMemberUniqueName="[Ventas AZO Mes Anterior].[Sub Campaña].[All]" allUniqueName="[Ventas AZO Mes Anterior].[Sub Campaña].[All]" dimensionUniqueName="[Ventas AZO Mes Anterior]" displayFolder="" count="0" memberValueDatatype="130" unbalanced="0"/>
    <cacheHierarchy uniqueName="[Ventas AZO Mes Anterior].[Estado_Gestion]" caption="Estado_Gestion" attribute="1" defaultMemberUniqueName="[Ventas AZO Mes Anterior].[Estado_Gestion].[All]" allUniqueName="[Ventas AZO Mes Anterior].[Estado_Gestion].[All]" dimensionUniqueName="[Ventas AZO Mes Anterior]" displayFolder="" count="0" memberValueDatatype="130" unbalanced="0"/>
    <cacheHierarchy uniqueName="[Ventas AZO Mes Anterior].[Puntos (Sin Incentivo)]" caption="Puntos (Sin Incentivo)" attribute="1" defaultMemberUniqueName="[Ventas AZO Mes Anterior].[Puntos (Sin Incentivo)].[All]" allUniqueName="[Ventas AZO Mes Anterior].[Puntos (Sin Incentivo)].[All]" dimensionUniqueName="[Ventas AZO Mes Anterior]" displayFolder="" count="0" memberValueDatatype="5" unbalanced="0"/>
    <cacheHierarchy uniqueName="[Ventas AZO Mes Anterior].[Operador]" caption="Operador" attribute="1" defaultMemberUniqueName="[Ventas AZO Mes Anterior].[Operador].[All]" allUniqueName="[Ventas AZO Mes Anterior].[Operador].[All]" dimensionUniqueName="[Ventas AZO Mes Anterior]" displayFolder="" count="0" memberValueDatatype="130" unbalanced="0"/>
    <cacheHierarchy uniqueName="[Ventas AZO Mes Anterior].[Documento]" caption="Documento" attribute="1" defaultMemberUniqueName="[Ventas AZO Mes Anterior].[Documento].[All]" allUniqueName="[Ventas AZO Mes Anterior].[Documento].[All]" dimensionUniqueName="[Ventas AZO Mes Anterior]" displayFolder="" count="0" memberValueDatatype="20" unbalanced="0"/>
    <cacheHierarchy uniqueName="[Ventas AZO Mes Anterior].[Supervisor]" caption="Supervisor" attribute="1" defaultMemberUniqueName="[Ventas AZO Mes Anterior].[Supervisor].[All]" allUniqueName="[Ventas AZO Mes Anterior].[Supervisor].[All]" dimensionUniqueName="[Ventas AZO Mes Anterior]" displayFolder="" count="0" memberValueDatatype="130" unbalanced="0"/>
    <cacheHierarchy uniqueName="[Ventas AZO Mes Anterior].[Coordinador]" caption="Coordinador" attribute="1" defaultMemberUniqueName="[Ventas AZO Mes Anterior].[Coordinador].[All]" allUniqueName="[Ventas AZO Mes Anterior].[Coordinador].[All]" dimensionUniqueName="[Ventas AZO Mes Anterior]" displayFolder="" count="0" memberValueDatatype="130" unbalanced="0"/>
    <cacheHierarchy uniqueName="[Ventas AZO Mes Anterior].[Site]" caption="Site" attribute="1" defaultMemberUniqueName="[Ventas AZO Mes Anterior].[Site].[All]" allUniqueName="[Ventas AZO Mes Anterior].[Site].[All]" dimensionUniqueName="[Ventas AZO Mes Anterior]" displayFolder="" count="0" memberValueDatatype="130" unbalanced="0"/>
    <cacheHierarchy uniqueName="[Ventas AZO Mes Anterior].[Estado]" caption="Estado" attribute="1" defaultMemberUniqueName="[Ventas AZO Mes Anterior].[Estado].[All]" allUniqueName="[Ventas AZO Mes Anterior].[Estado].[All]" dimensionUniqueName="[Ventas AZO Mes Anterior]" displayFolder="" count="0" memberValueDatatype="130" unbalanced="0"/>
    <cacheHierarchy uniqueName="[Ventas AZO Mes Anterior].[Multiplicador Incentivo]" caption="Multiplicador Incentivo" attribute="1" defaultMemberUniqueName="[Ventas AZO Mes Anterior].[Multiplicador Incentivo].[All]" allUniqueName="[Ventas AZO Mes Anterior].[Multiplicador Incentivo].[All]" dimensionUniqueName="[Ventas AZO Mes Anterior]" displayFolder="" count="0" memberValueDatatype="5" unbalanced="0"/>
    <cacheHierarchy uniqueName="[Ventas AZO Mes Anterior].[Puntos]" caption="Puntos" attribute="1" defaultMemberUniqueName="[Ventas AZO Mes Anterior].[Puntos].[All]" allUniqueName="[Ventas AZO Mes Anterior].[Puntos].[All]" dimensionUniqueName="[Ventas AZO Mes Anterior]" displayFolder="" count="0" memberValueDatatype="5" unbalanced="0"/>
    <cacheHierarchy uniqueName="[VentasTiemposFinal].[Fecha]" caption="Fecha" attribute="1" time="1" defaultMemberUniqueName="[VentasTiemposFinal].[Fecha].[All]" allUniqueName="[VentasTiemposFinal].[Fecha].[All]" dimensionUniqueName="[VentasTiemposFinal]" displayFolder="" count="0" memberValueDatatype="7" unbalanced="0"/>
    <cacheHierarchy uniqueName="[VentasTiemposFinal].[UserMitrol]" caption="UserMitrol" attribute="1" defaultMemberUniqueName="[VentasTiemposFinal].[UserMitrol].[All]" allUniqueName="[VentasTiemposFinal].[UserMitrol].[All]" dimensionUniqueName="[VentasTiemposFinal]" displayFolder="" count="0" memberValueDatatype="130" unbalanced="0"/>
    <cacheHierarchy uniqueName="[VentasTiemposFinal].[Sub Campaña]" caption="Sub Campaña" attribute="1" defaultMemberUniqueName="[VentasTiemposFinal].[Sub Campaña].[All]" allUniqueName="[VentasTiemposFinal].[Sub Campaña].[All]" dimensionUniqueName="[VentasTiemposFinal]" displayFolder="" count="0" memberValueDatatype="130" unbalanced="0"/>
    <cacheHierarchy uniqueName="[VentasTiemposFinal].[LOGIN]" caption="LOGIN" attribute="1" defaultMemberUniqueName="[VentasTiemposFinal].[LOGIN].[All]" allUniqueName="[VentasTiemposFinal].[LOGIN].[All]" dimensionUniqueName="[VentasTiemposFinal]" displayFolder="" count="0" memberValueDatatype="5" unbalanced="0"/>
    <cacheHierarchy uniqueName="[VentasTiemposFinal].[AVAIL]" caption="AVAIL" attribute="1" defaultMemberUniqueName="[VentasTiemposFinal].[AVAIL].[All]" allUniqueName="[VentasTiemposFinal].[AVAIL].[All]" dimensionUniqueName="[VentasTiemposFinal]" displayFolder="" count="0" memberValueDatatype="5" unbalanced="0"/>
    <cacheHierarchy uniqueName="[VentasTiemposFinal].[PREVIEW]" caption="PREVIEW" attribute="1" defaultMemberUniqueName="[VentasTiemposFinal].[PREVIEW].[All]" allUniqueName="[VentasTiemposFinal].[PREVIEW].[All]" dimensionUniqueName="[VentasTiemposFinal]" displayFolder="" count="0" memberValueDatatype="5" unbalanced="0"/>
    <cacheHierarchy uniqueName="[VentasTiemposFinal].[DIAL]" caption="DIAL" attribute="1" defaultMemberUniqueName="[VentasTiemposFinal].[DIAL].[All]" allUniqueName="[VentasTiemposFinal].[DIAL].[All]" dimensionUniqueName="[VentasTiemposFinal]" displayFolder="" count="0" memberValueDatatype="5" unbalanced="0"/>
    <cacheHierarchy uniqueName="[VentasTiemposFinal].[RING]" caption="RING" attribute="1" defaultMemberUniqueName="[VentasTiemposFinal].[RING].[All]" allUniqueName="[VentasTiemposFinal].[RING].[All]" dimensionUniqueName="[VentasTiemposFinal]" displayFolder="" count="0" memberValueDatatype="5" unbalanced="0"/>
    <cacheHierarchy uniqueName="[VentasTiemposFinal].[CONVERSACIÓN]" caption="CONVERSACIÓN" attribute="1" defaultMemberUniqueName="[VentasTiemposFinal].[CONVERSACIÓN].[All]" allUniqueName="[VentasTiemposFinal].[CONVERSACIÓN].[All]" dimensionUniqueName="[VentasTiemposFinal]" displayFolder="" count="0" memberValueDatatype="5" unbalanced="0"/>
    <cacheHierarchy uniqueName="[VentasTiemposFinal].[HOLD]" caption="HOLD" attribute="1" defaultMemberUniqueName="[VentasTiemposFinal].[HOLD].[All]" allUniqueName="[VentasTiemposFinal].[HOLD].[All]" dimensionUniqueName="[VentasTiemposFinal]" displayFolder="" count="0" memberValueDatatype="5" unbalanced="0"/>
    <cacheHierarchy uniqueName="[VentasTiemposFinal].[ACW]" caption="ACW" attribute="1" defaultMemberUniqueName="[VentasTiemposFinal].[ACW].[All]" allUniqueName="[VentasTiemposFinal].[ACW].[All]" dimensionUniqueName="[VentasTiemposFinal]" displayFolder="" count="0" memberValueDatatype="5" unbalanced="0"/>
    <cacheHierarchy uniqueName="[VentasTiemposFinal].[NOT_READY]" caption="NOT_READY" attribute="1" defaultMemberUniqueName="[VentasTiemposFinal].[NOT_READY].[All]" allUniqueName="[VentasTiemposFinal].[NOT_READY].[All]" dimensionUniqueName="[VentasTiemposFinal]" displayFolder="" count="0" memberValueDatatype="5" unbalanced="0"/>
    <cacheHierarchy uniqueName="[VentasTiemposFinal].[BREAK]" caption="BREAK" attribute="1" defaultMemberUniqueName="[VentasTiemposFinal].[BREAK].[All]" allUniqueName="[VentasTiemposFinal].[BREAK].[All]" dimensionUniqueName="[VentasTiemposFinal]" displayFolder="" count="0" memberValueDatatype="5" unbalanced="0"/>
    <cacheHierarchy uniqueName="[VentasTiemposFinal].[COACHING]" caption="COACHING" attribute="1" defaultMemberUniqueName="[VentasTiemposFinal].[COACHING].[All]" allUniqueName="[VentasTiemposFinal].[COACHING].[All]" dimensionUniqueName="[VentasTiemposFinal]" displayFolder="" count="0" memberValueDatatype="5" unbalanced="0"/>
    <cacheHierarchy uniqueName="[VentasTiemposFinal].[ADMINISTRATIVO]" caption="ADMINISTRATIVO" attribute="1" defaultMemberUniqueName="[VentasTiemposFinal].[ADMINISTRATIVO].[All]" allUniqueName="[VentasTiemposFinal].[ADMINISTRATIVO].[All]" dimensionUniqueName="[VentasTiemposFinal]" displayFolder="" count="0" memberValueDatatype="5" unbalanced="0"/>
    <cacheHierarchy uniqueName="[VentasTiemposFinal].[BAÑO]" caption="BAÑO" attribute="1" defaultMemberUniqueName="[VentasTiemposFinal].[BAÑO].[All]" allUniqueName="[VentasTiemposFinal].[BAÑO].[All]" dimensionUniqueName="[VentasTiemposFinal]" displayFolder="" count="0" memberValueDatatype="5" unbalanced="0"/>
    <cacheHierarchy uniqueName="[VentasTiemposFinal].[LLAMADA_MANUAL]" caption="LLAMADA_MANUAL" attribute="1" defaultMemberUniqueName="[VentasTiemposFinal].[LLAMADA_MANUAL].[All]" allUniqueName="[VentasTiemposFinal].[LLAMADA_MANUAL].[All]" dimensionUniqueName="[VentasTiemposFinal]" displayFolder="" count="0" memberValueDatatype="5" unbalanced="0"/>
    <cacheHierarchy uniqueName="[VentasTiemposFinal].[ATENDIDAS]" caption="ATENDIDAS" attribute="1" defaultMemberUniqueName="[VentasTiemposFinal].[ATENDIDAS].[All]" allUniqueName="[VentasTiemposFinal].[ATENDIDAS].[All]" dimensionUniqueName="[VentasTiemposFinal]" displayFolder="" count="0" memberValueDatatype="20" unbalanced="0"/>
    <cacheHierarchy uniqueName="[VentasTiemposFinal].[NO_ATENDIDAS]" caption="NO_ATENDIDAS" attribute="1" defaultMemberUniqueName="[VentasTiemposFinal].[NO_ATENDIDAS].[All]" allUniqueName="[VentasTiemposFinal].[NO_ATENDIDAS].[All]" dimensionUniqueName="[VentasTiemposFinal]" displayFolder="" count="0" memberValueDatatype="20" unbalanced="0"/>
    <cacheHierarchy uniqueName="[VentasTiemposFinal].[TIPIFICACIÓN_EXITOSO]" caption="TIPIFICACIÓN_EXITOSO" attribute="1" defaultMemberUniqueName="[VentasTiemposFinal].[TIPIFICACIÓN_EXITOSO].[All]" allUniqueName="[VentasTiemposFinal].[TIPIFICACIÓN_EXITOSO].[All]" dimensionUniqueName="[VentasTiemposFinal]" displayFolder="" count="0" memberValueDatatype="20" unbalanced="0"/>
    <cacheHierarchy uniqueName="[VentasTiemposFinal].[TIPIFICACIÓN_NO_EXITOSO]" caption="TIPIFICACIÓN_NO_EXITOSO" attribute="1" defaultMemberUniqueName="[VentasTiemposFinal].[TIPIFICACIÓN_NO_EXITOSO].[All]" allUniqueName="[VentasTiemposFinal].[TIPIFICACIÓN_NO_EXITOSO].[All]" dimensionUniqueName="[VentasTiemposFinal]" displayFolder="" count="0" memberValueDatatype="20" unbalanced="0"/>
    <cacheHierarchy uniqueName="[VentasTiemposFinal].[CONVERSACIÓN_ENTRANTE]" caption="CONVERSACIÓN_ENTRANTE" attribute="1" defaultMemberUniqueName="[VentasTiemposFinal].[CONVERSACIÓN_ENTRANTE].[All]" allUniqueName="[VentasTiemposFinal].[CONVERSACIÓN_ENTRANTE].[All]" dimensionUniqueName="[VentasTiemposFinal]" displayFolder="" count="0" memberValueDatatype="5" unbalanced="0"/>
    <cacheHierarchy uniqueName="[VentasTiemposFinal].[CONVERSACIÓN_SALIENTE]" caption="CONVERSACIÓN_SALIENTE" attribute="1" defaultMemberUniqueName="[VentasTiemposFinal].[CONVERSACIÓN_SALIENTE].[All]" allUniqueName="[VentasTiemposFinal].[CONVERSACIÓN_SALIENTE].[All]" dimensionUniqueName="[VentasTiemposFinal]" displayFolder="" count="0" memberValueDatatype="5" unbalanced="0"/>
    <cacheHierarchy uniqueName="[VentasTiemposFinal].[LLAMADAS]" caption="LLAMADAS" attribute="1" defaultMemberUniqueName="[VentasTiemposFinal].[LLAMADAS].[All]" allUniqueName="[VentasTiemposFinal].[LLAMADAS].[All]" dimensionUniqueName="[VentasTiemposFinal]" displayFolder="" count="0" memberValueDatatype="20" unbalanced="0"/>
    <cacheHierarchy uniqueName="[VentasTiemposFinal].[TOTAL_AUXILIARES]" caption="TOTAL_AUXILIARES" attribute="1" defaultMemberUniqueName="[VentasTiemposFinal].[TOTAL_AUXILIARES].[All]" allUniqueName="[VentasTiemposFinal].[TOTAL_AUXILIARES].[All]" dimensionUniqueName="[VentasTiemposFinal]" displayFolder="" count="0" memberValueDatatype="5" unbalanced="0"/>
    <cacheHierarchy uniqueName="[VentasTiemposFinal].[TKT]" caption="TKT" attribute="1" defaultMemberUniqueName="[VentasTiemposFinal].[TKT].[All]" allUniqueName="[VentasTiemposFinal].[TKT].[All]" dimensionUniqueName="[VentasTiemposFinal]" displayFolder="" count="0" memberValueDatatype="5" unbalanced="0"/>
    <cacheHierarchy uniqueName="[VentasTiemposFinal].[TMO]" caption="TMO" attribute="1" defaultMemberUniqueName="[VentasTiemposFinal].[TMO].[All]" allUniqueName="[VentasTiemposFinal].[TMO].[All]" dimensionUniqueName="[VentasTiemposFinal]" displayFolder="" count="0" memberValueDatatype="5" unbalanced="0"/>
    <cacheHierarchy uniqueName="[VentasTiemposFinal].[PRODUCTO]" caption="PRODUCTO" attribute="1" defaultMemberUniqueName="[VentasTiemposFinal].[PRODUCTO].[All]" allUniqueName="[VentasTiemposFinal].[PRODUCTO].[All]" dimensionUniqueName="[VentasTiemposFinal]" displayFolder="" count="0" memberValueDatatype="130" unbalanced="0"/>
    <cacheHierarchy uniqueName="[VentasTiemposFinal].[Operador]" caption="Operador" attribute="1" defaultMemberUniqueName="[VentasTiemposFinal].[Operador].[All]" allUniqueName="[VentasTiemposFinal].[Operador].[All]" dimensionUniqueName="[VentasTiemposFinal]" displayFolder="" count="0" memberValueDatatype="130" unbalanced="0"/>
    <cacheHierarchy uniqueName="[VentasTiemposFinal].[Documento]" caption="Documento" attribute="1" defaultMemberUniqueName="[VentasTiemposFinal].[Documento].[All]" allUniqueName="[VentasTiemposFinal].[Documento].[All]" dimensionUniqueName="[VentasTiemposFinal]" displayFolder="" count="0" memberValueDatatype="20" unbalanced="0"/>
    <cacheHierarchy uniqueName="[VentasTiemposFinal].[Supervisor]" caption="Supervisor" attribute="1" defaultMemberUniqueName="[VentasTiemposFinal].[Supervisor].[All]" allUniqueName="[VentasTiemposFinal].[Supervisor].[All]" dimensionUniqueName="[VentasTiemposFinal]" displayFolder="" count="2" memberValueDatatype="130" unbalanced="0">
      <fieldsUsage count="2">
        <fieldUsage x="-1"/>
        <fieldUsage x="2"/>
      </fieldsUsage>
    </cacheHierarchy>
    <cacheHierarchy uniqueName="[VentasTiemposFinal].[Coordinador]" caption="Coordinador" attribute="1" defaultMemberUniqueName="[VentasTiemposFinal].[Coordinador].[All]" allUniqueName="[VentasTiemposFinal].[Coordinador].[All]" dimensionUniqueName="[VentasTiemposFinal]" displayFolder="" count="0" memberValueDatatype="130" unbalanced="0"/>
    <cacheHierarchy uniqueName="[VentasTiemposFinal].[Site]" caption="Site" attribute="1" defaultMemberUniqueName="[VentasTiemposFinal].[Site].[All]" allUniqueName="[VentasTiemposFinal].[Site].[All]" dimensionUniqueName="[VentasTiemposFinal]" displayFolder="" count="0" memberValueDatatype="130" unbalanced="0"/>
    <cacheHierarchy uniqueName="[VentasTiemposFinal].[Id Operador]" caption="Id Operador" attribute="1" defaultMemberUniqueName="[VentasTiemposFinal].[Id Operador].[All]" allUniqueName="[VentasTiemposFinal].[Id Operador].[All]" dimensionUniqueName="[VentasTiemposFinal]" displayFolder="" count="0" memberValueDatatype="130" unbalanced="0"/>
    <cacheHierarchy uniqueName="[VentasTiemposFinal].[Estado]" caption="Estado" attribute="1" defaultMemberUniqueName="[VentasTiemposFinal].[Estado].[All]" allUniqueName="[VentasTiemposFinal].[Estado].[All]" dimensionUniqueName="[VentasTiemposFinal]" displayFolder="" count="0" memberValueDatatype="130" unbalanced="0"/>
    <cacheHierarchy uniqueName="[VentasTiemposFinal].[Proporcional x Presentismo]" caption="Proporcional x Presentismo" attribute="1" defaultMemberUniqueName="[VentasTiemposFinal].[Proporcional x Presentismo].[All]" allUniqueName="[VentasTiemposFinal].[Proporcional x Presentismo].[All]" dimensionUniqueName="[VentasTiemposFinal]" displayFolder="" count="0" memberValueDatatype="5" unbalanced="0"/>
    <cacheHierarchy uniqueName="[VentasTiemposFinal].[Proporcional x Curva]" caption="Proporcional x Curva" attribute="1" defaultMemberUniqueName="[VentasTiemposFinal].[Proporcional x Curva].[All]" allUniqueName="[VentasTiemposFinal].[Proporcional x Curva].[All]" dimensionUniqueName="[VentasTiemposFinal]" displayFolder="" count="0" memberValueDatatype="5" unbalanced="0"/>
    <cacheHierarchy uniqueName="[VentasTiemposFinal].[Busqueda]" caption="Busqueda" attribute="1" defaultMemberUniqueName="[VentasTiemposFinal].[Busqueda].[All]" allUniqueName="[VentasTiemposFinal].[Busqueda].[All]" dimensionUniqueName="[VentasTiemposFinal]" displayFolder="" count="0" memberValueDatatype="130" unbalanced="0"/>
    <cacheHierarchy uniqueName="[VentasTiemposFinal].[Hora]" caption="Hora" attribute="1" defaultMemberUniqueName="[VentasTiemposFinal].[Hora].[All]" allUniqueName="[VentasTiemposFinal].[Hora].[All]" dimensionUniqueName="[VentasTiemposFinal]" displayFolder="" count="0" memberValueDatatype="130" unbalanced="0"/>
    <cacheHierarchy uniqueName="[VentasTiemposFinal].[Dispositivo]" caption="Dispositivo" attribute="1" defaultMemberUniqueName="[VentasTiemposFinal].[Dispositivo].[All]" allUniqueName="[VentasTiemposFinal].[Dispositivo].[All]" dimensionUniqueName="[VentasTiemposFinal]" displayFolder="" count="2" memberValueDatatype="130" unbalanced="0">
      <fieldsUsage count="2">
        <fieldUsage x="-1"/>
        <fieldUsage x="1"/>
      </fieldsUsage>
    </cacheHierarchy>
    <cacheHierarchy uniqueName="[VentasTiemposFinal].[Cliente]" caption="Cliente" attribute="1" defaultMemberUniqueName="[VentasTiemposFinal].[Cliente].[All]" allUniqueName="[VentasTiemposFinal].[Cliente].[All]" dimensionUniqueName="[VentasTiemposFinal]" displayFolder="" count="0" memberValueDatatype="130" unbalanced="0"/>
    <cacheHierarchy uniqueName="[VentasTiemposFinal].[Cliente_Mail]" caption="Cliente_Mail" attribute="1" defaultMemberUniqueName="[VentasTiemposFinal].[Cliente_Mail].[All]" allUniqueName="[VentasTiemposFinal].[Cliente_Mail].[All]" dimensionUniqueName="[VentasTiemposFinal]" displayFolder="" count="0" memberValueDatatype="130" unbalanced="0"/>
    <cacheHierarchy uniqueName="[VentasTiemposFinal].[Cliente_Telefono]" caption="Cliente_Telefono" attribute="1" defaultMemberUniqueName="[VentasTiemposFinal].[Cliente_Telefono].[All]" allUniqueName="[VentasTiemposFinal].[Cliente_Telefono].[All]" dimensionUniqueName="[VentasTiemposFinal]" displayFolder="" count="0" memberValueDatatype="130" unbalanced="0"/>
    <cacheHierarchy uniqueName="[VentasTiemposFinal].[user_id]" caption="user_id" attribute="1" defaultMemberUniqueName="[VentasTiemposFinal].[user_id].[All]" allUniqueName="[VentasTiemposFinal].[user_id].[All]" dimensionUniqueName="[VentasTiemposFinal]" displayFolder="" count="0" memberValueDatatype="130" unbalanced="0"/>
    <cacheHierarchy uniqueName="[VentasTiemposFinal].[Status_Link]" caption="Status_Link" attribute="1" defaultMemberUniqueName="[VentasTiemposFinal].[Status_Link].[All]" allUniqueName="[VentasTiemposFinal].[Status_Link].[All]" dimensionUniqueName="[VentasTiemposFinal]" displayFolder="" count="0" memberValueDatatype="130" unbalanced="0"/>
    <cacheHierarchy uniqueName="[VentasTiemposFinal].[payment_id]" caption="payment_id" attribute="1" defaultMemberUniqueName="[VentasTiemposFinal].[payment_id].[All]" allUniqueName="[VentasTiemposFinal].[payment_id].[All]" dimensionUniqueName="[VentasTiemposFinal]" displayFolder="" count="0" memberValueDatatype="130" unbalanced="0"/>
    <cacheHierarchy uniqueName="[VentasTiemposFinal].[payment_method_id]" caption="payment_method_id" attribute="1" defaultMemberUniqueName="[VentasTiemposFinal].[payment_method_id].[All]" allUniqueName="[VentasTiemposFinal].[payment_method_id].[All]" dimensionUniqueName="[VentasTiemposFinal]" displayFolder="" count="0" memberValueDatatype="130" unbalanced="0"/>
    <cacheHierarchy uniqueName="[VentasTiemposFinal].[payment_status]" caption="payment_status" attribute="1" defaultMemberUniqueName="[VentasTiemposFinal].[payment_status].[All]" allUniqueName="[VentasTiemposFinal].[payment_status].[All]" dimensionUniqueName="[VentasTiemposFinal]" displayFolder="" count="0" memberValueDatatype="130" unbalanced="0"/>
    <cacheHierarchy uniqueName="[VentasTiemposFinal].[payment_status_detail]" caption="payment_status_detail" attribute="1" defaultMemberUniqueName="[VentasTiemposFinal].[payment_status_detail].[All]" allUniqueName="[VentasTiemposFinal].[payment_status_detail].[All]" dimensionUniqueName="[VentasTiemposFinal]" displayFolder="" count="0" memberValueDatatype="130" unbalanced="0"/>
    <cacheHierarchy uniqueName="[VentasTiemposFinal].[Estado_Gestion]" caption="Estado_Gestion" attribute="1" defaultMemberUniqueName="[VentasTiemposFinal].[Estado_Gestion].[All]" allUniqueName="[VentasTiemposFinal].[Estado_Gestion].[All]" dimensionUniqueName="[VentasTiemposFinal]" displayFolder="" count="0" memberValueDatatype="130" unbalanced="0"/>
    <cacheHierarchy uniqueName="[VentasTiemposFinal].[Puntos (Sin Incentivo)]" caption="Puntos (Sin Incentivo)" attribute="1" defaultMemberUniqueName="[VentasTiemposFinal].[Puntos (Sin Incentivo)].[All]" allUniqueName="[VentasTiemposFinal].[Puntos (Sin Incentivo)].[All]" dimensionUniqueName="[VentasTiemposFinal]" displayFolder="" count="0" memberValueDatatype="5" unbalanced="0"/>
    <cacheHierarchy uniqueName="[VentasTiemposFinal].[Multiplicador Incentivo]" caption="Multiplicador Incentivo" attribute="1" defaultMemberUniqueName="[VentasTiemposFinal].[Multiplicador Incentivo].[All]" allUniqueName="[VentasTiemposFinal].[Multiplicador Incentivo].[All]" dimensionUniqueName="[VentasTiemposFinal]" displayFolder="" count="0" memberValueDatatype="5" unbalanced="0"/>
    <cacheHierarchy uniqueName="[VentasTiemposFinal].[Puntos]" caption="Puntos" attribute="1" defaultMemberUniqueName="[VentasTiemposFinal].[Puntos].[All]" allUniqueName="[VentasTiemposFinal].[Puntos].[All]" dimensionUniqueName="[VentasTiemposFinal]" displayFolder="" count="0" memberValueDatatype="5" unbalanced="0"/>
    <cacheHierarchy uniqueName="[VentasTiemposFinal].[Coeficiente]" caption="Coeficiente" attribute="1" defaultMemberUniqueName="[VentasTiemposFinal].[Coeficiente].[All]" allUniqueName="[VentasTiemposFinal].[Coeficiente].[All]" dimensionUniqueName="[VentasTiemposFinal]" displayFolder="" count="0" memberValueDatatype="5" unbalanced="0"/>
    <cacheHierarchy uniqueName="[Vtas Delivery].[Fecha]" caption="Fecha" attribute="1" time="1" defaultMemberUniqueName="[Vtas Delivery].[Fecha].[All]" allUniqueName="[Vtas Delivery].[Fecha].[All]" dimensionUniqueName="[Vtas Delivery]" displayFolder="" count="0" memberValueDatatype="7" unbalanced="0"/>
    <cacheHierarchy uniqueName="[Vtas Delivery].[Nombre / Local]" caption="Nombre / Local" attribute="1" defaultMemberUniqueName="[Vtas Delivery].[Nombre / Local].[All]" allUniqueName="[Vtas Delivery].[Nombre / Local].[All]" dimensionUniqueName="[Vtas Delivery]" displayFolder="" count="0" memberValueDatatype="130" unbalanced="0"/>
    <cacheHierarchy uniqueName="[Vtas Delivery].[Teléfono (Google)]" caption="Teléfono (Google)" attribute="1" defaultMemberUniqueName="[Vtas Delivery].[Teléfono (Google)].[All]" allUniqueName="[Vtas Delivery].[Teléfono (Google)].[All]" dimensionUniqueName="[Vtas Delivery]" displayFolder="" count="0" memberValueDatatype="20" unbalanced="0"/>
    <cacheHierarchy uniqueName="[Vtas Delivery].[Mail]" caption="Mail" attribute="1" defaultMemberUniqueName="[Vtas Delivery].[Mail].[All]" allUniqueName="[Vtas Delivery].[Mail].[All]" dimensionUniqueName="[Vtas Delivery]" displayFolder="" count="0" memberValueDatatype="130" unbalanced="0"/>
    <cacheHierarchy uniqueName="[Vtas Delivery].[AGENTE]" caption="AGENTE" attribute="1" defaultMemberUniqueName="[Vtas Delivery].[AGENTE].[All]" allUniqueName="[Vtas Delivery].[AGENTE].[All]" dimensionUniqueName="[Vtas Delivery]" displayFolder="" count="0" memberValueDatatype="130" unbalanced="0"/>
    <cacheHierarchy uniqueName="[Vtas Delivery].[DNI]" caption="DNI" attribute="1" defaultMemberUniqueName="[Vtas Delivery].[DNI].[All]" allUniqueName="[Vtas Delivery].[DNI].[All]" dimensionUniqueName="[Vtas Delivery]" displayFolder="" count="0" memberValueDatatype="20" unbalanced="0"/>
    <cacheHierarchy uniqueName="[Vtas Delivery].[Producto]" caption="Producto" attribute="1" defaultMemberUniqueName="[Vtas Delivery].[Producto].[All]" allUniqueName="[Vtas Delivery].[Producto].[All]" dimensionUniqueName="[Vtas Delivery]" displayFolder="" count="0" memberValueDatatype="130" unbalanced="0"/>
    <cacheHierarchy uniqueName="[Measures].[Suma de LOGIN]" caption="Suma de LOGIN" measure="1" displayFolder="" measureGroup="VentasTiemposFinal" count="0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Recuento de Sub Campaña]" caption="Recuento de Sub Campaña" measure="1" displayFolder="" measureGroup="VentasTiemposFinal" count="0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Recuento de AGENTE]" caption="Recuento de AGENTE" measure="1" displayFolder="" measureGroup="Vtas Delivery" count="0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Recuento de Producto]" caption="Recuento de Producto" measure="1" displayFolder="" measureGroup="Vtas Delivery" count="0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Recuento de Dispositivo]" caption="Recuento de Dispositivo" measure="1" displayFolder="" measureGroup="VentasTiemposFinal" count="0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a de Puntos]" caption="Suma de Puntos" measure="1" displayFolder="" measureGroup="VentasTiemposFinal" count="0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a de Proporcional x Presentismo]" caption="Suma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a de Proporcional x Curva]" caption="Suma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Máx. de Proporcional x Presentismo]" caption="Máx.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Máx. de Proporcional x Curva]" caption="Máx.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Suma de LOGIN 2]" caption="Suma de LOGIN 2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LOGIN]" caption="Recuento de LOGIN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PRESENTE]" caption="Recuento de PRESENTE" measure="1" displayFolder="" measureGroup="Ausentismo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S Obj]" caption="Suma de HS Obj" measure="1" displayFolder="" measureGroup="Ausentism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Id Operador]" caption="Recuento de Id Operador" measure="1" displayFolder="" measureGroup="VentasTiemposFinal" count="0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Vtas Cargadas]" caption="Vtas Cargadas" measure="1" displayFolder="" measureGroup="VentasTiemposFinal" count="0" oneField="1">
      <fieldsUsage count="1">
        <fieldUsage x="7"/>
      </fieldsUsage>
    </cacheHierarchy>
    <cacheHierarchy uniqueName="[Measures].[Vtas Aceptadas]" caption="Vtas Aceptadas" measure="1" displayFolder="" measureGroup="VentasTiemposFinal" count="0" oneField="1">
      <fieldsUsage count="1">
        <fieldUsage x="4"/>
      </fieldsUsage>
    </cacheHierarchy>
    <cacheHierarchy uniqueName="[Measures].[Vtas Pendientes]" caption="Vtas Pendientes" measure="1" displayFolder="" measureGroup="VentasTiemposFinal" count="0" oneField="1">
      <fieldsUsage count="1">
        <fieldUsage x="5"/>
      </fieldsUsage>
    </cacheHierarchy>
    <cacheHierarchy uniqueName="[Measures].[Vtas Canceladas]" caption="Vtas Canceladas" measure="1" displayFolder="" measureGroup="VentasTiemposFinal" count="0" oneField="1">
      <fieldsUsage count="1">
        <fieldUsage x="6"/>
      </fieldsUsage>
    </cacheHierarchy>
    <cacheHierarchy uniqueName="[Measures].[Total Puntos]" caption="Total Puntos" measure="1" displayFolder="" measureGroup="VentasTiemposFinal" count="0" oneField="1">
      <fieldsUsage count="1">
        <fieldUsage x="8"/>
      </fieldsUsage>
    </cacheHierarchy>
    <cacheHierarchy uniqueName="[Measures].[Total Login]" caption="Total Login" measure="1" displayFolder="" measureGroup="VentasTiemposFinal" count="0"/>
    <cacheHierarchy uniqueName="[Measures].[CI Login]" caption="CI Login" measure="1" displayFolder="" measureGroup="VentasTiemposFinal" count="0"/>
    <cacheHierarchy uniqueName="[Measures].[Hs Desvio]" caption="Hs Desvio" measure="1" displayFolder="" measureGroup="Horas_Objetivo" count="0"/>
    <cacheHierarchy uniqueName="[Measures].[Obj Hs]" caption="Obj Hs" measure="1" displayFolder="" measureGroup="Horas_Objetivo" count="0"/>
    <cacheHierarchy uniqueName="[Measures].[Log]" caption="Log" measure="1" displayFolder="" measureGroup="Horas_Objetivo" count="0"/>
    <cacheHierarchy uniqueName="[Measures].[%Cumpl.Hs]" caption="%Cumpl.Hs" measure="1" displayFolder="" measureGroup="Horas_Objetivo" count="0"/>
    <cacheHierarchy uniqueName="[Measures].[CI Avail]" caption="CI Avail" measure="1" displayFolder="" measureGroup="VentasTiemposFinal" count="0"/>
    <cacheHierarchy uniqueName="[Measures].[CI Preview]" caption="CI Preview" measure="1" displayFolder="" measureGroup="VentasTiemposFinal" count="0"/>
    <cacheHierarchy uniqueName="[Measures].[CI Dial]" caption="CI Dial" measure="1" displayFolder="" measureGroup="VentasTiemposFinal" count="0"/>
    <cacheHierarchy uniqueName="[Measures].[CI Ring]" caption="CI Ring" measure="1" displayFolder="" measureGroup="VentasTiemposFinal" count="0"/>
    <cacheHierarchy uniqueName="[Measures].[CI Conversacion]" caption="CI Conversacion" measure="1" displayFolder="" measureGroup="VentasTiemposFinal" count="0"/>
    <cacheHierarchy uniqueName="[Measures].[CI Hold]" caption="CI Hold" measure="1" displayFolder="" measureGroup="VentasTiemposFinal" count="0"/>
    <cacheHierarchy uniqueName="[Measures].[CI ACW]" caption="CI ACW" measure="1" displayFolder="" measureGroup="VentasTiemposFinal" count="0"/>
    <cacheHierarchy uniqueName="[Measures].[CI Not_Ready]" caption="CI Not_Ready" measure="1" displayFolder="" measureGroup="VentasTiemposFinal" count="0"/>
    <cacheHierarchy uniqueName="[Measures].[CI Break]" caption="CI Break" measure="1" displayFolder="" measureGroup="VentasTiemposFinal" count="0"/>
    <cacheHierarchy uniqueName="[Measures].[CI Coaching]" caption="CI Coaching" measure="1" displayFolder="" measureGroup="VentasTiemposFinal" count="0"/>
    <cacheHierarchy uniqueName="[Measures].[CI Administrativo]" caption="CI Administrativo" measure="1" displayFolder="" measureGroup="VentasTiemposFinal" count="0"/>
    <cacheHierarchy uniqueName="[Measures].[CI Baño]" caption="CI Baño" measure="1" displayFolder="" measureGroup="VentasTiemposFinal" count="0"/>
    <cacheHierarchy uniqueName="[Measures].[CI LL Manual]" caption="CI LL Manual" measure="1" displayFolder="" measureGroup="VentasTiemposFinal" count="0"/>
    <cacheHierarchy uniqueName="[Measures].[%Avail]" caption="%Avail" measure="1" displayFolder="" measureGroup="VentasTiemposFinal" count="0"/>
    <cacheHierarchy uniqueName="[Measures].[%Utilizacion]" caption="%Utilizacion" measure="1" displayFolder="" measureGroup="VentasTiemposFinal" count="0"/>
    <cacheHierarchy uniqueName="[Measures].[CI OTROS]" caption="CI OTROS" measure="1" displayFolder="" measureGroup="VentasTiemposFinal" count="0"/>
    <cacheHierarchy uniqueName="[Measures].[Llamada prom/Dia]" caption="Llamada prom/Dia" measure="1" displayFolder="" measureGroup="VentasTiemposFinal" count="0"/>
    <cacheHierarchy uniqueName="[Measures].[Q Llam C/6 HS]" caption="Q Llam C/6 HS" measure="1" displayFolder="" measureGroup="VentasTiemposFinal" count="0"/>
    <cacheHierarchy uniqueName="[Measures].[Total Llamadas]" caption="Total Llamadas" measure="1" displayFolder="" measureGroup="VentasTiemposFinal" count="0"/>
    <cacheHierarchy uniqueName="[Measures].[Total Puntos (Sin Incentivo)]" caption="Total Puntos (Sin Incentivo)" measure="1" displayFolder="" measureGroup="VentasTiemposFinal" count="0"/>
    <cacheHierarchy uniqueName="[Measures].[Total Puntos Duplicados]" caption="Total Puntos Duplicados" measure="1" displayFolder="" measureGroup="VentasTiemposFinal" count="0"/>
    <cacheHierarchy uniqueName="[Measures].[Total Puntos Mes Anterior]" caption="Total Puntos Mes Anterior" measure="1" displayFolder="" measureGroup="Ventas AZO Mes Anterior" count="0"/>
    <cacheHierarchy uniqueName="[Measures].[Q Presentes]" caption="Q Presentes" measure="1" displayFolder="" measureGroup="Ausentismo" count="0"/>
    <cacheHierarchy uniqueName="[Measures].[Q Ausentes]" caption="Q Ausentes" measure="1" displayFolder="" measureGroup="Ausentismo" count="0"/>
    <cacheHierarchy uniqueName="[Measures].[% Presencialidad]" caption="% Presencialidad" measure="1" displayFolder="" measureGroup="Ausentismo" count="0"/>
    <cacheHierarchy uniqueName="[Measures].[% Ausencia]" caption="% Ausencia" measure="1" displayFolder="" measureGroup="Ausentismo" count="0"/>
    <cacheHierarchy uniqueName="[Measures].[Ausentismo]" caption="Ausentismo" measure="1" displayFolder="" measureGroup="Ausentismo" count="0"/>
    <cacheHierarchy uniqueName="[Measures].[TotalLoginAusen]" caption="TotalLoginAusen" measure="1" displayFolder="" measureGroup="Ausentismo" count="0"/>
    <cacheHierarchy uniqueName="[Measures].[TotalHSObj]" caption="TotalHSObj" measure="1" displayFolder="" measureGroup="Ausentismo" count="0"/>
    <cacheHierarchy uniqueName="[Measures].[Total Avail]" caption="Total Avail" measure="1" displayFolder="" measureGroup="VentasTiemposFinal" count="0"/>
    <cacheHierarchy uniqueName="[Measures].[Total Hs Productivas]" caption="Total Hs Productivas" measure="1" displayFolder="" measureGroup="VentasTiemposFinal" count="0"/>
    <cacheHierarchy uniqueName="[Measures].[SPH]" caption="SPH" measure="1" displayFolder="" measureGroup="VentasTiemposFinal" count="0"/>
    <cacheHierarchy uniqueName="[Measures].[Incentivo3ra]" caption="Incentivo3ra" measure="1" displayFolder="" measureGroup="VentasTiemposFinal" count="0"/>
    <cacheHierarchy uniqueName="[Measures].[Total Atendidas]" caption="Total Atendidas" measure="1" displayFolder="" measureGroup="VentasTiemposFinal" count="0"/>
    <cacheHierarchy uniqueName="[Measures].[Vtas P+N]" caption="Vtas P+N" measure="1" displayFolder="" measureGroup="VentasTiemposFinal" count="0"/>
    <cacheHierarchy uniqueName="[Measures].[Conversión]" caption="Conversión" measure="1" displayFolder="" measureGroup="VentasTiemposFinal" count="0"/>
    <cacheHierarchy uniqueName="[Measures].[X Atendidas]" caption="X Atendidas" measure="1" displayFolder="" measureGroup="VentasTiemposFinal" count="0"/>
    <cacheHierarchy uniqueName="[Measures].[Incentivo4ta]" caption="Incentivo4ta" measure="1" displayFolder="" measureGroup="VentasTiemposFinal" count="0"/>
    <cacheHierarchy uniqueName="[Measures].[DDHH Trabajados]" caption="DDHH Trabajados" measure="1" displayFolder="" measureGroup="VentasTiemposFinal" count="0"/>
    <cacheHierarchy uniqueName="[Measures].[Vtas P+N x Dia]" caption="Vtas P+N x Dia" measure="1" displayFolder="" measureGroup="VentasTiemposFinal" count="0"/>
    <cacheHierarchy uniqueName="[Measures].[__XL_Count VentasTiemposFinal]" caption="__XL_Count VentasTiemposFinal" measure="1" displayFolder="" measureGroup="VentasTiemposFinal" count="0" hidden="1"/>
    <cacheHierarchy uniqueName="[Measures].[__XL_Count Calendario]" caption="__XL_Count Calendario" measure="1" displayFolder="" measureGroup="Calendario" count="0" hidden="1"/>
    <cacheHierarchy uniqueName="[Measures].[__XL_Count Vtas Delivery]" caption="__XL_Count Vtas Delivery" measure="1" displayFolder="" measureGroup="Vtas Delivery" count="0" hidden="1"/>
    <cacheHierarchy uniqueName="[Measures].[__XL_Count Horas_Objetivo]" caption="__XL_Count Horas_Objetivo" measure="1" displayFolder="" measureGroup="Horas_Objetivo" count="0" hidden="1"/>
    <cacheHierarchy uniqueName="[Measures].[__XL_Count Tiempos]" caption="__XL_Count Tiempos" measure="1" displayFolder="" measureGroup="Tiempos" count="0" hidden="1"/>
    <cacheHierarchy uniqueName="[Measures].[__XL_Count Ventas AZO Mes Anterior]" caption="__XL_Count Ventas AZO Mes Anterior" measure="1" displayFolder="" measureGroup="Ventas AZO Mes Anterior" count="0" hidden="1"/>
    <cacheHierarchy uniqueName="[Measures].[__XL_Count Ausentismo]" caption="__XL_Count Ausentismo" measure="1" displayFolder="" measureGroup="Ausentismo" count="0" hidden="1"/>
    <cacheHierarchy uniqueName="[Measures].[__XL_Count Dotacion]" caption="__XL_Count Dotacion" measure="1" displayFolder="" measureGroup="Dotacion" count="0" hidden="1"/>
    <cacheHierarchy uniqueName="[Measures].[__No measures defined]" caption="__No measures defined" measure="1" displayFolder="" count="0" hidden="1"/>
  </cacheHierarchies>
  <kpis count="0"/>
  <dimensions count="9">
    <dimension name="Ausentismo" uniqueName="[Ausentismo]" caption="Ausentismo"/>
    <dimension name="Calendario" uniqueName="[Calendario]" caption="Calendario"/>
    <dimension name="Dotacion" uniqueName="[Dotacion]" caption="Dotacion"/>
    <dimension name="Horas_Objetivo" uniqueName="[Horas_Objetivo]" caption="Horas_Objetivo"/>
    <dimension measure="1" name="Measures" uniqueName="[Measures]" caption="Measures"/>
    <dimension name="Tiempos" uniqueName="[Tiempos]" caption="Tiempos"/>
    <dimension name="Ventas AZO Mes Anterior" uniqueName="[Ventas AZO Mes Anterior]" caption="Ventas AZO Mes Anterior"/>
    <dimension name="VentasTiemposFinal" uniqueName="[VentasTiemposFinal]" caption="VentasTiemposFinal"/>
    <dimension name="Vtas Delivery" uniqueName="[Vtas Delivery]" caption="Vtas Delivery"/>
  </dimensions>
  <measureGroups count="8">
    <measureGroup name="Ausentismo" caption="Ausentismo"/>
    <measureGroup name="Calendario" caption="Calendario"/>
    <measureGroup name="Dotacion" caption="Dotacion"/>
    <measureGroup name="Horas_Objetivo" caption="Horas_Objetivo"/>
    <measureGroup name="Tiempos" caption="Tiempos"/>
    <measureGroup name="Ventas AZO Mes Anterior" caption="Ventas AZO Mes Anterior"/>
    <measureGroup name="VentasTiemposFinal" caption="VentasTiemposFinal"/>
    <measureGroup name="Vtas Delivery" caption="Vtas Delivery"/>
  </measureGroups>
  <maps count="13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1"/>
    <map measureGroup="4" dimension="5"/>
    <map measureGroup="5" dimension="6"/>
    <map measureGroup="6" dimension="1"/>
    <map measureGroup="6" dimension="2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" refreshedDate="45414.412916898145" backgroundQuery="1" createdVersion="8" refreshedVersion="8" minRefreshableVersion="3" recordCount="0" supportSubquery="1" supportAdvancedDrill="1" xr:uid="{A6F61576-00B1-47B9-B0CF-42727CC9F3BC}">
  <cacheSource type="external" connectionId="19"/>
  <cacheFields count="3">
    <cacheField name="[Calendario].[Día].[Día]" caption="Día" numFmtId="0" hierarchy="13" level="1">
      <sharedItems count="20">
        <s v="mié. 03/04"/>
        <s v="jue. 04/04"/>
        <s v="vie. 05/04"/>
        <s v="lun. 08/04"/>
        <s v="mar. 09/04"/>
        <s v="mié. 10/04"/>
        <s v="jue. 11/04"/>
        <s v="vie. 12/04"/>
        <s v="lun. 15/04"/>
        <s v="mar. 16/04"/>
        <s v="mié. 17/04"/>
        <s v="jue. 18/04"/>
        <s v="vie. 19/04"/>
        <s v="lun. 22/04"/>
        <s v="mar. 23/04"/>
        <s v="mié. 24/04"/>
        <s v="jue. 25/04"/>
        <s v="vie. 26/04"/>
        <s v="lun. 29/04"/>
        <s v="mar. 30/04"/>
      </sharedItems>
      <extLst>
        <ext xmlns:x15="http://schemas.microsoft.com/office/spreadsheetml/2010/11/main" uri="{4F2E5C28-24EA-4eb8-9CBF-B6C8F9C3D259}">
          <x15:cachedUniqueNames>
            <x15:cachedUniqueName index="0" name="[Calendario].[Día].&amp;[mié. 03/04]"/>
            <x15:cachedUniqueName index="1" name="[Calendario].[Día].&amp;[jue. 04/04]"/>
            <x15:cachedUniqueName index="2" name="[Calendario].[Día].&amp;[vie. 05/04]"/>
            <x15:cachedUniqueName index="3" name="[Calendario].[Día].&amp;[lun. 08/04]"/>
            <x15:cachedUniqueName index="4" name="[Calendario].[Día].&amp;[mar. 09/04]"/>
            <x15:cachedUniqueName index="5" name="[Calendario].[Día].&amp;[mié. 10/04]"/>
            <x15:cachedUniqueName index="6" name="[Calendario].[Día].&amp;[jue. 11/04]"/>
            <x15:cachedUniqueName index="7" name="[Calendario].[Día].&amp;[vie. 12/04]"/>
            <x15:cachedUniqueName index="8" name="[Calendario].[Día].&amp;[lun. 15/04]"/>
            <x15:cachedUniqueName index="9" name="[Calendario].[Día].&amp;[mar. 16/04]"/>
            <x15:cachedUniqueName index="10" name="[Calendario].[Día].&amp;[mié. 17/04]"/>
            <x15:cachedUniqueName index="11" name="[Calendario].[Día].&amp;[jue. 18/04]"/>
            <x15:cachedUniqueName index="12" name="[Calendario].[Día].&amp;[vie. 19/04]"/>
            <x15:cachedUniqueName index="13" name="[Calendario].[Día].&amp;[lun. 22/04]"/>
            <x15:cachedUniqueName index="14" name="[Calendario].[Día].&amp;[mar. 23/04]"/>
            <x15:cachedUniqueName index="15" name="[Calendario].[Día].&amp;[mié. 24/04]"/>
            <x15:cachedUniqueName index="16" name="[Calendario].[Día].&amp;[jue. 25/04]"/>
            <x15:cachedUniqueName index="17" name="[Calendario].[Día].&amp;[vie. 26/04]"/>
            <x15:cachedUniqueName index="18" name="[Calendario].[Día].&amp;[lun. 29/04]"/>
            <x15:cachedUniqueName index="19" name="[Calendario].[Día].&amp;[mar. 30/04]"/>
          </x15:cachedUniqueNames>
        </ext>
      </extLst>
    </cacheField>
    <cacheField name="[Measures].[Conversión]" caption="Conversión" numFmtId="0" hierarchy="238" level="32767"/>
    <cacheField name="[VentasTiemposFinal].[Supervisor].[Supervisor]" caption="Supervisor" numFmtId="0" hierarchy="146" level="1">
      <sharedItems containsSemiMixedTypes="0" containsNonDate="0" containsString="0"/>
    </cacheField>
  </cacheFields>
  <cacheHierarchies count="252">
    <cacheHierarchy uniqueName="[Ausentismo].[UserMitrol]" caption="UserMitrol" attribute="1" defaultMemberUniqueName="[Ausentismo].[UserMitrol].[All]" allUniqueName="[Ausentismo].[UserMitrol].[All]" dimensionUniqueName="[Ausentismo]" displayFolder="" count="0" memberValueDatatype="130" unbalanced="0"/>
    <cacheHierarchy uniqueName="[Ausentismo].[Fecha]" caption="Fecha" attribute="1" time="1" defaultMemberUniqueName="[Ausentismo].[Fecha].[All]" allUniqueName="[Ausentismo].[Fecha].[All]" dimensionUniqueName="[Ausentismo]" displayFolder="" count="0" memberValueDatatype="7" unbalanced="0"/>
    <cacheHierarchy uniqueName="[Ausentismo].[HS Obj]" caption="HS Obj" attribute="1" defaultMemberUniqueName="[Ausentismo].[HS Obj].[All]" allUniqueName="[Ausentismo].[HS Obj].[All]" dimensionUniqueName="[Ausentismo]" displayFolder="" count="0" memberValueDatatype="5" unbalanced="0"/>
    <cacheHierarchy uniqueName="[Ausentismo].[LOGIN]" caption="LOGIN" attribute="1" defaultMemberUniqueName="[Ausentismo].[LOGIN].[All]" allUniqueName="[Ausentismo].[LOGIN].[All]" dimensionUniqueName="[Ausentismo]" displayFolder="" count="0" memberValueDatatype="5" unbalanced="0"/>
    <cacheHierarchy uniqueName="[Ausentismo].[PRESENTE]" caption="PRESENTE" attribute="1" defaultMemberUniqueName="[Ausentismo].[PRESENTE].[All]" allUniqueName="[Ausentismo].[PRESENTE].[All]" dimensionUniqueName="[Ausentismo]" displayFolder="" count="0" memberValueDatatype="130" unbalanced="0"/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].[Día]" caption="Día" attribute="1" time="1" defaultMemberUniqueName="[Calendario].[Día].[All]" allUniqueName="[Calendario].[Día].[All]" dimensionUniqueName="[Calendario]" displayFolder="" count="2" memberValueDatatype="130" unbalanced="0">
      <fieldsUsage count="2">
        <fieldUsage x="-1"/>
        <fieldUsage x="0"/>
      </fieldsUsage>
    </cacheHierarchy>
    <cacheHierarchy uniqueName="[Calendario].[Semana]" caption="Semana" attribute="1" time="1" defaultMemberUniqueName="[Calendario].[Semana].[All]" allUniqueName="[Calendario].[Semana].[All]" dimensionUniqueName="[Calendario]" displayFolder="" count="0" memberValueDatatype="130" unbalanced="0"/>
    <cacheHierarchy uniqueName="[Dotacion].[Mes Dotacion]" caption="Mes Dotacion" attribute="1" time="1" defaultMemberUniqueName="[Dotacion].[Mes Dotacion].[All]" allUniqueName="[Dotacion].[Mes Dotacion].[All]" dimensionUniqueName="[Dotacion]" displayFolder="" count="0" memberValueDatatype="7" unbalanced="0"/>
    <cacheHierarchy uniqueName="[Dotacion].[Antiguedad (Meses)]" caption="Antiguedad (Meses)" attribute="1" defaultMemberUniqueName="[Dotacion].[Antiguedad (Meses)].[All]" allUniqueName="[Dotacion].[Antiguedad (Meses)].[All]" dimensionUniqueName="[Dotacion]" displayFolder="" count="0" memberValueDatatype="130" unbalanced="0"/>
    <cacheHierarchy uniqueName="[Dotacion].[Apellido y Nombre]" caption="Apellido y Nombre" attribute="1" defaultMemberUniqueName="[Dotacion].[Apellido y Nombre].[All]" allUniqueName="[Dotacion].[Apellido y Nombre].[All]" dimensionUniqueName="[Dotacion]" displayFolder="" count="0" memberValueDatatype="130" unbalanced="0"/>
    <cacheHierarchy uniqueName="[Dotacion].[Apellido]" caption="Apellido" attribute="1" defaultMemberUniqueName="[Dotacion].[Apellido].[All]" allUniqueName="[Dotacion].[Apellido].[All]" dimensionUniqueName="[Dotacion]" displayFolder="" count="0" memberValueDatatype="130" unbalanced="0"/>
    <cacheHierarchy uniqueName="[Dotacion].[Nombre]" caption="Nombre" attribute="1" defaultMemberUniqueName="[Dotacion].[Nombre].[All]" allUniqueName="[Dotacion].[Nombre].[All]" dimensionUniqueName="[Dotacion]" displayFolder="" count="0" memberValueDatatype="130" unbalanced="0"/>
    <cacheHierarchy uniqueName="[Dotacion].[Documento]" caption="Documento" attribute="1" defaultMemberUniqueName="[Dotacion].[Documento].[All]" allUniqueName="[Dotacion].[Documento].[All]" dimensionUniqueName="[Dotacion]" displayFolder="" count="0" memberValueDatatype="20" unbalanced="0"/>
    <cacheHierarchy uniqueName="[Dotacion].[CUIL/CUIT]" caption="CUIL/CUIT" attribute="1" defaultMemberUniqueName="[Dotacion].[CUIL/CUIT].[All]" allUniqueName="[Dotacion].[CUIL/CUIT].[All]" dimensionUniqueName="[Dotacion]" displayFolder="" count="0" memberValueDatatype="5" unbalanced="0"/>
    <cacheHierarchy uniqueName="[Dotacion].[Nacionalidad]" caption="Nacionalidad" attribute="1" defaultMemberUniqueName="[Dotacion].[Nacionalidad].[All]" allUniqueName="[Dotacion].[Nacionalidad].[All]" dimensionUniqueName="[Dotacion]" displayFolder="" count="0" memberValueDatatype="130" unbalanced="0"/>
    <cacheHierarchy uniqueName="[Dotacion].[Legajo]" caption="Legajo" attribute="1" defaultMemberUniqueName="[Dotacion].[Legajo].[All]" allUniqueName="[Dotacion].[Legajo].[All]" dimensionUniqueName="[Dotacion]" displayFolder="" count="0" memberValueDatatype="130" unbalanced="0"/>
    <cacheHierarchy uniqueName="[Dotacion].[Puesto]" caption="Puesto" attribute="1" defaultMemberUniqueName="[Dotacion].[Puesto].[All]" allUniqueName="[Dotacion].[Puesto].[All]" dimensionUniqueName="[Dotacion]" displayFolder="" count="0" memberValueDatatype="130" unbalanced="0"/>
    <cacheHierarchy uniqueName="[Dotacion].[Fecha Nacimiento]" caption="Fecha Nacimiento" attribute="1" time="1" defaultMemberUniqueName="[Dotacion].[Fecha Nacimiento].[All]" allUniqueName="[Dotacion].[Fecha Nacimiento].[All]" dimensionUniqueName="[Dotacion]" displayFolder="" count="0" memberValueDatatype="7" unbalanced="0"/>
    <cacheHierarchy uniqueName="[Dotacion].[Fecha Ingreso AZO]" caption="Fecha Ingreso AZO" attribute="1" time="1" defaultMemberUniqueName="[Dotacion].[Fecha Ingreso AZO].[All]" allUniqueName="[Dotacion].[Fecha Ingreso AZO].[All]" dimensionUniqueName="[Dotacion]" displayFolder="" count="0" memberValueDatatype="7" unbalanced="0"/>
    <cacheHierarchy uniqueName="[Dotacion].[Fecha Ingreso ML]" caption="Fecha Ingreso ML" attribute="1" time="1" defaultMemberUniqueName="[Dotacion].[Fecha Ingreso ML].[All]" allUniqueName="[Dotacion].[Fecha Ingreso ML].[All]" dimensionUniqueName="[Dotacion]" displayFolder="" count="0" memberValueDatatype="7" unbalanced="0"/>
    <cacheHierarchy uniqueName="[Dotacion].[Supervisor]" caption="Supervisor" attribute="1" defaultMemberUniqueName="[Dotacion].[Supervisor].[All]" allUniqueName="[Dotacion].[Supervisor].[All]" dimensionUniqueName="[Dotacion]" displayFolder="" count="0" memberValueDatatype="130" unbalanced="0"/>
    <cacheHierarchy uniqueName="[Dotacion].[Coordinador]" caption="Coordinador" attribute="1" defaultMemberUniqueName="[Dotacion].[Coordinador].[All]" allUniqueName="[Dotacion].[Coordinador].[All]" dimensionUniqueName="[Dotacion]" displayFolder="" count="0" memberValueDatatype="130" unbalanced="0"/>
    <cacheHierarchy uniqueName="[Dotacion].[Turno]" caption="Turno" attribute="1" defaultMemberUniqueName="[Dotacion].[Turno].[All]" allUniqueName="[Dotacion].[Turno].[All]" dimensionUniqueName="[Dotacion]" displayFolder="" count="0" memberValueDatatype="130" unbalanced="0"/>
    <cacheHierarchy uniqueName="[Dotacion].[Jornada]" caption="Jornada" attribute="1" defaultMemberUniqueName="[Dotacion].[Jornada].[All]" allUniqueName="[Dotacion].[Jornada].[All]" dimensionUniqueName="[Dotacion]" displayFolder="" count="0" memberValueDatatype="130" unbalanced="0"/>
    <cacheHierarchy uniqueName="[Dotacion].[Carga Horaria]" caption="Carga Horaria" attribute="1" defaultMemberUniqueName="[Dotacion].[Carga Horaria].[All]" allUniqueName="[Dotacion].[Carga Horaria].[All]" dimensionUniqueName="[Dotacion]" displayFolder="" count="0" memberValueDatatype="20" unbalanced="0"/>
    <cacheHierarchy uniqueName="[Dotacion].[Cliente]" caption="Cliente" attribute="1" defaultMemberUniqueName="[Dotacion].[Cliente].[All]" allUniqueName="[Dotacion].[Cliente].[All]" dimensionUniqueName="[Dotacion]" displayFolder="" count="0" memberValueDatatype="130" unbalanced="0"/>
    <cacheHierarchy uniqueName="[Dotacion].[Sub Campaña]" caption="Sub Campaña" attribute="1" defaultMemberUniqueName="[Dotacion].[Sub Campaña].[All]" allUniqueName="[Dotacion].[Sub Campaña].[All]" dimensionUniqueName="[Dotacion]" displayFolder="" count="0" memberValueDatatype="130" unbalanced="0"/>
    <cacheHierarchy uniqueName="[Dotacion].[ID AZO]" caption="ID AZO" attribute="1" defaultMemberUniqueName="[Dotacion].[ID AZO].[All]" allUniqueName="[Dotacion].[ID AZO].[All]" dimensionUniqueName="[Dotacion]" displayFolder="" count="0" memberValueDatatype="130" unbalanced="0"/>
    <cacheHierarchy uniqueName="[Dotacion].[Estado]" caption="Estado" attribute="1" defaultMemberUniqueName="[Dotacion].[Estado].[All]" allUniqueName="[Dotacion].[Estado].[All]" dimensionUniqueName="[Dotacion]" displayFolder="" count="0" memberValueDatatype="130" unbalanced="0"/>
    <cacheHierarchy uniqueName="[Dotacion].[Fecha Baja o Lic]" caption="Fecha Baja o Lic" attribute="1" defaultMemberUniqueName="[Dotacion].[Fecha Baja o Lic].[All]" allUniqueName="[Dotacion].[Fecha Baja o Lic].[All]" dimensionUniqueName="[Dotacion]" displayFolder="" count="0" memberValueDatatype="130" unbalanced="0"/>
    <cacheHierarchy uniqueName="[Dotacion].[Proporcional x Presentismo]" caption="Proporcional x Presentismo" attribute="1" defaultMemberUniqueName="[Dotacion].[Proporcional x Presentismo].[All]" allUniqueName="[Dotacion].[Proporcional x Presentismo].[All]" dimensionUniqueName="[Dotacion]" displayFolder="" count="0" memberValueDatatype="5" unbalanced="0"/>
    <cacheHierarchy uniqueName="[Dotacion].[Proporcional x Curva]" caption="Proporcional x Curva" attribute="1" defaultMemberUniqueName="[Dotacion].[Proporcional x Curva].[All]" allUniqueName="[Dotacion].[Proporcional x Curva].[All]" dimensionUniqueName="[Dotacion]" displayFolder="" count="0" memberValueDatatype="5" unbalanced="0"/>
    <cacheHierarchy uniqueName="[Dotacion].[MODALIDAD]" caption="MODALIDAD" attribute="1" defaultMemberUniqueName="[Dotacion].[MODALIDAD].[All]" allUniqueName="[Dotacion].[MODALIDAD].[All]" dimensionUniqueName="[Dotacion]" displayFolder="" count="0" memberValueDatatype="130" unbalanced="0"/>
    <cacheHierarchy uniqueName="[Dotacion].[User Mitrol]" caption="User Mitrol" attribute="1" defaultMemberUniqueName="[Dotacion].[User Mitrol].[All]" allUniqueName="[Dotacion].[User Mitrol].[All]" dimensionUniqueName="[Dotacion]" displayFolder="" count="0" memberValueDatatype="130" unbalanced="0"/>
    <cacheHierarchy uniqueName="[Dotacion].[Equipo]" caption="Equipo" attribute="1" defaultMemberUniqueName="[Dotacion].[Equipo].[All]" allUniqueName="[Dotacion].[Equipo].[All]" dimensionUniqueName="[Dotacion]" displayFolder="" count="0" memberValueDatatype="130" unbalanced="0"/>
    <cacheHierarchy uniqueName="[Horas_Objetivo].[Producto]" caption="Producto" attribute="1" defaultMemberUniqueName="[Horas_Objetivo].[Producto].[All]" allUniqueName="[Horas_Objetivo].[Producto].[All]" dimensionUniqueName="[Horas_Objetivo]" displayFolder="" count="0" memberValueDatatype="130" unbalanced="0"/>
    <cacheHierarchy uniqueName="[Horas_Objetivo].[Apellido y Nombre]" caption="Apellido y Nombre" attribute="1" defaultMemberUniqueName="[Horas_Objetivo].[Apellido y Nombre].[All]" allUniqueName="[Horas_Objetivo].[Apellido y Nombre].[All]" dimensionUniqueName="[Horas_Objetivo]" displayFolder="" count="0" memberValueDatatype="130" unbalanced="0"/>
    <cacheHierarchy uniqueName="[Horas_Objetivo].[Supervisor]" caption="Supervisor" attribute="1" defaultMemberUniqueName="[Horas_Objetivo].[Supervisor].[All]" allUniqueName="[Horas_Objetivo].[Supervisor].[All]" dimensionUniqueName="[Horas_Objetivo]" displayFolder="" count="0" memberValueDatatype="130" unbalanced="0"/>
    <cacheHierarchy uniqueName="[Horas_Objetivo].[Coordinador]" caption="Coordinador" attribute="1" defaultMemberUniqueName="[Horas_Objetivo].[Coordinador].[All]" allUniqueName="[Horas_Objetivo].[Coordinador].[All]" dimensionUniqueName="[Horas_Objetivo]" displayFolder="" count="0" memberValueDatatype="130" unbalanced="0"/>
    <cacheHierarchy uniqueName="[Horas_Objetivo].[Estado]" caption="Estado" attribute="1" defaultMemberUniqueName="[Horas_Objetivo].[Estado].[All]" allUniqueName="[Horas_Objetivo].[Estado].[All]" dimensionUniqueName="[Horas_Objetivo]" displayFolder="" count="0" memberValueDatatype="130" unbalanced="0"/>
    <cacheHierarchy uniqueName="[Horas_Objetivo].[Sub Campaña]" caption="Sub Campaña" attribute="1" defaultMemberUniqueName="[Horas_Objetivo].[Sub Campaña].[All]" allUniqueName="[Horas_Objetivo].[Sub Campaña].[All]" dimensionUniqueName="[Horas_Objetivo]" displayFolder="" count="0" memberValueDatatype="130" unbalanced="0"/>
    <cacheHierarchy uniqueName="[Horas_Objetivo].[User Mitrol]" caption="User Mitrol" attribute="1" defaultMemberUniqueName="[Horas_Objetivo].[User Mitrol].[All]" allUniqueName="[Horas_Objetivo].[User Mitrol].[All]" dimensionUniqueName="[Horas_Objetivo]" displayFolder="" count="0" memberValueDatatype="130" unbalanced="0"/>
    <cacheHierarchy uniqueName="[Horas_Objetivo].[Fecha]" caption="Fecha" attribute="1" time="1" defaultMemberUniqueName="[Horas_Objetivo].[Fecha].[All]" allUniqueName="[Horas_Objetivo].[Fecha].[All]" dimensionUniqueName="[Horas_Objetivo]" displayFolder="" count="0" memberValueDatatype="7" unbalanced="0"/>
    <cacheHierarchy uniqueName="[Horas_Objetivo].[LOGIN]" caption="LOGIN" attribute="1" defaultMemberUniqueName="[Horas_Objetivo].[LOGIN].[All]" allUniqueName="[Horas_Objetivo].[LOGIN].[All]" dimensionUniqueName="[Horas_Objetivo]" displayFolder="" count="0" memberValueDatatype="5" unbalanced="0"/>
    <cacheHierarchy uniqueName="[Horas_Objetivo].[HS Obj]" caption="HS Obj" attribute="1" defaultMemberUniqueName="[Horas_Objetivo].[HS Obj].[All]" allUniqueName="[Horas_Objetivo].[HS Obj].[All]" dimensionUniqueName="[Horas_Objetivo]" displayFolder="" count="0" memberValueDatatype="5" unbalanced="0"/>
    <cacheHierarchy uniqueName="[Tiempos].[Fecha]" caption="Fecha" attribute="1" time="1" defaultMemberUniqueName="[Tiempos].[Fecha].[All]" allUniqueName="[Tiempos].[Fecha].[All]" dimensionUniqueName="[Tiempos]" displayFolder="" count="0" memberValueDatatype="7" unbalanced="0"/>
    <cacheHierarchy uniqueName="[Tiempos].[UserMitrol]" caption="UserMitrol" attribute="1" defaultMemberUniqueName="[Tiempos].[UserMitrol].[All]" allUniqueName="[Tiempos].[UserMitrol].[All]" dimensionUniqueName="[Tiempos]" displayFolder="" count="0" memberValueDatatype="130" unbalanced="0"/>
    <cacheHierarchy uniqueName="[Tiempos].[Sub Campaña]" caption="Sub Campaña" attribute="1" defaultMemberUniqueName="[Tiempos].[Sub Campaña].[All]" allUniqueName="[Tiempos].[Sub Campaña].[All]" dimensionUniqueName="[Tiempos]" displayFolder="" count="0" memberValueDatatype="130" unbalanced="0"/>
    <cacheHierarchy uniqueName="[Tiempos].[LOGIN]" caption="LOGIN" attribute="1" defaultMemberUniqueName="[Tiempos].[LOGIN].[All]" allUniqueName="[Tiempos].[LOGIN].[All]" dimensionUniqueName="[Tiempos]" displayFolder="" count="0" memberValueDatatype="5" unbalanced="0"/>
    <cacheHierarchy uniqueName="[Tiempos].[AVAIL]" caption="AVAIL" attribute="1" defaultMemberUniqueName="[Tiempos].[AVAIL].[All]" allUniqueName="[Tiempos].[AVAIL].[All]" dimensionUniqueName="[Tiempos]" displayFolder="" count="0" memberValueDatatype="5" unbalanced="0"/>
    <cacheHierarchy uniqueName="[Tiempos].[PREVIEW]" caption="PREVIEW" attribute="1" defaultMemberUniqueName="[Tiempos].[PREVIEW].[All]" allUniqueName="[Tiempos].[PREVIEW].[All]" dimensionUniqueName="[Tiempos]" displayFolder="" count="0" memberValueDatatype="5" unbalanced="0"/>
    <cacheHierarchy uniqueName="[Tiempos].[DIAL]" caption="DIAL" attribute="1" defaultMemberUniqueName="[Tiempos].[DIAL].[All]" allUniqueName="[Tiempos].[DIAL].[All]" dimensionUniqueName="[Tiempos]" displayFolder="" count="0" memberValueDatatype="5" unbalanced="0"/>
    <cacheHierarchy uniqueName="[Tiempos].[RING]" caption="RING" attribute="1" defaultMemberUniqueName="[Tiempos].[RING].[All]" allUniqueName="[Tiempos].[RING].[All]" dimensionUniqueName="[Tiempos]" displayFolder="" count="0" memberValueDatatype="5" unbalanced="0"/>
    <cacheHierarchy uniqueName="[Tiempos].[CONVERSACIÓN]" caption="CONVERSACIÓN" attribute="1" defaultMemberUniqueName="[Tiempos].[CONVERSACIÓN].[All]" allUniqueName="[Tiempos].[CONVERSACIÓN].[All]" dimensionUniqueName="[Tiempos]" displayFolder="" count="0" memberValueDatatype="5" unbalanced="0"/>
    <cacheHierarchy uniqueName="[Tiempos].[HOLD]" caption="HOLD" attribute="1" defaultMemberUniqueName="[Tiempos].[HOLD].[All]" allUniqueName="[Tiempos].[HOLD].[All]" dimensionUniqueName="[Tiempos]" displayFolder="" count="0" memberValueDatatype="5" unbalanced="0"/>
    <cacheHierarchy uniqueName="[Tiempos].[ACW]" caption="ACW" attribute="1" defaultMemberUniqueName="[Tiempos].[ACW].[All]" allUniqueName="[Tiempos].[ACW].[All]" dimensionUniqueName="[Tiempos]" displayFolder="" count="0" memberValueDatatype="5" unbalanced="0"/>
    <cacheHierarchy uniqueName="[Tiempos].[NOT_READY]" caption="NOT_READY" attribute="1" defaultMemberUniqueName="[Tiempos].[NOT_READY].[All]" allUniqueName="[Tiempos].[NOT_READY].[All]" dimensionUniqueName="[Tiempos]" displayFolder="" count="0" memberValueDatatype="5" unbalanced="0"/>
    <cacheHierarchy uniqueName="[Tiempos].[BREAK]" caption="BREAK" attribute="1" defaultMemberUniqueName="[Tiempos].[BREAK].[All]" allUniqueName="[Tiempos].[BREAK].[All]" dimensionUniqueName="[Tiempos]" displayFolder="" count="0" memberValueDatatype="5" unbalanced="0"/>
    <cacheHierarchy uniqueName="[Tiempos].[COACHING]" caption="COACHING" attribute="1" defaultMemberUniqueName="[Tiempos].[COACHING].[All]" allUniqueName="[Tiempos].[COACHING].[All]" dimensionUniqueName="[Tiempos]" displayFolder="" count="0" memberValueDatatype="5" unbalanced="0"/>
    <cacheHierarchy uniqueName="[Tiempos].[ADMINISTRATIVO]" caption="ADMINISTRATIVO" attribute="1" defaultMemberUniqueName="[Tiempos].[ADMINISTRATIVO].[All]" allUniqueName="[Tiempos].[ADMINISTRATIVO].[All]" dimensionUniqueName="[Tiempos]" displayFolder="" count="0" memberValueDatatype="5" unbalanced="0"/>
    <cacheHierarchy uniqueName="[Tiempos].[BAÑO]" caption="BAÑO" attribute="1" defaultMemberUniqueName="[Tiempos].[BAÑO].[All]" allUniqueName="[Tiempos].[BAÑO].[All]" dimensionUniqueName="[Tiempos]" displayFolder="" count="0" memberValueDatatype="5" unbalanced="0"/>
    <cacheHierarchy uniqueName="[Tiempos].[LLAMADA_MANUAL]" caption="LLAMADA_MANUAL" attribute="1" defaultMemberUniqueName="[Tiempos].[LLAMADA_MANUAL].[All]" allUniqueName="[Tiempos].[LLAMADA_MANUAL].[All]" dimensionUniqueName="[Tiempos]" displayFolder="" count="0" memberValueDatatype="5" unbalanced="0"/>
    <cacheHierarchy uniqueName="[Tiempos].[ATENDIDAS]" caption="ATENDIDAS" attribute="1" defaultMemberUniqueName="[Tiempos].[ATENDIDAS].[All]" allUniqueName="[Tiempos].[ATENDIDAS].[All]" dimensionUniqueName="[Tiempos]" displayFolder="" count="0" memberValueDatatype="20" unbalanced="0"/>
    <cacheHierarchy uniqueName="[Tiempos].[NO_ATENDIDAS]" caption="NO_ATENDIDAS" attribute="1" defaultMemberUniqueName="[Tiempos].[NO_ATENDIDAS].[All]" allUniqueName="[Tiempos].[NO_ATENDIDAS].[All]" dimensionUniqueName="[Tiempos]" displayFolder="" count="0" memberValueDatatype="20" unbalanced="0"/>
    <cacheHierarchy uniqueName="[Tiempos].[TIPIFICACIÓN_EXITOSO]" caption="TIPIFICACIÓN_EXITOSO" attribute="1" defaultMemberUniqueName="[Tiempos].[TIPIFICACIÓN_EXITOSO].[All]" allUniqueName="[Tiempos].[TIPIFICACIÓN_EXITOSO].[All]" dimensionUniqueName="[Tiempos]" displayFolder="" count="0" memberValueDatatype="20" unbalanced="0"/>
    <cacheHierarchy uniqueName="[Tiempos].[TIPIFICACIÓN_NO_EXITOSO]" caption="TIPIFICACIÓN_NO_EXITOSO" attribute="1" defaultMemberUniqueName="[Tiempos].[TIPIFICACIÓN_NO_EXITOSO].[All]" allUniqueName="[Tiempos].[TIPIFICACIÓN_NO_EXITOSO].[All]" dimensionUniqueName="[Tiempos]" displayFolder="" count="0" memberValueDatatype="20" unbalanced="0"/>
    <cacheHierarchy uniqueName="[Tiempos].[CONVERSACIÓN_ENTRANTE]" caption="CONVERSACIÓN_ENTRANTE" attribute="1" defaultMemberUniqueName="[Tiempos].[CONVERSACIÓN_ENTRANTE].[All]" allUniqueName="[Tiempos].[CONVERSACIÓN_ENTRANTE].[All]" dimensionUniqueName="[Tiempos]" displayFolder="" count="0" memberValueDatatype="5" unbalanced="0"/>
    <cacheHierarchy uniqueName="[Tiempos].[CONVERSACIÓN_SALIENTE]" caption="CONVERSACIÓN_SALIENTE" attribute="1" defaultMemberUniqueName="[Tiempos].[CONVERSACIÓN_SALIENTE].[All]" allUniqueName="[Tiempos].[CONVERSACIÓN_SALIENTE].[All]" dimensionUniqueName="[Tiempos]" displayFolder="" count="0" memberValueDatatype="5" unbalanced="0"/>
    <cacheHierarchy uniqueName="[Tiempos].[LLAMADAS]" caption="LLAMADAS" attribute="1" defaultMemberUniqueName="[Tiempos].[LLAMADAS].[All]" allUniqueName="[Tiempos].[LLAMADAS].[All]" dimensionUniqueName="[Tiempos]" displayFolder="" count="0" memberValueDatatype="20" unbalanced="0"/>
    <cacheHierarchy uniqueName="[Tiempos].[TOTAL_AUXILIARES]" caption="TOTAL_AUXILIARES" attribute="1" defaultMemberUniqueName="[Tiempos].[TOTAL_AUXILIARES].[All]" allUniqueName="[Tiempos].[TOTAL_AUXILIARES].[All]" dimensionUniqueName="[Tiempos]" displayFolder="" count="0" memberValueDatatype="5" unbalanced="0"/>
    <cacheHierarchy uniqueName="[Tiempos].[TKT]" caption="TKT" attribute="1" defaultMemberUniqueName="[Tiempos].[TKT].[All]" allUniqueName="[Tiempos].[TKT].[All]" dimensionUniqueName="[Tiempos]" displayFolder="" count="0" memberValueDatatype="5" unbalanced="0"/>
    <cacheHierarchy uniqueName="[Tiempos].[TMO]" caption="TMO" attribute="1" defaultMemberUniqueName="[Tiempos].[TMO].[All]" allUniqueName="[Tiempos].[TMO].[All]" dimensionUniqueName="[Tiempos]" displayFolder="" count="0" memberValueDatatype="5" unbalanced="0"/>
    <cacheHierarchy uniqueName="[Tiempos].[PRODUCTO]" caption="PRODUCTO" attribute="1" defaultMemberUniqueName="[Tiempos].[PRODUCTO].[All]" allUniqueName="[Tiempos].[PRODUCTO].[All]" dimensionUniqueName="[Tiempos]" displayFolder="" count="0" memberValueDatatype="130" unbalanced="0"/>
    <cacheHierarchy uniqueName="[Tiempos].[Operador]" caption="Operador" attribute="1" defaultMemberUniqueName="[Tiempos].[Operador].[All]" allUniqueName="[Tiempos].[Operador].[All]" dimensionUniqueName="[Tiempos]" displayFolder="" count="0" memberValueDatatype="130" unbalanced="0"/>
    <cacheHierarchy uniqueName="[Tiempos].[Documento]" caption="Documento" attribute="1" defaultMemberUniqueName="[Tiempos].[Documento].[All]" allUniqueName="[Tiempos].[Documento].[All]" dimensionUniqueName="[Tiempos]" displayFolder="" count="0" memberValueDatatype="20" unbalanced="0"/>
    <cacheHierarchy uniqueName="[Tiempos].[Supervisor]" caption="Supervisor" attribute="1" defaultMemberUniqueName="[Tiempos].[Supervisor].[All]" allUniqueName="[Tiempos].[Supervisor].[All]" dimensionUniqueName="[Tiempos]" displayFolder="" count="0" memberValueDatatype="130" unbalanced="0"/>
    <cacheHierarchy uniqueName="[Tiempos].[Coordinador]" caption="Coordinador" attribute="1" defaultMemberUniqueName="[Tiempos].[Coordinador].[All]" allUniqueName="[Tiempos].[Coordinador].[All]" dimensionUniqueName="[Tiempos]" displayFolder="" count="0" memberValueDatatype="130" unbalanced="0"/>
    <cacheHierarchy uniqueName="[Tiempos].[Site]" caption="Site" attribute="1" defaultMemberUniqueName="[Tiempos].[Site].[All]" allUniqueName="[Tiempos].[Site].[All]" dimensionUniqueName="[Tiempos]" displayFolder="" count="0" memberValueDatatype="130" unbalanced="0"/>
    <cacheHierarchy uniqueName="[Tiempos].[Id Operador]" caption="Id Operador" attribute="1" defaultMemberUniqueName="[Tiempos].[Id Operador].[All]" allUniqueName="[Tiempos].[Id Operador].[All]" dimensionUniqueName="[Tiempos]" displayFolder="" count="0" memberValueDatatype="130" unbalanced="0"/>
    <cacheHierarchy uniqueName="[Tiempos].[Estado]" caption="Estado" attribute="1" defaultMemberUniqueName="[Tiempos].[Estado].[All]" allUniqueName="[Tiempos].[Estado].[All]" dimensionUniqueName="[Tiempos]" displayFolder="" count="0" memberValueDatatype="130" unbalanced="0"/>
    <cacheHierarchy uniqueName="[Tiempos].[Proporcional x Presentismo]" caption="Proporcional x Presentismo" attribute="1" defaultMemberUniqueName="[Tiempos].[Proporcional x Presentismo].[All]" allUniqueName="[Tiempos].[Proporcional x Presentismo].[All]" dimensionUniqueName="[Tiempos]" displayFolder="" count="0" memberValueDatatype="5" unbalanced="0"/>
    <cacheHierarchy uniqueName="[Tiempos].[Proporcional x Curva]" caption="Proporcional x Curva" attribute="1" defaultMemberUniqueName="[Tiempos].[Proporcional x Curva].[All]" allUniqueName="[Tiempos].[Proporcional x Curva].[All]" dimensionUniqueName="[Tiempos]" displayFolder="" count="0" memberValueDatatype="5" unbalanced="0"/>
    <cacheHierarchy uniqueName="[Tiempos].[Busqueda]" caption="Busqueda" attribute="1" defaultMemberUniqueName="[Tiempos].[Busqueda].[All]" allUniqueName="[Tiempos].[Busqueda].[All]" dimensionUniqueName="[Tiempos]" displayFolder="" count="0" memberValueDatatype="130" unbalanced="0"/>
    <cacheHierarchy uniqueName="[Ventas AZO Mes Anterior].[Id Operador]" caption="Id Operador" attribute="1" defaultMemberUniqueName="[Ventas AZO Mes Anterior].[Id Operador].[All]" allUniqueName="[Ventas AZO Mes Anterior].[Id Operador].[All]" dimensionUniqueName="[Ventas AZO Mes Anterior]" displayFolder="" count="0" memberValueDatatype="130" unbalanced="0"/>
    <cacheHierarchy uniqueName="[Ventas AZO Mes Anterior].[Fecha]" caption="Fecha" attribute="1" time="1" defaultMemberUniqueName="[Ventas AZO Mes Anterior].[Fecha].[All]" allUniqueName="[Ventas AZO Mes Anterior].[Fecha].[All]" dimensionUniqueName="[Ventas AZO Mes Anterior]" displayFolder="" count="0" memberValueDatatype="7" unbalanced="0"/>
    <cacheHierarchy uniqueName="[Ventas AZO Mes Anterior].[Hora]" caption="Hora" attribute="1" defaultMemberUniqueName="[Ventas AZO Mes Anterior].[Hora].[All]" allUniqueName="[Ventas AZO Mes Anterior].[Hora].[All]" dimensionUniqueName="[Ventas AZO Mes Anterior]" displayFolder="" count="0" memberValueDatatype="130" unbalanced="0"/>
    <cacheHierarchy uniqueName="[Ventas AZO Mes Anterior].[Dispositivo]" caption="Dispositivo" attribute="1" defaultMemberUniqueName="[Ventas AZO Mes Anterior].[Dispositivo].[All]" allUniqueName="[Ventas AZO Mes Anterior].[Dispositivo].[All]" dimensionUniqueName="[Ventas AZO Mes Anterior]" displayFolder="" count="0" memberValueDatatype="130" unbalanced="0"/>
    <cacheHierarchy uniqueName="[Ventas AZO Mes Anterior].[Cliente]" caption="Cliente" attribute="1" defaultMemberUniqueName="[Ventas AZO Mes Anterior].[Cliente].[All]" allUniqueName="[Ventas AZO Mes Anterior].[Cliente].[All]" dimensionUniqueName="[Ventas AZO Mes Anterior]" displayFolder="" count="0" memberValueDatatype="130" unbalanced="0"/>
    <cacheHierarchy uniqueName="[Ventas AZO Mes Anterior].[Cliente_Mail]" caption="Cliente_Mail" attribute="1" defaultMemberUniqueName="[Ventas AZO Mes Anterior].[Cliente_Mail].[All]" allUniqueName="[Ventas AZO Mes Anterior].[Cliente_Mail].[All]" dimensionUniqueName="[Ventas AZO Mes Anterior]" displayFolder="" count="0" memberValueDatatype="130" unbalanced="0"/>
    <cacheHierarchy uniqueName="[Ventas AZO Mes Anterior].[Cliente_Telefono]" caption="Cliente_Telefono" attribute="1" defaultMemberUniqueName="[Ventas AZO Mes Anterior].[Cliente_Telefono].[All]" allUniqueName="[Ventas AZO Mes Anterior].[Cliente_Telefono].[All]" dimensionUniqueName="[Ventas AZO Mes Anterior]" displayFolder="" count="0" memberValueDatatype="130" unbalanced="0"/>
    <cacheHierarchy uniqueName="[Ventas AZO Mes Anterior].[user_id]" caption="user_id" attribute="1" defaultMemberUniqueName="[Ventas AZO Mes Anterior].[user_id].[All]" allUniqueName="[Ventas AZO Mes Anterior].[user_id].[All]" dimensionUniqueName="[Ventas AZO Mes Anterior]" displayFolder="" count="0" memberValueDatatype="130" unbalanced="0"/>
    <cacheHierarchy uniqueName="[Ventas AZO Mes Anterior].[Status_Link]" caption="Status_Link" attribute="1" defaultMemberUniqueName="[Ventas AZO Mes Anterior].[Status_Link].[All]" allUniqueName="[Ventas AZO Mes Anterior].[Status_Link].[All]" dimensionUniqueName="[Ventas AZO Mes Anterior]" displayFolder="" count="0" memberValueDatatype="130" unbalanced="0"/>
    <cacheHierarchy uniqueName="[Ventas AZO Mes Anterior].[payment_id]" caption="payment_id" attribute="1" defaultMemberUniqueName="[Ventas AZO Mes Anterior].[payment_id].[All]" allUniqueName="[Ventas AZO Mes Anterior].[payment_id].[All]" dimensionUniqueName="[Ventas AZO Mes Anterior]" displayFolder="" count="0" memberValueDatatype="130" unbalanced="0"/>
    <cacheHierarchy uniqueName="[Ventas AZO Mes Anterior].[payment_method_id]" caption="payment_method_id" attribute="1" defaultMemberUniqueName="[Ventas AZO Mes Anterior].[payment_method_id].[All]" allUniqueName="[Ventas AZO Mes Anterior].[payment_method_id].[All]" dimensionUniqueName="[Ventas AZO Mes Anterior]" displayFolder="" count="0" memberValueDatatype="130" unbalanced="0"/>
    <cacheHierarchy uniqueName="[Ventas AZO Mes Anterior].[payment_status]" caption="payment_status" attribute="1" defaultMemberUniqueName="[Ventas AZO Mes Anterior].[payment_status].[All]" allUniqueName="[Ventas AZO Mes Anterior].[payment_status].[All]" dimensionUniqueName="[Ventas AZO Mes Anterior]" displayFolder="" count="0" memberValueDatatype="130" unbalanced="0"/>
    <cacheHierarchy uniqueName="[Ventas AZO Mes Anterior].[payment_status_detail]" caption="payment_status_detail" attribute="1" defaultMemberUniqueName="[Ventas AZO Mes Anterior].[payment_status_detail].[All]" allUniqueName="[Ventas AZO Mes Anterior].[payment_status_detail].[All]" dimensionUniqueName="[Ventas AZO Mes Anterior]" displayFolder="" count="0" memberValueDatatype="130" unbalanced="0"/>
    <cacheHierarchy uniqueName="[Ventas AZO Mes Anterior].[PRODUCTO]" caption="PRODUCTO" attribute="1" defaultMemberUniqueName="[Ventas AZO Mes Anterior].[PRODUCTO].[All]" allUniqueName="[Ventas AZO Mes Anterior].[PRODUCTO].[All]" dimensionUniqueName="[Ventas AZO Mes Anterior]" displayFolder="" count="0" memberValueDatatype="130" unbalanced="0"/>
    <cacheHierarchy uniqueName="[Ventas AZO Mes Anterior].[Sub Campaña]" caption="Sub Campaña" attribute="1" defaultMemberUniqueName="[Ventas AZO Mes Anterior].[Sub Campaña].[All]" allUniqueName="[Ventas AZO Mes Anterior].[Sub Campaña].[All]" dimensionUniqueName="[Ventas AZO Mes Anterior]" displayFolder="" count="0" memberValueDatatype="130" unbalanced="0"/>
    <cacheHierarchy uniqueName="[Ventas AZO Mes Anterior].[Estado_Gestion]" caption="Estado_Gestion" attribute="1" defaultMemberUniqueName="[Ventas AZO Mes Anterior].[Estado_Gestion].[All]" allUniqueName="[Ventas AZO Mes Anterior].[Estado_Gestion].[All]" dimensionUniqueName="[Ventas AZO Mes Anterior]" displayFolder="" count="0" memberValueDatatype="130" unbalanced="0"/>
    <cacheHierarchy uniqueName="[Ventas AZO Mes Anterior].[Puntos (Sin Incentivo)]" caption="Puntos (Sin Incentivo)" attribute="1" defaultMemberUniqueName="[Ventas AZO Mes Anterior].[Puntos (Sin Incentivo)].[All]" allUniqueName="[Ventas AZO Mes Anterior].[Puntos (Sin Incentivo)].[All]" dimensionUniqueName="[Ventas AZO Mes Anterior]" displayFolder="" count="0" memberValueDatatype="5" unbalanced="0"/>
    <cacheHierarchy uniqueName="[Ventas AZO Mes Anterior].[Operador]" caption="Operador" attribute="1" defaultMemberUniqueName="[Ventas AZO Mes Anterior].[Operador].[All]" allUniqueName="[Ventas AZO Mes Anterior].[Operador].[All]" dimensionUniqueName="[Ventas AZO Mes Anterior]" displayFolder="" count="0" memberValueDatatype="130" unbalanced="0"/>
    <cacheHierarchy uniqueName="[Ventas AZO Mes Anterior].[Documento]" caption="Documento" attribute="1" defaultMemberUniqueName="[Ventas AZO Mes Anterior].[Documento].[All]" allUniqueName="[Ventas AZO Mes Anterior].[Documento].[All]" dimensionUniqueName="[Ventas AZO Mes Anterior]" displayFolder="" count="0" memberValueDatatype="20" unbalanced="0"/>
    <cacheHierarchy uniqueName="[Ventas AZO Mes Anterior].[Supervisor]" caption="Supervisor" attribute="1" defaultMemberUniqueName="[Ventas AZO Mes Anterior].[Supervisor].[All]" allUniqueName="[Ventas AZO Mes Anterior].[Supervisor].[All]" dimensionUniqueName="[Ventas AZO Mes Anterior]" displayFolder="" count="0" memberValueDatatype="130" unbalanced="0"/>
    <cacheHierarchy uniqueName="[Ventas AZO Mes Anterior].[Coordinador]" caption="Coordinador" attribute="1" defaultMemberUniqueName="[Ventas AZO Mes Anterior].[Coordinador].[All]" allUniqueName="[Ventas AZO Mes Anterior].[Coordinador].[All]" dimensionUniqueName="[Ventas AZO Mes Anterior]" displayFolder="" count="0" memberValueDatatype="130" unbalanced="0"/>
    <cacheHierarchy uniqueName="[Ventas AZO Mes Anterior].[Site]" caption="Site" attribute="1" defaultMemberUniqueName="[Ventas AZO Mes Anterior].[Site].[All]" allUniqueName="[Ventas AZO Mes Anterior].[Site].[All]" dimensionUniqueName="[Ventas AZO Mes Anterior]" displayFolder="" count="0" memberValueDatatype="130" unbalanced="0"/>
    <cacheHierarchy uniqueName="[Ventas AZO Mes Anterior].[Estado]" caption="Estado" attribute="1" defaultMemberUniqueName="[Ventas AZO Mes Anterior].[Estado].[All]" allUniqueName="[Ventas AZO Mes Anterior].[Estado].[All]" dimensionUniqueName="[Ventas AZO Mes Anterior]" displayFolder="" count="0" memberValueDatatype="130" unbalanced="0"/>
    <cacheHierarchy uniqueName="[Ventas AZO Mes Anterior].[Multiplicador Incentivo]" caption="Multiplicador Incentivo" attribute="1" defaultMemberUniqueName="[Ventas AZO Mes Anterior].[Multiplicador Incentivo].[All]" allUniqueName="[Ventas AZO Mes Anterior].[Multiplicador Incentivo].[All]" dimensionUniqueName="[Ventas AZO Mes Anterior]" displayFolder="" count="0" memberValueDatatype="5" unbalanced="0"/>
    <cacheHierarchy uniqueName="[Ventas AZO Mes Anterior].[Puntos]" caption="Puntos" attribute="1" defaultMemberUniqueName="[Ventas AZO Mes Anterior].[Puntos].[All]" allUniqueName="[Ventas AZO Mes Anterior].[Puntos].[All]" dimensionUniqueName="[Ventas AZO Mes Anterior]" displayFolder="" count="0" memberValueDatatype="5" unbalanced="0"/>
    <cacheHierarchy uniqueName="[VentasTiemposFinal].[Fecha]" caption="Fecha" attribute="1" time="1" defaultMemberUniqueName="[VentasTiemposFinal].[Fecha].[All]" allUniqueName="[VentasTiemposFinal].[Fecha].[All]" dimensionUniqueName="[VentasTiemposFinal]" displayFolder="" count="0" memberValueDatatype="7" unbalanced="0"/>
    <cacheHierarchy uniqueName="[VentasTiemposFinal].[UserMitrol]" caption="UserMitrol" attribute="1" defaultMemberUniqueName="[VentasTiemposFinal].[UserMitrol].[All]" allUniqueName="[VentasTiemposFinal].[UserMitrol].[All]" dimensionUniqueName="[VentasTiemposFinal]" displayFolder="" count="0" memberValueDatatype="130" unbalanced="0"/>
    <cacheHierarchy uniqueName="[VentasTiemposFinal].[Sub Campaña]" caption="Sub Campaña" attribute="1" defaultMemberUniqueName="[VentasTiemposFinal].[Sub Campaña].[All]" allUniqueName="[VentasTiemposFinal].[Sub Campaña].[All]" dimensionUniqueName="[VentasTiemposFinal]" displayFolder="" count="0" memberValueDatatype="130" unbalanced="0"/>
    <cacheHierarchy uniqueName="[VentasTiemposFinal].[LOGIN]" caption="LOGIN" attribute="1" defaultMemberUniqueName="[VentasTiemposFinal].[LOGIN].[All]" allUniqueName="[VentasTiemposFinal].[LOGIN].[All]" dimensionUniqueName="[VentasTiemposFinal]" displayFolder="" count="0" memberValueDatatype="5" unbalanced="0"/>
    <cacheHierarchy uniqueName="[VentasTiemposFinal].[AVAIL]" caption="AVAIL" attribute="1" defaultMemberUniqueName="[VentasTiemposFinal].[AVAIL].[All]" allUniqueName="[VentasTiemposFinal].[AVAIL].[All]" dimensionUniqueName="[VentasTiemposFinal]" displayFolder="" count="0" memberValueDatatype="5" unbalanced="0"/>
    <cacheHierarchy uniqueName="[VentasTiemposFinal].[PREVIEW]" caption="PREVIEW" attribute="1" defaultMemberUniqueName="[VentasTiemposFinal].[PREVIEW].[All]" allUniqueName="[VentasTiemposFinal].[PREVIEW].[All]" dimensionUniqueName="[VentasTiemposFinal]" displayFolder="" count="0" memberValueDatatype="5" unbalanced="0"/>
    <cacheHierarchy uniqueName="[VentasTiemposFinal].[DIAL]" caption="DIAL" attribute="1" defaultMemberUniqueName="[VentasTiemposFinal].[DIAL].[All]" allUniqueName="[VentasTiemposFinal].[DIAL].[All]" dimensionUniqueName="[VentasTiemposFinal]" displayFolder="" count="0" memberValueDatatype="5" unbalanced="0"/>
    <cacheHierarchy uniqueName="[VentasTiemposFinal].[RING]" caption="RING" attribute="1" defaultMemberUniqueName="[VentasTiemposFinal].[RING].[All]" allUniqueName="[VentasTiemposFinal].[RING].[All]" dimensionUniqueName="[VentasTiemposFinal]" displayFolder="" count="0" memberValueDatatype="5" unbalanced="0"/>
    <cacheHierarchy uniqueName="[VentasTiemposFinal].[CONVERSACIÓN]" caption="CONVERSACIÓN" attribute="1" defaultMemberUniqueName="[VentasTiemposFinal].[CONVERSACIÓN].[All]" allUniqueName="[VentasTiemposFinal].[CONVERSACIÓN].[All]" dimensionUniqueName="[VentasTiemposFinal]" displayFolder="" count="0" memberValueDatatype="5" unbalanced="0"/>
    <cacheHierarchy uniqueName="[VentasTiemposFinal].[HOLD]" caption="HOLD" attribute="1" defaultMemberUniqueName="[VentasTiemposFinal].[HOLD].[All]" allUniqueName="[VentasTiemposFinal].[HOLD].[All]" dimensionUniqueName="[VentasTiemposFinal]" displayFolder="" count="0" memberValueDatatype="5" unbalanced="0"/>
    <cacheHierarchy uniqueName="[VentasTiemposFinal].[ACW]" caption="ACW" attribute="1" defaultMemberUniqueName="[VentasTiemposFinal].[ACW].[All]" allUniqueName="[VentasTiemposFinal].[ACW].[All]" dimensionUniqueName="[VentasTiemposFinal]" displayFolder="" count="0" memberValueDatatype="5" unbalanced="0"/>
    <cacheHierarchy uniqueName="[VentasTiemposFinal].[NOT_READY]" caption="NOT_READY" attribute="1" defaultMemberUniqueName="[VentasTiemposFinal].[NOT_READY].[All]" allUniqueName="[VentasTiemposFinal].[NOT_READY].[All]" dimensionUniqueName="[VentasTiemposFinal]" displayFolder="" count="0" memberValueDatatype="5" unbalanced="0"/>
    <cacheHierarchy uniqueName="[VentasTiemposFinal].[BREAK]" caption="BREAK" attribute="1" defaultMemberUniqueName="[VentasTiemposFinal].[BREAK].[All]" allUniqueName="[VentasTiemposFinal].[BREAK].[All]" dimensionUniqueName="[VentasTiemposFinal]" displayFolder="" count="0" memberValueDatatype="5" unbalanced="0"/>
    <cacheHierarchy uniqueName="[VentasTiemposFinal].[COACHING]" caption="COACHING" attribute="1" defaultMemberUniqueName="[VentasTiemposFinal].[COACHING].[All]" allUniqueName="[VentasTiemposFinal].[COACHING].[All]" dimensionUniqueName="[VentasTiemposFinal]" displayFolder="" count="0" memberValueDatatype="5" unbalanced="0"/>
    <cacheHierarchy uniqueName="[VentasTiemposFinal].[ADMINISTRATIVO]" caption="ADMINISTRATIVO" attribute="1" defaultMemberUniqueName="[VentasTiemposFinal].[ADMINISTRATIVO].[All]" allUniqueName="[VentasTiemposFinal].[ADMINISTRATIVO].[All]" dimensionUniqueName="[VentasTiemposFinal]" displayFolder="" count="0" memberValueDatatype="5" unbalanced="0"/>
    <cacheHierarchy uniqueName="[VentasTiemposFinal].[BAÑO]" caption="BAÑO" attribute="1" defaultMemberUniqueName="[VentasTiemposFinal].[BAÑO].[All]" allUniqueName="[VentasTiemposFinal].[BAÑO].[All]" dimensionUniqueName="[VentasTiemposFinal]" displayFolder="" count="0" memberValueDatatype="5" unbalanced="0"/>
    <cacheHierarchy uniqueName="[VentasTiemposFinal].[LLAMADA_MANUAL]" caption="LLAMADA_MANUAL" attribute="1" defaultMemberUniqueName="[VentasTiemposFinal].[LLAMADA_MANUAL].[All]" allUniqueName="[VentasTiemposFinal].[LLAMADA_MANUAL].[All]" dimensionUniqueName="[VentasTiemposFinal]" displayFolder="" count="0" memberValueDatatype="5" unbalanced="0"/>
    <cacheHierarchy uniqueName="[VentasTiemposFinal].[ATENDIDAS]" caption="ATENDIDAS" attribute="1" defaultMemberUniqueName="[VentasTiemposFinal].[ATENDIDAS].[All]" allUniqueName="[VentasTiemposFinal].[ATENDIDAS].[All]" dimensionUniqueName="[VentasTiemposFinal]" displayFolder="" count="0" memberValueDatatype="20" unbalanced="0"/>
    <cacheHierarchy uniqueName="[VentasTiemposFinal].[NO_ATENDIDAS]" caption="NO_ATENDIDAS" attribute="1" defaultMemberUniqueName="[VentasTiemposFinal].[NO_ATENDIDAS].[All]" allUniqueName="[VentasTiemposFinal].[NO_ATENDIDAS].[All]" dimensionUniqueName="[VentasTiemposFinal]" displayFolder="" count="0" memberValueDatatype="20" unbalanced="0"/>
    <cacheHierarchy uniqueName="[VentasTiemposFinal].[TIPIFICACIÓN_EXITOSO]" caption="TIPIFICACIÓN_EXITOSO" attribute="1" defaultMemberUniqueName="[VentasTiemposFinal].[TIPIFICACIÓN_EXITOSO].[All]" allUniqueName="[VentasTiemposFinal].[TIPIFICACIÓN_EXITOSO].[All]" dimensionUniqueName="[VentasTiemposFinal]" displayFolder="" count="0" memberValueDatatype="20" unbalanced="0"/>
    <cacheHierarchy uniqueName="[VentasTiemposFinal].[TIPIFICACIÓN_NO_EXITOSO]" caption="TIPIFICACIÓN_NO_EXITOSO" attribute="1" defaultMemberUniqueName="[VentasTiemposFinal].[TIPIFICACIÓN_NO_EXITOSO].[All]" allUniqueName="[VentasTiemposFinal].[TIPIFICACIÓN_NO_EXITOSO].[All]" dimensionUniqueName="[VentasTiemposFinal]" displayFolder="" count="0" memberValueDatatype="20" unbalanced="0"/>
    <cacheHierarchy uniqueName="[VentasTiemposFinal].[CONVERSACIÓN_ENTRANTE]" caption="CONVERSACIÓN_ENTRANTE" attribute="1" defaultMemberUniqueName="[VentasTiemposFinal].[CONVERSACIÓN_ENTRANTE].[All]" allUniqueName="[VentasTiemposFinal].[CONVERSACIÓN_ENTRANTE].[All]" dimensionUniqueName="[VentasTiemposFinal]" displayFolder="" count="0" memberValueDatatype="5" unbalanced="0"/>
    <cacheHierarchy uniqueName="[VentasTiemposFinal].[CONVERSACIÓN_SALIENTE]" caption="CONVERSACIÓN_SALIENTE" attribute="1" defaultMemberUniqueName="[VentasTiemposFinal].[CONVERSACIÓN_SALIENTE].[All]" allUniqueName="[VentasTiemposFinal].[CONVERSACIÓN_SALIENTE].[All]" dimensionUniqueName="[VentasTiemposFinal]" displayFolder="" count="0" memberValueDatatype="5" unbalanced="0"/>
    <cacheHierarchy uniqueName="[VentasTiemposFinal].[LLAMADAS]" caption="LLAMADAS" attribute="1" defaultMemberUniqueName="[VentasTiemposFinal].[LLAMADAS].[All]" allUniqueName="[VentasTiemposFinal].[LLAMADAS].[All]" dimensionUniqueName="[VentasTiemposFinal]" displayFolder="" count="0" memberValueDatatype="20" unbalanced="0"/>
    <cacheHierarchy uniqueName="[VentasTiemposFinal].[TOTAL_AUXILIARES]" caption="TOTAL_AUXILIARES" attribute="1" defaultMemberUniqueName="[VentasTiemposFinal].[TOTAL_AUXILIARES].[All]" allUniqueName="[VentasTiemposFinal].[TOTAL_AUXILIARES].[All]" dimensionUniqueName="[VentasTiemposFinal]" displayFolder="" count="0" memberValueDatatype="5" unbalanced="0"/>
    <cacheHierarchy uniqueName="[VentasTiemposFinal].[TKT]" caption="TKT" attribute="1" defaultMemberUniqueName="[VentasTiemposFinal].[TKT].[All]" allUniqueName="[VentasTiemposFinal].[TKT].[All]" dimensionUniqueName="[VentasTiemposFinal]" displayFolder="" count="0" memberValueDatatype="5" unbalanced="0"/>
    <cacheHierarchy uniqueName="[VentasTiemposFinal].[TMO]" caption="TMO" attribute="1" defaultMemberUniqueName="[VentasTiemposFinal].[TMO].[All]" allUniqueName="[VentasTiemposFinal].[TMO].[All]" dimensionUniqueName="[VentasTiemposFinal]" displayFolder="" count="0" memberValueDatatype="5" unbalanced="0"/>
    <cacheHierarchy uniqueName="[VentasTiemposFinal].[PRODUCTO]" caption="PRODUCTO" attribute="1" defaultMemberUniqueName="[VentasTiemposFinal].[PRODUCTO].[All]" allUniqueName="[VentasTiemposFinal].[PRODUCTO].[All]" dimensionUniqueName="[VentasTiemposFinal]" displayFolder="" count="0" memberValueDatatype="130" unbalanced="0"/>
    <cacheHierarchy uniqueName="[VentasTiemposFinal].[Operador]" caption="Operador" attribute="1" defaultMemberUniqueName="[VentasTiemposFinal].[Operador].[All]" allUniqueName="[VentasTiemposFinal].[Operador].[All]" dimensionUniqueName="[VentasTiemposFinal]" displayFolder="" count="0" memberValueDatatype="130" unbalanced="0"/>
    <cacheHierarchy uniqueName="[VentasTiemposFinal].[Documento]" caption="Documento" attribute="1" defaultMemberUniqueName="[VentasTiemposFinal].[Documento].[All]" allUniqueName="[VentasTiemposFinal].[Documento].[All]" dimensionUniqueName="[VentasTiemposFinal]" displayFolder="" count="0" memberValueDatatype="20" unbalanced="0"/>
    <cacheHierarchy uniqueName="[VentasTiemposFinal].[Supervisor]" caption="Supervisor" attribute="1" defaultMemberUniqueName="[VentasTiemposFinal].[Supervisor].[All]" allUniqueName="[VentasTiemposFinal].[Supervisor].[All]" dimensionUniqueName="[VentasTiemposFinal]" displayFolder="" count="2" memberValueDatatype="130" unbalanced="0">
      <fieldsUsage count="2">
        <fieldUsage x="-1"/>
        <fieldUsage x="2"/>
      </fieldsUsage>
    </cacheHierarchy>
    <cacheHierarchy uniqueName="[VentasTiemposFinal].[Coordinador]" caption="Coordinador" attribute="1" defaultMemberUniqueName="[VentasTiemposFinal].[Coordinador].[All]" allUniqueName="[VentasTiemposFinal].[Coordinador].[All]" dimensionUniqueName="[VentasTiemposFinal]" displayFolder="" count="0" memberValueDatatype="130" unbalanced="0"/>
    <cacheHierarchy uniqueName="[VentasTiemposFinal].[Site]" caption="Site" attribute="1" defaultMemberUniqueName="[VentasTiemposFinal].[Site].[All]" allUniqueName="[VentasTiemposFinal].[Site].[All]" dimensionUniqueName="[VentasTiemposFinal]" displayFolder="" count="0" memberValueDatatype="130" unbalanced="0"/>
    <cacheHierarchy uniqueName="[VentasTiemposFinal].[Id Operador]" caption="Id Operador" attribute="1" defaultMemberUniqueName="[VentasTiemposFinal].[Id Operador].[All]" allUniqueName="[VentasTiemposFinal].[Id Operador].[All]" dimensionUniqueName="[VentasTiemposFinal]" displayFolder="" count="0" memberValueDatatype="130" unbalanced="0"/>
    <cacheHierarchy uniqueName="[VentasTiemposFinal].[Estado]" caption="Estado" attribute="1" defaultMemberUniqueName="[VentasTiemposFinal].[Estado].[All]" allUniqueName="[VentasTiemposFinal].[Estado].[All]" dimensionUniqueName="[VentasTiemposFinal]" displayFolder="" count="0" memberValueDatatype="130" unbalanced="0"/>
    <cacheHierarchy uniqueName="[VentasTiemposFinal].[Proporcional x Presentismo]" caption="Proporcional x Presentismo" attribute="1" defaultMemberUniqueName="[VentasTiemposFinal].[Proporcional x Presentismo].[All]" allUniqueName="[VentasTiemposFinal].[Proporcional x Presentismo].[All]" dimensionUniqueName="[VentasTiemposFinal]" displayFolder="" count="0" memberValueDatatype="5" unbalanced="0"/>
    <cacheHierarchy uniqueName="[VentasTiemposFinal].[Proporcional x Curva]" caption="Proporcional x Curva" attribute="1" defaultMemberUniqueName="[VentasTiemposFinal].[Proporcional x Curva].[All]" allUniqueName="[VentasTiemposFinal].[Proporcional x Curva].[All]" dimensionUniqueName="[VentasTiemposFinal]" displayFolder="" count="0" memberValueDatatype="5" unbalanced="0"/>
    <cacheHierarchy uniqueName="[VentasTiemposFinal].[Busqueda]" caption="Busqueda" attribute="1" defaultMemberUniqueName="[VentasTiemposFinal].[Busqueda].[All]" allUniqueName="[VentasTiemposFinal].[Busqueda].[All]" dimensionUniqueName="[VentasTiemposFinal]" displayFolder="" count="0" memberValueDatatype="130" unbalanced="0"/>
    <cacheHierarchy uniqueName="[VentasTiemposFinal].[Hora]" caption="Hora" attribute="1" defaultMemberUniqueName="[VentasTiemposFinal].[Hora].[All]" allUniqueName="[VentasTiemposFinal].[Hora].[All]" dimensionUniqueName="[VentasTiemposFinal]" displayFolder="" count="0" memberValueDatatype="130" unbalanced="0"/>
    <cacheHierarchy uniqueName="[VentasTiemposFinal].[Dispositivo]" caption="Dispositivo" attribute="1" defaultMemberUniqueName="[VentasTiemposFinal].[Dispositivo].[All]" allUniqueName="[VentasTiemposFinal].[Dispositivo].[All]" dimensionUniqueName="[VentasTiemposFinal]" displayFolder="" count="0" memberValueDatatype="130" unbalanced="0"/>
    <cacheHierarchy uniqueName="[VentasTiemposFinal].[Cliente]" caption="Cliente" attribute="1" defaultMemberUniqueName="[VentasTiemposFinal].[Cliente].[All]" allUniqueName="[VentasTiemposFinal].[Cliente].[All]" dimensionUniqueName="[VentasTiemposFinal]" displayFolder="" count="0" memberValueDatatype="130" unbalanced="0"/>
    <cacheHierarchy uniqueName="[VentasTiemposFinal].[Cliente_Mail]" caption="Cliente_Mail" attribute="1" defaultMemberUniqueName="[VentasTiemposFinal].[Cliente_Mail].[All]" allUniqueName="[VentasTiemposFinal].[Cliente_Mail].[All]" dimensionUniqueName="[VentasTiemposFinal]" displayFolder="" count="0" memberValueDatatype="130" unbalanced="0"/>
    <cacheHierarchy uniqueName="[VentasTiemposFinal].[Cliente_Telefono]" caption="Cliente_Telefono" attribute="1" defaultMemberUniqueName="[VentasTiemposFinal].[Cliente_Telefono].[All]" allUniqueName="[VentasTiemposFinal].[Cliente_Telefono].[All]" dimensionUniqueName="[VentasTiemposFinal]" displayFolder="" count="0" memberValueDatatype="130" unbalanced="0"/>
    <cacheHierarchy uniqueName="[VentasTiemposFinal].[user_id]" caption="user_id" attribute="1" defaultMemberUniqueName="[VentasTiemposFinal].[user_id].[All]" allUniqueName="[VentasTiemposFinal].[user_id].[All]" dimensionUniqueName="[VentasTiemposFinal]" displayFolder="" count="0" memberValueDatatype="130" unbalanced="0"/>
    <cacheHierarchy uniqueName="[VentasTiemposFinal].[Status_Link]" caption="Status_Link" attribute="1" defaultMemberUniqueName="[VentasTiemposFinal].[Status_Link].[All]" allUniqueName="[VentasTiemposFinal].[Status_Link].[All]" dimensionUniqueName="[VentasTiemposFinal]" displayFolder="" count="0" memberValueDatatype="130" unbalanced="0"/>
    <cacheHierarchy uniqueName="[VentasTiemposFinal].[payment_id]" caption="payment_id" attribute="1" defaultMemberUniqueName="[VentasTiemposFinal].[payment_id].[All]" allUniqueName="[VentasTiemposFinal].[payment_id].[All]" dimensionUniqueName="[VentasTiemposFinal]" displayFolder="" count="0" memberValueDatatype="130" unbalanced="0"/>
    <cacheHierarchy uniqueName="[VentasTiemposFinal].[payment_method_id]" caption="payment_method_id" attribute="1" defaultMemberUniqueName="[VentasTiemposFinal].[payment_method_id].[All]" allUniqueName="[VentasTiemposFinal].[payment_method_id].[All]" dimensionUniqueName="[VentasTiemposFinal]" displayFolder="" count="0" memberValueDatatype="130" unbalanced="0"/>
    <cacheHierarchy uniqueName="[VentasTiemposFinal].[payment_status]" caption="payment_status" attribute="1" defaultMemberUniqueName="[VentasTiemposFinal].[payment_status].[All]" allUniqueName="[VentasTiemposFinal].[payment_status].[All]" dimensionUniqueName="[VentasTiemposFinal]" displayFolder="" count="0" memberValueDatatype="130" unbalanced="0"/>
    <cacheHierarchy uniqueName="[VentasTiemposFinal].[payment_status_detail]" caption="payment_status_detail" attribute="1" defaultMemberUniqueName="[VentasTiemposFinal].[payment_status_detail].[All]" allUniqueName="[VentasTiemposFinal].[payment_status_detail].[All]" dimensionUniqueName="[VentasTiemposFinal]" displayFolder="" count="0" memberValueDatatype="130" unbalanced="0"/>
    <cacheHierarchy uniqueName="[VentasTiemposFinal].[Estado_Gestion]" caption="Estado_Gestion" attribute="1" defaultMemberUniqueName="[VentasTiemposFinal].[Estado_Gestion].[All]" allUniqueName="[VentasTiemposFinal].[Estado_Gestion].[All]" dimensionUniqueName="[VentasTiemposFinal]" displayFolder="" count="0" memberValueDatatype="130" unbalanced="0"/>
    <cacheHierarchy uniqueName="[VentasTiemposFinal].[Puntos (Sin Incentivo)]" caption="Puntos (Sin Incentivo)" attribute="1" defaultMemberUniqueName="[VentasTiemposFinal].[Puntos (Sin Incentivo)].[All]" allUniqueName="[VentasTiemposFinal].[Puntos (Sin Incentivo)].[All]" dimensionUniqueName="[VentasTiemposFinal]" displayFolder="" count="0" memberValueDatatype="5" unbalanced="0"/>
    <cacheHierarchy uniqueName="[VentasTiemposFinal].[Multiplicador Incentivo]" caption="Multiplicador Incentivo" attribute="1" defaultMemberUniqueName="[VentasTiemposFinal].[Multiplicador Incentivo].[All]" allUniqueName="[VentasTiemposFinal].[Multiplicador Incentivo].[All]" dimensionUniqueName="[VentasTiemposFinal]" displayFolder="" count="0" memberValueDatatype="5" unbalanced="0"/>
    <cacheHierarchy uniqueName="[VentasTiemposFinal].[Puntos]" caption="Puntos" attribute="1" defaultMemberUniqueName="[VentasTiemposFinal].[Puntos].[All]" allUniqueName="[VentasTiemposFinal].[Puntos].[All]" dimensionUniqueName="[VentasTiemposFinal]" displayFolder="" count="0" memberValueDatatype="5" unbalanced="0"/>
    <cacheHierarchy uniqueName="[VentasTiemposFinal].[Coeficiente]" caption="Coeficiente" attribute="1" defaultMemberUniqueName="[VentasTiemposFinal].[Coeficiente].[All]" allUniqueName="[VentasTiemposFinal].[Coeficiente].[All]" dimensionUniqueName="[VentasTiemposFinal]" displayFolder="" count="0" memberValueDatatype="5" unbalanced="0"/>
    <cacheHierarchy uniqueName="[Vtas Delivery].[Fecha]" caption="Fecha" attribute="1" time="1" defaultMemberUniqueName="[Vtas Delivery].[Fecha].[All]" allUniqueName="[Vtas Delivery].[Fecha].[All]" dimensionUniqueName="[Vtas Delivery]" displayFolder="" count="0" memberValueDatatype="7" unbalanced="0"/>
    <cacheHierarchy uniqueName="[Vtas Delivery].[Nombre / Local]" caption="Nombre / Local" attribute="1" defaultMemberUniqueName="[Vtas Delivery].[Nombre / Local].[All]" allUniqueName="[Vtas Delivery].[Nombre / Local].[All]" dimensionUniqueName="[Vtas Delivery]" displayFolder="" count="0" memberValueDatatype="130" unbalanced="0"/>
    <cacheHierarchy uniqueName="[Vtas Delivery].[Teléfono (Google)]" caption="Teléfono (Google)" attribute="1" defaultMemberUniqueName="[Vtas Delivery].[Teléfono (Google)].[All]" allUniqueName="[Vtas Delivery].[Teléfono (Google)].[All]" dimensionUniqueName="[Vtas Delivery]" displayFolder="" count="0" memberValueDatatype="20" unbalanced="0"/>
    <cacheHierarchy uniqueName="[Vtas Delivery].[Mail]" caption="Mail" attribute="1" defaultMemberUniqueName="[Vtas Delivery].[Mail].[All]" allUniqueName="[Vtas Delivery].[Mail].[All]" dimensionUniqueName="[Vtas Delivery]" displayFolder="" count="0" memberValueDatatype="130" unbalanced="0"/>
    <cacheHierarchy uniqueName="[Vtas Delivery].[AGENTE]" caption="AGENTE" attribute="1" defaultMemberUniqueName="[Vtas Delivery].[AGENTE].[All]" allUniqueName="[Vtas Delivery].[AGENTE].[All]" dimensionUniqueName="[Vtas Delivery]" displayFolder="" count="0" memberValueDatatype="130" unbalanced="0"/>
    <cacheHierarchy uniqueName="[Vtas Delivery].[DNI]" caption="DNI" attribute="1" defaultMemberUniqueName="[Vtas Delivery].[DNI].[All]" allUniqueName="[Vtas Delivery].[DNI].[All]" dimensionUniqueName="[Vtas Delivery]" displayFolder="" count="0" memberValueDatatype="20" unbalanced="0"/>
    <cacheHierarchy uniqueName="[Vtas Delivery].[Producto]" caption="Producto" attribute="1" defaultMemberUniqueName="[Vtas Delivery].[Producto].[All]" allUniqueName="[Vtas Delivery].[Producto].[All]" dimensionUniqueName="[Vtas Delivery]" displayFolder="" count="0" memberValueDatatype="130" unbalanced="0"/>
    <cacheHierarchy uniqueName="[Measures].[Suma de LOGIN]" caption="Suma de LOGIN" measure="1" displayFolder="" measureGroup="VentasTiemposFinal" count="0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Recuento de Sub Campaña]" caption="Recuento de Sub Campaña" measure="1" displayFolder="" measureGroup="VentasTiemposFinal" count="0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Recuento de AGENTE]" caption="Recuento de AGENTE" measure="1" displayFolder="" measureGroup="Vtas Delivery" count="0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Recuento de Producto]" caption="Recuento de Producto" measure="1" displayFolder="" measureGroup="Vtas Delivery" count="0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Recuento de Dispositivo]" caption="Recuento de Dispositivo" measure="1" displayFolder="" measureGroup="VentasTiemposFinal" count="0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a de Puntos]" caption="Suma de Puntos" measure="1" displayFolder="" measureGroup="VentasTiemposFinal" count="0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a de Proporcional x Presentismo]" caption="Suma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a de Proporcional x Curva]" caption="Suma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Máx. de Proporcional x Presentismo]" caption="Máx.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Máx. de Proporcional x Curva]" caption="Máx.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Suma de LOGIN 2]" caption="Suma de LOGIN 2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LOGIN]" caption="Recuento de LOGIN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PRESENTE]" caption="Recuento de PRESENTE" measure="1" displayFolder="" measureGroup="Ausentismo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S Obj]" caption="Suma de HS Obj" measure="1" displayFolder="" measureGroup="Ausentism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Id Operador]" caption="Recuento de Id Operador" measure="1" displayFolder="" measureGroup="VentasTiemposFinal" count="0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Vtas Cargadas]" caption="Vtas Cargadas" measure="1" displayFolder="" measureGroup="VentasTiemposFinal" count="0"/>
    <cacheHierarchy uniqueName="[Measures].[Vtas Aceptadas]" caption="Vtas Aceptadas" measure="1" displayFolder="" measureGroup="VentasTiemposFinal" count="0"/>
    <cacheHierarchy uniqueName="[Measures].[Vtas Pendientes]" caption="Vtas Pendientes" measure="1" displayFolder="" measureGroup="VentasTiemposFinal" count="0"/>
    <cacheHierarchy uniqueName="[Measures].[Vtas Canceladas]" caption="Vtas Canceladas" measure="1" displayFolder="" measureGroup="VentasTiemposFinal" count="0"/>
    <cacheHierarchy uniqueName="[Measures].[Total Puntos]" caption="Total Puntos" measure="1" displayFolder="" measureGroup="VentasTiemposFinal" count="0"/>
    <cacheHierarchy uniqueName="[Measures].[Total Login]" caption="Total Login" measure="1" displayFolder="" measureGroup="VentasTiemposFinal" count="0"/>
    <cacheHierarchy uniqueName="[Measures].[CI Login]" caption="CI Login" measure="1" displayFolder="" measureGroup="VentasTiemposFinal" count="0"/>
    <cacheHierarchy uniqueName="[Measures].[Hs Desvio]" caption="Hs Desvio" measure="1" displayFolder="" measureGroup="Horas_Objetivo" count="0"/>
    <cacheHierarchy uniqueName="[Measures].[Obj Hs]" caption="Obj Hs" measure="1" displayFolder="" measureGroup="Horas_Objetivo" count="0"/>
    <cacheHierarchy uniqueName="[Measures].[Log]" caption="Log" measure="1" displayFolder="" measureGroup="Horas_Objetivo" count="0"/>
    <cacheHierarchy uniqueName="[Measures].[%Cumpl.Hs]" caption="%Cumpl.Hs" measure="1" displayFolder="" measureGroup="Horas_Objetivo" count="0"/>
    <cacheHierarchy uniqueName="[Measures].[CI Avail]" caption="CI Avail" measure="1" displayFolder="" measureGroup="VentasTiemposFinal" count="0"/>
    <cacheHierarchy uniqueName="[Measures].[CI Preview]" caption="CI Preview" measure="1" displayFolder="" measureGroup="VentasTiemposFinal" count="0"/>
    <cacheHierarchy uniqueName="[Measures].[CI Dial]" caption="CI Dial" measure="1" displayFolder="" measureGroup="VentasTiemposFinal" count="0"/>
    <cacheHierarchy uniqueName="[Measures].[CI Ring]" caption="CI Ring" measure="1" displayFolder="" measureGroup="VentasTiemposFinal" count="0"/>
    <cacheHierarchy uniqueName="[Measures].[CI Conversacion]" caption="CI Conversacion" measure="1" displayFolder="" measureGroup="VentasTiemposFinal" count="0"/>
    <cacheHierarchy uniqueName="[Measures].[CI Hold]" caption="CI Hold" measure="1" displayFolder="" measureGroup="VentasTiemposFinal" count="0"/>
    <cacheHierarchy uniqueName="[Measures].[CI ACW]" caption="CI ACW" measure="1" displayFolder="" measureGroup="VentasTiemposFinal" count="0"/>
    <cacheHierarchy uniqueName="[Measures].[CI Not_Ready]" caption="CI Not_Ready" measure="1" displayFolder="" measureGroup="VentasTiemposFinal" count="0"/>
    <cacheHierarchy uniqueName="[Measures].[CI Break]" caption="CI Break" measure="1" displayFolder="" measureGroup="VentasTiemposFinal" count="0"/>
    <cacheHierarchy uniqueName="[Measures].[CI Coaching]" caption="CI Coaching" measure="1" displayFolder="" measureGroup="VentasTiemposFinal" count="0"/>
    <cacheHierarchy uniqueName="[Measures].[CI Administrativo]" caption="CI Administrativo" measure="1" displayFolder="" measureGroup="VentasTiemposFinal" count="0"/>
    <cacheHierarchy uniqueName="[Measures].[CI Baño]" caption="CI Baño" measure="1" displayFolder="" measureGroup="VentasTiemposFinal" count="0"/>
    <cacheHierarchy uniqueName="[Measures].[CI LL Manual]" caption="CI LL Manual" measure="1" displayFolder="" measureGroup="VentasTiemposFinal" count="0"/>
    <cacheHierarchy uniqueName="[Measures].[%Avail]" caption="%Avail" measure="1" displayFolder="" measureGroup="VentasTiemposFinal" count="0"/>
    <cacheHierarchy uniqueName="[Measures].[%Utilizacion]" caption="%Utilizacion" measure="1" displayFolder="" measureGroup="VentasTiemposFinal" count="0"/>
    <cacheHierarchy uniqueName="[Measures].[CI OTROS]" caption="CI OTROS" measure="1" displayFolder="" measureGroup="VentasTiemposFinal" count="0"/>
    <cacheHierarchy uniqueName="[Measures].[Llamada prom/Dia]" caption="Llamada prom/Dia" measure="1" displayFolder="" measureGroup="VentasTiemposFinal" count="0"/>
    <cacheHierarchy uniqueName="[Measures].[Q Llam C/6 HS]" caption="Q Llam C/6 HS" measure="1" displayFolder="" measureGroup="VentasTiemposFinal" count="0"/>
    <cacheHierarchy uniqueName="[Measures].[Total Llamadas]" caption="Total Llamadas" measure="1" displayFolder="" measureGroup="VentasTiemposFinal" count="0"/>
    <cacheHierarchy uniqueName="[Measures].[Total Puntos (Sin Incentivo)]" caption="Total Puntos (Sin Incentivo)" measure="1" displayFolder="" measureGroup="VentasTiemposFinal" count="0"/>
    <cacheHierarchy uniqueName="[Measures].[Total Puntos Duplicados]" caption="Total Puntos Duplicados" measure="1" displayFolder="" measureGroup="VentasTiemposFinal" count="0"/>
    <cacheHierarchy uniqueName="[Measures].[Total Puntos Mes Anterior]" caption="Total Puntos Mes Anterior" measure="1" displayFolder="" measureGroup="Ventas AZO Mes Anterior" count="0"/>
    <cacheHierarchy uniqueName="[Measures].[Q Presentes]" caption="Q Presentes" measure="1" displayFolder="" measureGroup="Ausentismo" count="0"/>
    <cacheHierarchy uniqueName="[Measures].[Q Ausentes]" caption="Q Ausentes" measure="1" displayFolder="" measureGroup="Ausentismo" count="0"/>
    <cacheHierarchy uniqueName="[Measures].[% Presencialidad]" caption="% Presencialidad" measure="1" displayFolder="" measureGroup="Ausentismo" count="0"/>
    <cacheHierarchy uniqueName="[Measures].[% Ausencia]" caption="% Ausencia" measure="1" displayFolder="" measureGroup="Ausentismo" count="0"/>
    <cacheHierarchy uniqueName="[Measures].[Ausentismo]" caption="Ausentismo" measure="1" displayFolder="" measureGroup="Ausentismo" count="0"/>
    <cacheHierarchy uniqueName="[Measures].[TotalLoginAusen]" caption="TotalLoginAusen" measure="1" displayFolder="" measureGroup="Ausentismo" count="0"/>
    <cacheHierarchy uniqueName="[Measures].[TotalHSObj]" caption="TotalHSObj" measure="1" displayFolder="" measureGroup="Ausentismo" count="0"/>
    <cacheHierarchy uniqueName="[Measures].[Total Avail]" caption="Total Avail" measure="1" displayFolder="" measureGroup="VentasTiemposFinal" count="0"/>
    <cacheHierarchy uniqueName="[Measures].[Total Hs Productivas]" caption="Total Hs Productivas" measure="1" displayFolder="" measureGroup="VentasTiemposFinal" count="0"/>
    <cacheHierarchy uniqueName="[Measures].[SPH]" caption="SPH" measure="1" displayFolder="" measureGroup="VentasTiemposFinal" count="0"/>
    <cacheHierarchy uniqueName="[Measures].[Incentivo3ra]" caption="Incentivo3ra" measure="1" displayFolder="" measureGroup="VentasTiemposFinal" count="0"/>
    <cacheHierarchy uniqueName="[Measures].[Total Atendidas]" caption="Total Atendidas" measure="1" displayFolder="" measureGroup="VentasTiemposFinal" count="0"/>
    <cacheHierarchy uniqueName="[Measures].[Vtas P+N]" caption="Vtas P+N" measure="1" displayFolder="" measureGroup="VentasTiemposFinal" count="0"/>
    <cacheHierarchy uniqueName="[Measures].[Conversión]" caption="Conversión" measure="1" displayFolder="" measureGroup="VentasTiemposFinal" count="0" oneField="1">
      <fieldsUsage count="1">
        <fieldUsage x="1"/>
      </fieldsUsage>
    </cacheHierarchy>
    <cacheHierarchy uniqueName="[Measures].[X Atendidas]" caption="X Atendidas" measure="1" displayFolder="" measureGroup="VentasTiemposFinal" count="0"/>
    <cacheHierarchy uniqueName="[Measures].[Incentivo4ta]" caption="Incentivo4ta" measure="1" displayFolder="" measureGroup="VentasTiemposFinal" count="0"/>
    <cacheHierarchy uniqueName="[Measures].[DDHH Trabajados]" caption="DDHH Trabajados" measure="1" displayFolder="" measureGroup="VentasTiemposFinal" count="0"/>
    <cacheHierarchy uniqueName="[Measures].[Vtas P+N x Dia]" caption="Vtas P+N x Dia" measure="1" displayFolder="" measureGroup="VentasTiemposFinal" count="0"/>
    <cacheHierarchy uniqueName="[Measures].[__XL_Count VentasTiemposFinal]" caption="__XL_Count VentasTiemposFinal" measure="1" displayFolder="" measureGroup="VentasTiemposFinal" count="0" hidden="1"/>
    <cacheHierarchy uniqueName="[Measures].[__XL_Count Calendario]" caption="__XL_Count Calendario" measure="1" displayFolder="" measureGroup="Calendario" count="0" hidden="1"/>
    <cacheHierarchy uniqueName="[Measures].[__XL_Count Vtas Delivery]" caption="__XL_Count Vtas Delivery" measure="1" displayFolder="" measureGroup="Vtas Delivery" count="0" hidden="1"/>
    <cacheHierarchy uniqueName="[Measures].[__XL_Count Horas_Objetivo]" caption="__XL_Count Horas_Objetivo" measure="1" displayFolder="" measureGroup="Horas_Objetivo" count="0" hidden="1"/>
    <cacheHierarchy uniqueName="[Measures].[__XL_Count Tiempos]" caption="__XL_Count Tiempos" measure="1" displayFolder="" measureGroup="Tiempos" count="0" hidden="1"/>
    <cacheHierarchy uniqueName="[Measures].[__XL_Count Ventas AZO Mes Anterior]" caption="__XL_Count Ventas AZO Mes Anterior" measure="1" displayFolder="" measureGroup="Ventas AZO Mes Anterior" count="0" hidden="1"/>
    <cacheHierarchy uniqueName="[Measures].[__XL_Count Ausentismo]" caption="__XL_Count Ausentismo" measure="1" displayFolder="" measureGroup="Ausentismo" count="0" hidden="1"/>
    <cacheHierarchy uniqueName="[Measures].[__XL_Count Dotacion]" caption="__XL_Count Dotacion" measure="1" displayFolder="" measureGroup="Dotacion" count="0" hidden="1"/>
    <cacheHierarchy uniqueName="[Measures].[__No measures defined]" caption="__No measures defined" measure="1" displayFolder="" count="0" hidden="1"/>
  </cacheHierarchies>
  <kpis count="0"/>
  <dimensions count="9">
    <dimension name="Ausentismo" uniqueName="[Ausentismo]" caption="Ausentismo"/>
    <dimension name="Calendario" uniqueName="[Calendario]" caption="Calendario"/>
    <dimension name="Dotacion" uniqueName="[Dotacion]" caption="Dotacion"/>
    <dimension name="Horas_Objetivo" uniqueName="[Horas_Objetivo]" caption="Horas_Objetivo"/>
    <dimension measure="1" name="Measures" uniqueName="[Measures]" caption="Measures"/>
    <dimension name="Tiempos" uniqueName="[Tiempos]" caption="Tiempos"/>
    <dimension name="Ventas AZO Mes Anterior" uniqueName="[Ventas AZO Mes Anterior]" caption="Ventas AZO Mes Anterior"/>
    <dimension name="VentasTiemposFinal" uniqueName="[VentasTiemposFinal]" caption="VentasTiemposFinal"/>
    <dimension name="Vtas Delivery" uniqueName="[Vtas Delivery]" caption="Vtas Delivery"/>
  </dimensions>
  <measureGroups count="8">
    <measureGroup name="Ausentismo" caption="Ausentismo"/>
    <measureGroup name="Calendario" caption="Calendario"/>
    <measureGroup name="Dotacion" caption="Dotacion"/>
    <measureGroup name="Horas_Objetivo" caption="Horas_Objetivo"/>
    <measureGroup name="Tiempos" caption="Tiempos"/>
    <measureGroup name="Ventas AZO Mes Anterior" caption="Ventas AZO Mes Anterior"/>
    <measureGroup name="VentasTiemposFinal" caption="VentasTiemposFinal"/>
    <measureGroup name="Vtas Delivery" caption="Vtas Delivery"/>
  </measureGroups>
  <maps count="13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1"/>
    <map measureGroup="4" dimension="5"/>
    <map measureGroup="5" dimension="6"/>
    <map measureGroup="6" dimension="1"/>
    <map measureGroup="6" dimension="2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" refreshedDate="45414.412918634262" backgroundQuery="1" createdVersion="8" refreshedVersion="8" minRefreshableVersion="3" recordCount="0" supportSubquery="1" supportAdvancedDrill="1" xr:uid="{63EEBEEE-C2DD-4DCC-A68F-49222EAB3DF2}">
  <cacheSource type="external" connectionId="19"/>
  <cacheFields count="16">
    <cacheField name="[VentasTiemposFinal].[Supervisor].[Supervisor]" caption="Supervisor" numFmtId="0" hierarchy="146" level="1">
      <sharedItems count="2">
        <s v="Chierico Silvina"/>
        <s v="Monjes Nicole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Supervisor].&amp;[Chierico Silvina]"/>
            <x15:cachedUniqueName index="1" name="[VentasTiemposFinal].[Supervisor].&amp;[Monjes Nicole]"/>
          </x15:cachedUniqueNames>
        </ext>
      </extLst>
    </cacheField>
    <cacheField name="[VentasTiemposFinal].[Operador].[Operador]" caption="Operador" numFmtId="0" hierarchy="144" level="1">
      <sharedItems count="38">
        <s v="Aguirre Natalia"/>
        <s v="Alvarez Matias Nahuel"/>
        <s v="Aragon Marianela Belen"/>
        <s v="Baez Yesica Soledad"/>
        <s v="Barrionuevo Leandro Riveros"/>
        <s v="Bazan Antonella"/>
        <s v="Berrueta Marlene Patricia"/>
        <s v="Bussolini Daiana Ayelen"/>
        <s v="Cabrera Angie"/>
        <s v="Cabrera Rocio Daiana"/>
        <s v="Carballo Jose"/>
        <s v="Carreno Alejandro Jose"/>
        <s v="Irupe Galarza Marina"/>
        <s v="Lemos Nadia Beatriz"/>
        <s v="Marquez Camila Victoria"/>
        <s v="Mendez Amira Nicole"/>
        <s v="Resler Carolina"/>
        <s v="Rojas Micaela Abigail"/>
        <s v="Roux Yessica Alejandra"/>
        <s v="Verazay Tamara"/>
        <s v="Vivar Romina Alejandra"/>
        <s v="Aquino Rocio Micaela"/>
        <s v="Avellaneda Maira Lorena"/>
        <s v="Fernandez Carolina"/>
        <s v="Garcia Melisa"/>
        <s v="Garcia Wanda"/>
        <s v="Gerace Laura"/>
        <s v="Gianetti Maria Victoria"/>
        <s v="Gomez Gabriela"/>
        <s v="Gomez Micaela Ayelen"/>
        <s v="Lastra Keila"/>
        <s v="Lopez Monica Laura"/>
        <s v="Medina Rocio Elizabeth"/>
        <s v="Neulist Sabrina Soledad"/>
        <s v="Quinteros Camila Gisella"/>
        <s v="Quinteros Paula Beatriz"/>
        <s v="Salto Luciano Nicolas"/>
        <s v="Varela Ludmila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Operador].&amp;[Aguirre Natalia]"/>
            <x15:cachedUniqueName index="1" name="[VentasTiemposFinal].[Operador].&amp;[Alvarez Matias Nahuel]"/>
            <x15:cachedUniqueName index="2" name="[VentasTiemposFinal].[Operador].&amp;[Aragon Marianela Belen]"/>
            <x15:cachedUniqueName index="3" name="[VentasTiemposFinal].[Operador].&amp;[Baez Yesica Soledad]"/>
            <x15:cachedUniqueName index="4" name="[VentasTiemposFinal].[Operador].&amp;[Barrionuevo Leandro Riveros]"/>
            <x15:cachedUniqueName index="5" name="[VentasTiemposFinal].[Operador].&amp;[Bazan Antonella]"/>
            <x15:cachedUniqueName index="6" name="[VentasTiemposFinal].[Operador].&amp;[Berrueta Marlene Patricia]"/>
            <x15:cachedUniqueName index="7" name="[VentasTiemposFinal].[Operador].&amp;[Bussolini Daiana Ayelen]"/>
            <x15:cachedUniqueName index="8" name="[VentasTiemposFinal].[Operador].&amp;[Cabrera Angie]"/>
            <x15:cachedUniqueName index="9" name="[VentasTiemposFinal].[Operador].&amp;[Cabrera Rocio Daiana]"/>
            <x15:cachedUniqueName index="10" name="[VentasTiemposFinal].[Operador].&amp;[Carballo Jose]"/>
            <x15:cachedUniqueName index="11" name="[VentasTiemposFinal].[Operador].&amp;[Carreno Alejandro Jose]"/>
            <x15:cachedUniqueName index="12" name="[VentasTiemposFinal].[Operador].&amp;[Irupe Galarza Marina]"/>
            <x15:cachedUniqueName index="13" name="[VentasTiemposFinal].[Operador].&amp;[Lemos Nadia Beatriz]"/>
            <x15:cachedUniqueName index="14" name="[VentasTiemposFinal].[Operador].&amp;[Marquez Camila Victoria]"/>
            <x15:cachedUniqueName index="15" name="[VentasTiemposFinal].[Operador].&amp;[Mendez Amira Nicole]"/>
            <x15:cachedUniqueName index="16" name="[VentasTiemposFinal].[Operador].&amp;[Resler Carolina]"/>
            <x15:cachedUniqueName index="17" name="[VentasTiemposFinal].[Operador].&amp;[Rojas Micaela Abigail]"/>
            <x15:cachedUniqueName index="18" name="[VentasTiemposFinal].[Operador].&amp;[Roux Yessica Alejandra]"/>
            <x15:cachedUniqueName index="19" name="[VentasTiemposFinal].[Operador].&amp;[Verazay Tamara]"/>
            <x15:cachedUniqueName index="20" name="[VentasTiemposFinal].[Operador].&amp;[Vivar Romina Alejandra]"/>
            <x15:cachedUniqueName index="21" name="[VentasTiemposFinal].[Operador].&amp;[Aquino Rocio Micaela]"/>
            <x15:cachedUniqueName index="22" name="[VentasTiemposFinal].[Operador].&amp;[Avellaneda Maira Lorena]"/>
            <x15:cachedUniqueName index="23" name="[VentasTiemposFinal].[Operador].&amp;[Fernandez Carolina]"/>
            <x15:cachedUniqueName index="24" name="[VentasTiemposFinal].[Operador].&amp;[Garcia Melisa]"/>
            <x15:cachedUniqueName index="25" name="[VentasTiemposFinal].[Operador].&amp;[Garcia Wanda]"/>
            <x15:cachedUniqueName index="26" name="[VentasTiemposFinal].[Operador].&amp;[Gerace Laura]"/>
            <x15:cachedUniqueName index="27" name="[VentasTiemposFinal].[Operador].&amp;[Gianetti Maria Victoria]"/>
            <x15:cachedUniqueName index="28" name="[VentasTiemposFinal].[Operador].&amp;[Gomez Gabriela]"/>
            <x15:cachedUniqueName index="29" name="[VentasTiemposFinal].[Operador].&amp;[Gomez Micaela Ayelen]"/>
            <x15:cachedUniqueName index="30" name="[VentasTiemposFinal].[Operador].&amp;[Lastra Keila]"/>
            <x15:cachedUniqueName index="31" name="[VentasTiemposFinal].[Operador].&amp;[Lopez Monica Laura]"/>
            <x15:cachedUniqueName index="32" name="[VentasTiemposFinal].[Operador].&amp;[Medina Rocio Elizabeth]"/>
            <x15:cachedUniqueName index="33" name="[VentasTiemposFinal].[Operador].&amp;[Neulist Sabrina Soledad]"/>
            <x15:cachedUniqueName index="34" name="[VentasTiemposFinal].[Operador].&amp;[Quinteros Camila Gisella]"/>
            <x15:cachedUniqueName index="35" name="[VentasTiemposFinal].[Operador].&amp;[Quinteros Paula Beatriz]"/>
            <x15:cachedUniqueName index="36" name="[VentasTiemposFinal].[Operador].&amp;[Salto Luciano Nicolas]"/>
            <x15:cachedUniqueName index="37" name="[VentasTiemposFinal].[Operador].&amp;[Varela Ludmila]"/>
          </x15:cachedUniqueNames>
        </ext>
      </extLst>
    </cacheField>
    <cacheField name="[Measures].[Vtas Cargadas]" caption="Vtas Cargadas" numFmtId="0" hierarchy="192" level="32767"/>
    <cacheField name="[Measures].[Vtas Canceladas]" caption="Vtas Canceladas" numFmtId="0" hierarchy="195" level="32767"/>
    <cacheField name="[Measures].[Vtas Pendientes]" caption="Vtas Pendientes" numFmtId="0" hierarchy="194" level="32767"/>
    <cacheField name="[Measures].[Vtas Aceptadas]" caption="Vtas Aceptadas" numFmtId="0" hierarchy="193" level="32767"/>
    <cacheField name="[Measures].[Total Puntos]" caption="Total Puntos" numFmtId="0" hierarchy="196" level="32767"/>
    <cacheField name="[Measures].[Total Login]" caption="Total Login" numFmtId="0" hierarchy="197" level="32767"/>
    <cacheField name="[VentasTiemposFinal].[Sub Campaña].[Sub Campaña]" caption="Sub Campaña" numFmtId="0" hierarchy="118" level="1">
      <sharedItems containsSemiMixedTypes="0" containsNonDate="0" containsString="0"/>
    </cacheField>
    <cacheField name="[Measures].[SPH]" caption="SPH" numFmtId="0" hierarchy="234" level="32767"/>
    <cacheField name="[Measures].[Conversión]" caption="Conversión" numFmtId="0" hierarchy="238" level="32767"/>
    <cacheField name="[Measures].[Vtas P+N]" caption="Vtas P+N" numFmtId="0" hierarchy="237" level="32767"/>
    <cacheField name="[Measures].[X Atendidas]" caption="X Atendidas" numFmtId="0" hierarchy="239" level="32767"/>
    <cacheField name="[Measures].[DDHH Trabajados]" caption="DDHH Trabajados" numFmtId="0" hierarchy="241" level="32767"/>
    <cacheField name="[Measures].[Vtas P+N x Dia]" caption="Vtas P+N x Dia" numFmtId="0" hierarchy="242" level="32767"/>
    <cacheField name="[VentasTiemposFinal].[Fecha].[Fecha]" caption="Fecha" numFmtId="0" hierarchy="116" level="1">
      <sharedItems containsSemiMixedTypes="0" containsNonDate="0" containsString="0"/>
    </cacheField>
  </cacheFields>
  <cacheHierarchies count="252">
    <cacheHierarchy uniqueName="[Ausentismo].[UserMitrol]" caption="UserMitrol" attribute="1" defaultMemberUniqueName="[Ausentismo].[UserMitrol].[All]" allUniqueName="[Ausentismo].[UserMitrol].[All]" dimensionUniqueName="[Ausentismo]" displayFolder="" count="0" memberValueDatatype="130" unbalanced="0"/>
    <cacheHierarchy uniqueName="[Ausentismo].[Fecha]" caption="Fecha" attribute="1" time="1" defaultMemberUniqueName="[Ausentismo].[Fecha].[All]" allUniqueName="[Ausentismo].[Fecha].[All]" dimensionUniqueName="[Ausentismo]" displayFolder="" count="0" memberValueDatatype="7" unbalanced="0"/>
    <cacheHierarchy uniqueName="[Ausentismo].[HS Obj]" caption="HS Obj" attribute="1" defaultMemberUniqueName="[Ausentismo].[HS Obj].[All]" allUniqueName="[Ausentismo].[HS Obj].[All]" dimensionUniqueName="[Ausentismo]" displayFolder="" count="0" memberValueDatatype="5" unbalanced="0"/>
    <cacheHierarchy uniqueName="[Ausentismo].[LOGIN]" caption="LOGIN" attribute="1" defaultMemberUniqueName="[Ausentismo].[LOGIN].[All]" allUniqueName="[Ausentismo].[LOGIN].[All]" dimensionUniqueName="[Ausentismo]" displayFolder="" count="0" memberValueDatatype="5" unbalanced="0"/>
    <cacheHierarchy uniqueName="[Ausentismo].[PRESENTE]" caption="PRESENTE" attribute="1" defaultMemberUniqueName="[Ausentismo].[PRESENTE].[All]" allUniqueName="[Ausentismo].[PRESENTE].[All]" dimensionUniqueName="[Ausentismo]" displayFolder="" count="0" memberValueDatatype="130" unbalanced="0"/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].[Día]" caption="Día" attribute="1" time="1" defaultMemberUniqueName="[Calendario].[Día].[All]" allUniqueName="[Calendario].[Día].[All]" dimensionUniqueName="[Calendario]" displayFolder="" count="0" memberValueDatatype="130" unbalanced="0"/>
    <cacheHierarchy uniqueName="[Calendario].[Semana]" caption="Semana" attribute="1" time="1" defaultMemberUniqueName="[Calendario].[Semana].[All]" allUniqueName="[Calendario].[Semana].[All]" dimensionUniqueName="[Calendario]" displayFolder="" count="0" memberValueDatatype="130" unbalanced="0"/>
    <cacheHierarchy uniqueName="[Dotacion].[Mes Dotacion]" caption="Mes Dotacion" attribute="1" time="1" defaultMemberUniqueName="[Dotacion].[Mes Dotacion].[All]" allUniqueName="[Dotacion].[Mes Dotacion].[All]" dimensionUniqueName="[Dotacion]" displayFolder="" count="0" memberValueDatatype="7" unbalanced="0"/>
    <cacheHierarchy uniqueName="[Dotacion].[Antiguedad (Meses)]" caption="Antiguedad (Meses)" attribute="1" defaultMemberUniqueName="[Dotacion].[Antiguedad (Meses)].[All]" allUniqueName="[Dotacion].[Antiguedad (Meses)].[All]" dimensionUniqueName="[Dotacion]" displayFolder="" count="0" memberValueDatatype="130" unbalanced="0"/>
    <cacheHierarchy uniqueName="[Dotacion].[Apellido y Nombre]" caption="Apellido y Nombre" attribute="1" defaultMemberUniqueName="[Dotacion].[Apellido y Nombre].[All]" allUniqueName="[Dotacion].[Apellido y Nombre].[All]" dimensionUniqueName="[Dotacion]" displayFolder="" count="0" memberValueDatatype="130" unbalanced="0"/>
    <cacheHierarchy uniqueName="[Dotacion].[Apellido]" caption="Apellido" attribute="1" defaultMemberUniqueName="[Dotacion].[Apellido].[All]" allUniqueName="[Dotacion].[Apellido].[All]" dimensionUniqueName="[Dotacion]" displayFolder="" count="0" memberValueDatatype="130" unbalanced="0"/>
    <cacheHierarchy uniqueName="[Dotacion].[Nombre]" caption="Nombre" attribute="1" defaultMemberUniqueName="[Dotacion].[Nombre].[All]" allUniqueName="[Dotacion].[Nombre].[All]" dimensionUniqueName="[Dotacion]" displayFolder="" count="0" memberValueDatatype="130" unbalanced="0"/>
    <cacheHierarchy uniqueName="[Dotacion].[Documento]" caption="Documento" attribute="1" defaultMemberUniqueName="[Dotacion].[Documento].[All]" allUniqueName="[Dotacion].[Documento].[All]" dimensionUniqueName="[Dotacion]" displayFolder="" count="0" memberValueDatatype="20" unbalanced="0"/>
    <cacheHierarchy uniqueName="[Dotacion].[CUIL/CUIT]" caption="CUIL/CUIT" attribute="1" defaultMemberUniqueName="[Dotacion].[CUIL/CUIT].[All]" allUniqueName="[Dotacion].[CUIL/CUIT].[All]" dimensionUniqueName="[Dotacion]" displayFolder="" count="0" memberValueDatatype="5" unbalanced="0"/>
    <cacheHierarchy uniqueName="[Dotacion].[Nacionalidad]" caption="Nacionalidad" attribute="1" defaultMemberUniqueName="[Dotacion].[Nacionalidad].[All]" allUniqueName="[Dotacion].[Nacionalidad].[All]" dimensionUniqueName="[Dotacion]" displayFolder="" count="0" memberValueDatatype="130" unbalanced="0"/>
    <cacheHierarchy uniqueName="[Dotacion].[Legajo]" caption="Legajo" attribute="1" defaultMemberUniqueName="[Dotacion].[Legajo].[All]" allUniqueName="[Dotacion].[Legajo].[All]" dimensionUniqueName="[Dotacion]" displayFolder="" count="0" memberValueDatatype="130" unbalanced="0"/>
    <cacheHierarchy uniqueName="[Dotacion].[Puesto]" caption="Puesto" attribute="1" defaultMemberUniqueName="[Dotacion].[Puesto].[All]" allUniqueName="[Dotacion].[Puesto].[All]" dimensionUniqueName="[Dotacion]" displayFolder="" count="0" memberValueDatatype="130" unbalanced="0"/>
    <cacheHierarchy uniqueName="[Dotacion].[Fecha Nacimiento]" caption="Fecha Nacimiento" attribute="1" time="1" defaultMemberUniqueName="[Dotacion].[Fecha Nacimiento].[All]" allUniqueName="[Dotacion].[Fecha Nacimiento].[All]" dimensionUniqueName="[Dotacion]" displayFolder="" count="0" memberValueDatatype="7" unbalanced="0"/>
    <cacheHierarchy uniqueName="[Dotacion].[Fecha Ingreso AZO]" caption="Fecha Ingreso AZO" attribute="1" time="1" defaultMemberUniqueName="[Dotacion].[Fecha Ingreso AZO].[All]" allUniqueName="[Dotacion].[Fecha Ingreso AZO].[All]" dimensionUniqueName="[Dotacion]" displayFolder="" count="0" memberValueDatatype="7" unbalanced="0"/>
    <cacheHierarchy uniqueName="[Dotacion].[Fecha Ingreso ML]" caption="Fecha Ingreso ML" attribute="1" time="1" defaultMemberUniqueName="[Dotacion].[Fecha Ingreso ML].[All]" allUniqueName="[Dotacion].[Fecha Ingreso ML].[All]" dimensionUniqueName="[Dotacion]" displayFolder="" count="0" memberValueDatatype="7" unbalanced="0"/>
    <cacheHierarchy uniqueName="[Dotacion].[Supervisor]" caption="Supervisor" attribute="1" defaultMemberUniqueName="[Dotacion].[Supervisor].[All]" allUniqueName="[Dotacion].[Supervisor].[All]" dimensionUniqueName="[Dotacion]" displayFolder="" count="0" memberValueDatatype="130" unbalanced="0"/>
    <cacheHierarchy uniqueName="[Dotacion].[Coordinador]" caption="Coordinador" attribute="1" defaultMemberUniqueName="[Dotacion].[Coordinador].[All]" allUniqueName="[Dotacion].[Coordinador].[All]" dimensionUniqueName="[Dotacion]" displayFolder="" count="0" memberValueDatatype="130" unbalanced="0"/>
    <cacheHierarchy uniqueName="[Dotacion].[Turno]" caption="Turno" attribute="1" defaultMemberUniqueName="[Dotacion].[Turno].[All]" allUniqueName="[Dotacion].[Turno].[All]" dimensionUniqueName="[Dotacion]" displayFolder="" count="0" memberValueDatatype="130" unbalanced="0"/>
    <cacheHierarchy uniqueName="[Dotacion].[Jornada]" caption="Jornada" attribute="1" defaultMemberUniqueName="[Dotacion].[Jornada].[All]" allUniqueName="[Dotacion].[Jornada].[All]" dimensionUniqueName="[Dotacion]" displayFolder="" count="0" memberValueDatatype="130" unbalanced="0"/>
    <cacheHierarchy uniqueName="[Dotacion].[Carga Horaria]" caption="Carga Horaria" attribute="1" defaultMemberUniqueName="[Dotacion].[Carga Horaria].[All]" allUniqueName="[Dotacion].[Carga Horaria].[All]" dimensionUniqueName="[Dotacion]" displayFolder="" count="0" memberValueDatatype="20" unbalanced="0"/>
    <cacheHierarchy uniqueName="[Dotacion].[Cliente]" caption="Cliente" attribute="1" defaultMemberUniqueName="[Dotacion].[Cliente].[All]" allUniqueName="[Dotacion].[Cliente].[All]" dimensionUniqueName="[Dotacion]" displayFolder="" count="0" memberValueDatatype="130" unbalanced="0"/>
    <cacheHierarchy uniqueName="[Dotacion].[Sub Campaña]" caption="Sub Campaña" attribute="1" defaultMemberUniqueName="[Dotacion].[Sub Campaña].[All]" allUniqueName="[Dotacion].[Sub Campaña].[All]" dimensionUniqueName="[Dotacion]" displayFolder="" count="0" memberValueDatatype="130" unbalanced="0"/>
    <cacheHierarchy uniqueName="[Dotacion].[ID AZO]" caption="ID AZO" attribute="1" defaultMemberUniqueName="[Dotacion].[ID AZO].[All]" allUniqueName="[Dotacion].[ID AZO].[All]" dimensionUniqueName="[Dotacion]" displayFolder="" count="0" memberValueDatatype="130" unbalanced="0"/>
    <cacheHierarchy uniqueName="[Dotacion].[Estado]" caption="Estado" attribute="1" defaultMemberUniqueName="[Dotacion].[Estado].[All]" allUniqueName="[Dotacion].[Estado].[All]" dimensionUniqueName="[Dotacion]" displayFolder="" count="0" memberValueDatatype="130" unbalanced="0"/>
    <cacheHierarchy uniqueName="[Dotacion].[Fecha Baja o Lic]" caption="Fecha Baja o Lic" attribute="1" defaultMemberUniqueName="[Dotacion].[Fecha Baja o Lic].[All]" allUniqueName="[Dotacion].[Fecha Baja o Lic].[All]" dimensionUniqueName="[Dotacion]" displayFolder="" count="0" memberValueDatatype="130" unbalanced="0"/>
    <cacheHierarchy uniqueName="[Dotacion].[Proporcional x Presentismo]" caption="Proporcional x Presentismo" attribute="1" defaultMemberUniqueName="[Dotacion].[Proporcional x Presentismo].[All]" allUniqueName="[Dotacion].[Proporcional x Presentismo].[All]" dimensionUniqueName="[Dotacion]" displayFolder="" count="0" memberValueDatatype="5" unbalanced="0"/>
    <cacheHierarchy uniqueName="[Dotacion].[Proporcional x Curva]" caption="Proporcional x Curva" attribute="1" defaultMemberUniqueName="[Dotacion].[Proporcional x Curva].[All]" allUniqueName="[Dotacion].[Proporcional x Curva].[All]" dimensionUniqueName="[Dotacion]" displayFolder="" count="0" memberValueDatatype="5" unbalanced="0"/>
    <cacheHierarchy uniqueName="[Dotacion].[MODALIDAD]" caption="MODALIDAD" attribute="1" defaultMemberUniqueName="[Dotacion].[MODALIDAD].[All]" allUniqueName="[Dotacion].[MODALIDAD].[All]" dimensionUniqueName="[Dotacion]" displayFolder="" count="0" memberValueDatatype="130" unbalanced="0"/>
    <cacheHierarchy uniqueName="[Dotacion].[User Mitrol]" caption="User Mitrol" attribute="1" defaultMemberUniqueName="[Dotacion].[User Mitrol].[All]" allUniqueName="[Dotacion].[User Mitrol].[All]" dimensionUniqueName="[Dotacion]" displayFolder="" count="0" memberValueDatatype="130" unbalanced="0"/>
    <cacheHierarchy uniqueName="[Dotacion].[Equipo]" caption="Equipo" attribute="1" defaultMemberUniqueName="[Dotacion].[Equipo].[All]" allUniqueName="[Dotacion].[Equipo].[All]" dimensionUniqueName="[Dotacion]" displayFolder="" count="0" memberValueDatatype="130" unbalanced="0"/>
    <cacheHierarchy uniqueName="[Horas_Objetivo].[Producto]" caption="Producto" attribute="1" defaultMemberUniqueName="[Horas_Objetivo].[Producto].[All]" allUniqueName="[Horas_Objetivo].[Producto].[All]" dimensionUniqueName="[Horas_Objetivo]" displayFolder="" count="0" memberValueDatatype="130" unbalanced="0"/>
    <cacheHierarchy uniqueName="[Horas_Objetivo].[Apellido y Nombre]" caption="Apellido y Nombre" attribute="1" defaultMemberUniqueName="[Horas_Objetivo].[Apellido y Nombre].[All]" allUniqueName="[Horas_Objetivo].[Apellido y Nombre].[All]" dimensionUniqueName="[Horas_Objetivo]" displayFolder="" count="0" memberValueDatatype="130" unbalanced="0"/>
    <cacheHierarchy uniqueName="[Horas_Objetivo].[Supervisor]" caption="Supervisor" attribute="1" defaultMemberUniqueName="[Horas_Objetivo].[Supervisor].[All]" allUniqueName="[Horas_Objetivo].[Supervisor].[All]" dimensionUniqueName="[Horas_Objetivo]" displayFolder="" count="0" memberValueDatatype="130" unbalanced="0"/>
    <cacheHierarchy uniqueName="[Horas_Objetivo].[Coordinador]" caption="Coordinador" attribute="1" defaultMemberUniqueName="[Horas_Objetivo].[Coordinador].[All]" allUniqueName="[Horas_Objetivo].[Coordinador].[All]" dimensionUniqueName="[Horas_Objetivo]" displayFolder="" count="0" memberValueDatatype="130" unbalanced="0"/>
    <cacheHierarchy uniqueName="[Horas_Objetivo].[Estado]" caption="Estado" attribute="1" defaultMemberUniqueName="[Horas_Objetivo].[Estado].[All]" allUniqueName="[Horas_Objetivo].[Estado].[All]" dimensionUniqueName="[Horas_Objetivo]" displayFolder="" count="0" memberValueDatatype="130" unbalanced="0"/>
    <cacheHierarchy uniqueName="[Horas_Objetivo].[Sub Campaña]" caption="Sub Campaña" attribute="1" defaultMemberUniqueName="[Horas_Objetivo].[Sub Campaña].[All]" allUniqueName="[Horas_Objetivo].[Sub Campaña].[All]" dimensionUniqueName="[Horas_Objetivo]" displayFolder="" count="0" memberValueDatatype="130" unbalanced="0"/>
    <cacheHierarchy uniqueName="[Horas_Objetivo].[User Mitrol]" caption="User Mitrol" attribute="1" defaultMemberUniqueName="[Horas_Objetivo].[User Mitrol].[All]" allUniqueName="[Horas_Objetivo].[User Mitrol].[All]" dimensionUniqueName="[Horas_Objetivo]" displayFolder="" count="0" memberValueDatatype="130" unbalanced="0"/>
    <cacheHierarchy uniqueName="[Horas_Objetivo].[Fecha]" caption="Fecha" attribute="1" time="1" defaultMemberUniqueName="[Horas_Objetivo].[Fecha].[All]" allUniqueName="[Horas_Objetivo].[Fecha].[All]" dimensionUniqueName="[Horas_Objetivo]" displayFolder="" count="0" memberValueDatatype="7" unbalanced="0"/>
    <cacheHierarchy uniqueName="[Horas_Objetivo].[LOGIN]" caption="LOGIN" attribute="1" defaultMemberUniqueName="[Horas_Objetivo].[LOGIN].[All]" allUniqueName="[Horas_Objetivo].[LOGIN].[All]" dimensionUniqueName="[Horas_Objetivo]" displayFolder="" count="0" memberValueDatatype="5" unbalanced="0"/>
    <cacheHierarchy uniqueName="[Horas_Objetivo].[HS Obj]" caption="HS Obj" attribute="1" defaultMemberUniqueName="[Horas_Objetivo].[HS Obj].[All]" allUniqueName="[Horas_Objetivo].[HS Obj].[All]" dimensionUniqueName="[Horas_Objetivo]" displayFolder="" count="0" memberValueDatatype="5" unbalanced="0"/>
    <cacheHierarchy uniqueName="[Tiempos].[Fecha]" caption="Fecha" attribute="1" time="1" defaultMemberUniqueName="[Tiempos].[Fecha].[All]" allUniqueName="[Tiempos].[Fecha].[All]" dimensionUniqueName="[Tiempos]" displayFolder="" count="0" memberValueDatatype="7" unbalanced="0"/>
    <cacheHierarchy uniqueName="[Tiempos].[UserMitrol]" caption="UserMitrol" attribute="1" defaultMemberUniqueName="[Tiempos].[UserMitrol].[All]" allUniqueName="[Tiempos].[UserMitrol].[All]" dimensionUniqueName="[Tiempos]" displayFolder="" count="0" memberValueDatatype="130" unbalanced="0"/>
    <cacheHierarchy uniqueName="[Tiempos].[Sub Campaña]" caption="Sub Campaña" attribute="1" defaultMemberUniqueName="[Tiempos].[Sub Campaña].[All]" allUniqueName="[Tiempos].[Sub Campaña].[All]" dimensionUniqueName="[Tiempos]" displayFolder="" count="0" memberValueDatatype="130" unbalanced="0"/>
    <cacheHierarchy uniqueName="[Tiempos].[LOGIN]" caption="LOGIN" attribute="1" defaultMemberUniqueName="[Tiempos].[LOGIN].[All]" allUniqueName="[Tiempos].[LOGIN].[All]" dimensionUniqueName="[Tiempos]" displayFolder="" count="0" memberValueDatatype="5" unbalanced="0"/>
    <cacheHierarchy uniqueName="[Tiempos].[AVAIL]" caption="AVAIL" attribute="1" defaultMemberUniqueName="[Tiempos].[AVAIL].[All]" allUniqueName="[Tiempos].[AVAIL].[All]" dimensionUniqueName="[Tiempos]" displayFolder="" count="0" memberValueDatatype="5" unbalanced="0"/>
    <cacheHierarchy uniqueName="[Tiempos].[PREVIEW]" caption="PREVIEW" attribute="1" defaultMemberUniqueName="[Tiempos].[PREVIEW].[All]" allUniqueName="[Tiempos].[PREVIEW].[All]" dimensionUniqueName="[Tiempos]" displayFolder="" count="0" memberValueDatatype="5" unbalanced="0"/>
    <cacheHierarchy uniqueName="[Tiempos].[DIAL]" caption="DIAL" attribute="1" defaultMemberUniqueName="[Tiempos].[DIAL].[All]" allUniqueName="[Tiempos].[DIAL].[All]" dimensionUniqueName="[Tiempos]" displayFolder="" count="0" memberValueDatatype="5" unbalanced="0"/>
    <cacheHierarchy uniqueName="[Tiempos].[RING]" caption="RING" attribute="1" defaultMemberUniqueName="[Tiempos].[RING].[All]" allUniqueName="[Tiempos].[RING].[All]" dimensionUniqueName="[Tiempos]" displayFolder="" count="0" memberValueDatatype="5" unbalanced="0"/>
    <cacheHierarchy uniqueName="[Tiempos].[CONVERSACIÓN]" caption="CONVERSACIÓN" attribute="1" defaultMemberUniqueName="[Tiempos].[CONVERSACIÓN].[All]" allUniqueName="[Tiempos].[CONVERSACIÓN].[All]" dimensionUniqueName="[Tiempos]" displayFolder="" count="0" memberValueDatatype="5" unbalanced="0"/>
    <cacheHierarchy uniqueName="[Tiempos].[HOLD]" caption="HOLD" attribute="1" defaultMemberUniqueName="[Tiempos].[HOLD].[All]" allUniqueName="[Tiempos].[HOLD].[All]" dimensionUniqueName="[Tiempos]" displayFolder="" count="0" memberValueDatatype="5" unbalanced="0"/>
    <cacheHierarchy uniqueName="[Tiempos].[ACW]" caption="ACW" attribute="1" defaultMemberUniqueName="[Tiempos].[ACW].[All]" allUniqueName="[Tiempos].[ACW].[All]" dimensionUniqueName="[Tiempos]" displayFolder="" count="0" memberValueDatatype="5" unbalanced="0"/>
    <cacheHierarchy uniqueName="[Tiempos].[NOT_READY]" caption="NOT_READY" attribute="1" defaultMemberUniqueName="[Tiempos].[NOT_READY].[All]" allUniqueName="[Tiempos].[NOT_READY].[All]" dimensionUniqueName="[Tiempos]" displayFolder="" count="0" memberValueDatatype="5" unbalanced="0"/>
    <cacheHierarchy uniqueName="[Tiempos].[BREAK]" caption="BREAK" attribute="1" defaultMemberUniqueName="[Tiempos].[BREAK].[All]" allUniqueName="[Tiempos].[BREAK].[All]" dimensionUniqueName="[Tiempos]" displayFolder="" count="0" memberValueDatatype="5" unbalanced="0"/>
    <cacheHierarchy uniqueName="[Tiempos].[COACHING]" caption="COACHING" attribute="1" defaultMemberUniqueName="[Tiempos].[COACHING].[All]" allUniqueName="[Tiempos].[COACHING].[All]" dimensionUniqueName="[Tiempos]" displayFolder="" count="0" memberValueDatatype="5" unbalanced="0"/>
    <cacheHierarchy uniqueName="[Tiempos].[ADMINISTRATIVO]" caption="ADMINISTRATIVO" attribute="1" defaultMemberUniqueName="[Tiempos].[ADMINISTRATIVO].[All]" allUniqueName="[Tiempos].[ADMINISTRATIVO].[All]" dimensionUniqueName="[Tiempos]" displayFolder="" count="0" memberValueDatatype="5" unbalanced="0"/>
    <cacheHierarchy uniqueName="[Tiempos].[BAÑO]" caption="BAÑO" attribute="1" defaultMemberUniqueName="[Tiempos].[BAÑO].[All]" allUniqueName="[Tiempos].[BAÑO].[All]" dimensionUniqueName="[Tiempos]" displayFolder="" count="0" memberValueDatatype="5" unbalanced="0"/>
    <cacheHierarchy uniqueName="[Tiempos].[LLAMADA_MANUAL]" caption="LLAMADA_MANUAL" attribute="1" defaultMemberUniqueName="[Tiempos].[LLAMADA_MANUAL].[All]" allUniqueName="[Tiempos].[LLAMADA_MANUAL].[All]" dimensionUniqueName="[Tiempos]" displayFolder="" count="0" memberValueDatatype="5" unbalanced="0"/>
    <cacheHierarchy uniqueName="[Tiempos].[ATENDIDAS]" caption="ATENDIDAS" attribute="1" defaultMemberUniqueName="[Tiempos].[ATENDIDAS].[All]" allUniqueName="[Tiempos].[ATENDIDAS].[All]" dimensionUniqueName="[Tiempos]" displayFolder="" count="0" memberValueDatatype="20" unbalanced="0"/>
    <cacheHierarchy uniqueName="[Tiempos].[NO_ATENDIDAS]" caption="NO_ATENDIDAS" attribute="1" defaultMemberUniqueName="[Tiempos].[NO_ATENDIDAS].[All]" allUniqueName="[Tiempos].[NO_ATENDIDAS].[All]" dimensionUniqueName="[Tiempos]" displayFolder="" count="0" memberValueDatatype="20" unbalanced="0"/>
    <cacheHierarchy uniqueName="[Tiempos].[TIPIFICACIÓN_EXITOSO]" caption="TIPIFICACIÓN_EXITOSO" attribute="1" defaultMemberUniqueName="[Tiempos].[TIPIFICACIÓN_EXITOSO].[All]" allUniqueName="[Tiempos].[TIPIFICACIÓN_EXITOSO].[All]" dimensionUniqueName="[Tiempos]" displayFolder="" count="0" memberValueDatatype="20" unbalanced="0"/>
    <cacheHierarchy uniqueName="[Tiempos].[TIPIFICACIÓN_NO_EXITOSO]" caption="TIPIFICACIÓN_NO_EXITOSO" attribute="1" defaultMemberUniqueName="[Tiempos].[TIPIFICACIÓN_NO_EXITOSO].[All]" allUniqueName="[Tiempos].[TIPIFICACIÓN_NO_EXITOSO].[All]" dimensionUniqueName="[Tiempos]" displayFolder="" count="0" memberValueDatatype="20" unbalanced="0"/>
    <cacheHierarchy uniqueName="[Tiempos].[CONVERSACIÓN_ENTRANTE]" caption="CONVERSACIÓN_ENTRANTE" attribute="1" defaultMemberUniqueName="[Tiempos].[CONVERSACIÓN_ENTRANTE].[All]" allUniqueName="[Tiempos].[CONVERSACIÓN_ENTRANTE].[All]" dimensionUniqueName="[Tiempos]" displayFolder="" count="0" memberValueDatatype="5" unbalanced="0"/>
    <cacheHierarchy uniqueName="[Tiempos].[CONVERSACIÓN_SALIENTE]" caption="CONVERSACIÓN_SALIENTE" attribute="1" defaultMemberUniqueName="[Tiempos].[CONVERSACIÓN_SALIENTE].[All]" allUniqueName="[Tiempos].[CONVERSACIÓN_SALIENTE].[All]" dimensionUniqueName="[Tiempos]" displayFolder="" count="0" memberValueDatatype="5" unbalanced="0"/>
    <cacheHierarchy uniqueName="[Tiempos].[LLAMADAS]" caption="LLAMADAS" attribute="1" defaultMemberUniqueName="[Tiempos].[LLAMADAS].[All]" allUniqueName="[Tiempos].[LLAMADAS].[All]" dimensionUniqueName="[Tiempos]" displayFolder="" count="0" memberValueDatatype="20" unbalanced="0"/>
    <cacheHierarchy uniqueName="[Tiempos].[TOTAL_AUXILIARES]" caption="TOTAL_AUXILIARES" attribute="1" defaultMemberUniqueName="[Tiempos].[TOTAL_AUXILIARES].[All]" allUniqueName="[Tiempos].[TOTAL_AUXILIARES].[All]" dimensionUniqueName="[Tiempos]" displayFolder="" count="0" memberValueDatatype="5" unbalanced="0"/>
    <cacheHierarchy uniqueName="[Tiempos].[TKT]" caption="TKT" attribute="1" defaultMemberUniqueName="[Tiempos].[TKT].[All]" allUniqueName="[Tiempos].[TKT].[All]" dimensionUniqueName="[Tiempos]" displayFolder="" count="0" memberValueDatatype="5" unbalanced="0"/>
    <cacheHierarchy uniqueName="[Tiempos].[TMO]" caption="TMO" attribute="1" defaultMemberUniqueName="[Tiempos].[TMO].[All]" allUniqueName="[Tiempos].[TMO].[All]" dimensionUniqueName="[Tiempos]" displayFolder="" count="0" memberValueDatatype="5" unbalanced="0"/>
    <cacheHierarchy uniqueName="[Tiempos].[PRODUCTO]" caption="PRODUCTO" attribute="1" defaultMemberUniqueName="[Tiempos].[PRODUCTO].[All]" allUniqueName="[Tiempos].[PRODUCTO].[All]" dimensionUniqueName="[Tiempos]" displayFolder="" count="0" memberValueDatatype="130" unbalanced="0"/>
    <cacheHierarchy uniqueName="[Tiempos].[Operador]" caption="Operador" attribute="1" defaultMemberUniqueName="[Tiempos].[Operador].[All]" allUniqueName="[Tiempos].[Operador].[All]" dimensionUniqueName="[Tiempos]" displayFolder="" count="0" memberValueDatatype="130" unbalanced="0"/>
    <cacheHierarchy uniqueName="[Tiempos].[Documento]" caption="Documento" attribute="1" defaultMemberUniqueName="[Tiempos].[Documento].[All]" allUniqueName="[Tiempos].[Documento].[All]" dimensionUniqueName="[Tiempos]" displayFolder="" count="0" memberValueDatatype="20" unbalanced="0"/>
    <cacheHierarchy uniqueName="[Tiempos].[Supervisor]" caption="Supervisor" attribute="1" defaultMemberUniqueName="[Tiempos].[Supervisor].[All]" allUniqueName="[Tiempos].[Supervisor].[All]" dimensionUniqueName="[Tiempos]" displayFolder="" count="0" memberValueDatatype="130" unbalanced="0"/>
    <cacheHierarchy uniqueName="[Tiempos].[Coordinador]" caption="Coordinador" attribute="1" defaultMemberUniqueName="[Tiempos].[Coordinador].[All]" allUniqueName="[Tiempos].[Coordinador].[All]" dimensionUniqueName="[Tiempos]" displayFolder="" count="0" memberValueDatatype="130" unbalanced="0"/>
    <cacheHierarchy uniqueName="[Tiempos].[Site]" caption="Site" attribute="1" defaultMemberUniqueName="[Tiempos].[Site].[All]" allUniqueName="[Tiempos].[Site].[All]" dimensionUniqueName="[Tiempos]" displayFolder="" count="0" memberValueDatatype="130" unbalanced="0"/>
    <cacheHierarchy uniqueName="[Tiempos].[Id Operador]" caption="Id Operador" attribute="1" defaultMemberUniqueName="[Tiempos].[Id Operador].[All]" allUniqueName="[Tiempos].[Id Operador].[All]" dimensionUniqueName="[Tiempos]" displayFolder="" count="0" memberValueDatatype="130" unbalanced="0"/>
    <cacheHierarchy uniqueName="[Tiempos].[Estado]" caption="Estado" attribute="1" defaultMemberUniqueName="[Tiempos].[Estado].[All]" allUniqueName="[Tiempos].[Estado].[All]" dimensionUniqueName="[Tiempos]" displayFolder="" count="0" memberValueDatatype="130" unbalanced="0"/>
    <cacheHierarchy uniqueName="[Tiempos].[Proporcional x Presentismo]" caption="Proporcional x Presentismo" attribute="1" defaultMemberUniqueName="[Tiempos].[Proporcional x Presentismo].[All]" allUniqueName="[Tiempos].[Proporcional x Presentismo].[All]" dimensionUniqueName="[Tiempos]" displayFolder="" count="0" memberValueDatatype="5" unbalanced="0"/>
    <cacheHierarchy uniqueName="[Tiempos].[Proporcional x Curva]" caption="Proporcional x Curva" attribute="1" defaultMemberUniqueName="[Tiempos].[Proporcional x Curva].[All]" allUniqueName="[Tiempos].[Proporcional x Curva].[All]" dimensionUniqueName="[Tiempos]" displayFolder="" count="0" memberValueDatatype="5" unbalanced="0"/>
    <cacheHierarchy uniqueName="[Tiempos].[Busqueda]" caption="Busqueda" attribute="1" defaultMemberUniqueName="[Tiempos].[Busqueda].[All]" allUniqueName="[Tiempos].[Busqueda].[All]" dimensionUniqueName="[Tiempos]" displayFolder="" count="0" memberValueDatatype="130" unbalanced="0"/>
    <cacheHierarchy uniqueName="[Ventas AZO Mes Anterior].[Id Operador]" caption="Id Operador" attribute="1" defaultMemberUniqueName="[Ventas AZO Mes Anterior].[Id Operador].[All]" allUniqueName="[Ventas AZO Mes Anterior].[Id Operador].[All]" dimensionUniqueName="[Ventas AZO Mes Anterior]" displayFolder="" count="0" memberValueDatatype="130" unbalanced="0"/>
    <cacheHierarchy uniqueName="[Ventas AZO Mes Anterior].[Fecha]" caption="Fecha" attribute="1" time="1" defaultMemberUniqueName="[Ventas AZO Mes Anterior].[Fecha].[All]" allUniqueName="[Ventas AZO Mes Anterior].[Fecha].[All]" dimensionUniqueName="[Ventas AZO Mes Anterior]" displayFolder="" count="0" memberValueDatatype="7" unbalanced="0"/>
    <cacheHierarchy uniqueName="[Ventas AZO Mes Anterior].[Hora]" caption="Hora" attribute="1" defaultMemberUniqueName="[Ventas AZO Mes Anterior].[Hora].[All]" allUniqueName="[Ventas AZO Mes Anterior].[Hora].[All]" dimensionUniqueName="[Ventas AZO Mes Anterior]" displayFolder="" count="0" memberValueDatatype="130" unbalanced="0"/>
    <cacheHierarchy uniqueName="[Ventas AZO Mes Anterior].[Dispositivo]" caption="Dispositivo" attribute="1" defaultMemberUniqueName="[Ventas AZO Mes Anterior].[Dispositivo].[All]" allUniqueName="[Ventas AZO Mes Anterior].[Dispositivo].[All]" dimensionUniqueName="[Ventas AZO Mes Anterior]" displayFolder="" count="0" memberValueDatatype="130" unbalanced="0"/>
    <cacheHierarchy uniqueName="[Ventas AZO Mes Anterior].[Cliente]" caption="Cliente" attribute="1" defaultMemberUniqueName="[Ventas AZO Mes Anterior].[Cliente].[All]" allUniqueName="[Ventas AZO Mes Anterior].[Cliente].[All]" dimensionUniqueName="[Ventas AZO Mes Anterior]" displayFolder="" count="0" memberValueDatatype="130" unbalanced="0"/>
    <cacheHierarchy uniqueName="[Ventas AZO Mes Anterior].[Cliente_Mail]" caption="Cliente_Mail" attribute="1" defaultMemberUniqueName="[Ventas AZO Mes Anterior].[Cliente_Mail].[All]" allUniqueName="[Ventas AZO Mes Anterior].[Cliente_Mail].[All]" dimensionUniqueName="[Ventas AZO Mes Anterior]" displayFolder="" count="0" memberValueDatatype="130" unbalanced="0"/>
    <cacheHierarchy uniqueName="[Ventas AZO Mes Anterior].[Cliente_Telefono]" caption="Cliente_Telefono" attribute="1" defaultMemberUniqueName="[Ventas AZO Mes Anterior].[Cliente_Telefono].[All]" allUniqueName="[Ventas AZO Mes Anterior].[Cliente_Telefono].[All]" dimensionUniqueName="[Ventas AZO Mes Anterior]" displayFolder="" count="0" memberValueDatatype="130" unbalanced="0"/>
    <cacheHierarchy uniqueName="[Ventas AZO Mes Anterior].[user_id]" caption="user_id" attribute="1" defaultMemberUniqueName="[Ventas AZO Mes Anterior].[user_id].[All]" allUniqueName="[Ventas AZO Mes Anterior].[user_id].[All]" dimensionUniqueName="[Ventas AZO Mes Anterior]" displayFolder="" count="0" memberValueDatatype="130" unbalanced="0"/>
    <cacheHierarchy uniqueName="[Ventas AZO Mes Anterior].[Status_Link]" caption="Status_Link" attribute="1" defaultMemberUniqueName="[Ventas AZO Mes Anterior].[Status_Link].[All]" allUniqueName="[Ventas AZO Mes Anterior].[Status_Link].[All]" dimensionUniqueName="[Ventas AZO Mes Anterior]" displayFolder="" count="0" memberValueDatatype="130" unbalanced="0"/>
    <cacheHierarchy uniqueName="[Ventas AZO Mes Anterior].[payment_id]" caption="payment_id" attribute="1" defaultMemberUniqueName="[Ventas AZO Mes Anterior].[payment_id].[All]" allUniqueName="[Ventas AZO Mes Anterior].[payment_id].[All]" dimensionUniqueName="[Ventas AZO Mes Anterior]" displayFolder="" count="0" memberValueDatatype="130" unbalanced="0"/>
    <cacheHierarchy uniqueName="[Ventas AZO Mes Anterior].[payment_method_id]" caption="payment_method_id" attribute="1" defaultMemberUniqueName="[Ventas AZO Mes Anterior].[payment_method_id].[All]" allUniqueName="[Ventas AZO Mes Anterior].[payment_method_id].[All]" dimensionUniqueName="[Ventas AZO Mes Anterior]" displayFolder="" count="0" memberValueDatatype="130" unbalanced="0"/>
    <cacheHierarchy uniqueName="[Ventas AZO Mes Anterior].[payment_status]" caption="payment_status" attribute="1" defaultMemberUniqueName="[Ventas AZO Mes Anterior].[payment_status].[All]" allUniqueName="[Ventas AZO Mes Anterior].[payment_status].[All]" dimensionUniqueName="[Ventas AZO Mes Anterior]" displayFolder="" count="0" memberValueDatatype="130" unbalanced="0"/>
    <cacheHierarchy uniqueName="[Ventas AZO Mes Anterior].[payment_status_detail]" caption="payment_status_detail" attribute="1" defaultMemberUniqueName="[Ventas AZO Mes Anterior].[payment_status_detail].[All]" allUniqueName="[Ventas AZO Mes Anterior].[payment_status_detail].[All]" dimensionUniqueName="[Ventas AZO Mes Anterior]" displayFolder="" count="0" memberValueDatatype="130" unbalanced="0"/>
    <cacheHierarchy uniqueName="[Ventas AZO Mes Anterior].[PRODUCTO]" caption="PRODUCTO" attribute="1" defaultMemberUniqueName="[Ventas AZO Mes Anterior].[PRODUCTO].[All]" allUniqueName="[Ventas AZO Mes Anterior].[PRODUCTO].[All]" dimensionUniqueName="[Ventas AZO Mes Anterior]" displayFolder="" count="0" memberValueDatatype="130" unbalanced="0"/>
    <cacheHierarchy uniqueName="[Ventas AZO Mes Anterior].[Sub Campaña]" caption="Sub Campaña" attribute="1" defaultMemberUniqueName="[Ventas AZO Mes Anterior].[Sub Campaña].[All]" allUniqueName="[Ventas AZO Mes Anterior].[Sub Campaña].[All]" dimensionUniqueName="[Ventas AZO Mes Anterior]" displayFolder="" count="0" memberValueDatatype="130" unbalanced="0"/>
    <cacheHierarchy uniqueName="[Ventas AZO Mes Anterior].[Estado_Gestion]" caption="Estado_Gestion" attribute="1" defaultMemberUniqueName="[Ventas AZO Mes Anterior].[Estado_Gestion].[All]" allUniqueName="[Ventas AZO Mes Anterior].[Estado_Gestion].[All]" dimensionUniqueName="[Ventas AZO Mes Anterior]" displayFolder="" count="0" memberValueDatatype="130" unbalanced="0"/>
    <cacheHierarchy uniqueName="[Ventas AZO Mes Anterior].[Puntos (Sin Incentivo)]" caption="Puntos (Sin Incentivo)" attribute="1" defaultMemberUniqueName="[Ventas AZO Mes Anterior].[Puntos (Sin Incentivo)].[All]" allUniqueName="[Ventas AZO Mes Anterior].[Puntos (Sin Incentivo)].[All]" dimensionUniqueName="[Ventas AZO Mes Anterior]" displayFolder="" count="0" memberValueDatatype="5" unbalanced="0"/>
    <cacheHierarchy uniqueName="[Ventas AZO Mes Anterior].[Operador]" caption="Operador" attribute="1" defaultMemberUniqueName="[Ventas AZO Mes Anterior].[Operador].[All]" allUniqueName="[Ventas AZO Mes Anterior].[Operador].[All]" dimensionUniqueName="[Ventas AZO Mes Anterior]" displayFolder="" count="0" memberValueDatatype="130" unbalanced="0"/>
    <cacheHierarchy uniqueName="[Ventas AZO Mes Anterior].[Documento]" caption="Documento" attribute="1" defaultMemberUniqueName="[Ventas AZO Mes Anterior].[Documento].[All]" allUniqueName="[Ventas AZO Mes Anterior].[Documento].[All]" dimensionUniqueName="[Ventas AZO Mes Anterior]" displayFolder="" count="0" memberValueDatatype="20" unbalanced="0"/>
    <cacheHierarchy uniqueName="[Ventas AZO Mes Anterior].[Supervisor]" caption="Supervisor" attribute="1" defaultMemberUniqueName="[Ventas AZO Mes Anterior].[Supervisor].[All]" allUniqueName="[Ventas AZO Mes Anterior].[Supervisor].[All]" dimensionUniqueName="[Ventas AZO Mes Anterior]" displayFolder="" count="0" memberValueDatatype="130" unbalanced="0"/>
    <cacheHierarchy uniqueName="[Ventas AZO Mes Anterior].[Coordinador]" caption="Coordinador" attribute="1" defaultMemberUniqueName="[Ventas AZO Mes Anterior].[Coordinador].[All]" allUniqueName="[Ventas AZO Mes Anterior].[Coordinador].[All]" dimensionUniqueName="[Ventas AZO Mes Anterior]" displayFolder="" count="0" memberValueDatatype="130" unbalanced="0"/>
    <cacheHierarchy uniqueName="[Ventas AZO Mes Anterior].[Site]" caption="Site" attribute="1" defaultMemberUniqueName="[Ventas AZO Mes Anterior].[Site].[All]" allUniqueName="[Ventas AZO Mes Anterior].[Site].[All]" dimensionUniqueName="[Ventas AZO Mes Anterior]" displayFolder="" count="0" memberValueDatatype="130" unbalanced="0"/>
    <cacheHierarchy uniqueName="[Ventas AZO Mes Anterior].[Estado]" caption="Estado" attribute="1" defaultMemberUniqueName="[Ventas AZO Mes Anterior].[Estado].[All]" allUniqueName="[Ventas AZO Mes Anterior].[Estado].[All]" dimensionUniqueName="[Ventas AZO Mes Anterior]" displayFolder="" count="0" memberValueDatatype="130" unbalanced="0"/>
    <cacheHierarchy uniqueName="[Ventas AZO Mes Anterior].[Multiplicador Incentivo]" caption="Multiplicador Incentivo" attribute="1" defaultMemberUniqueName="[Ventas AZO Mes Anterior].[Multiplicador Incentivo].[All]" allUniqueName="[Ventas AZO Mes Anterior].[Multiplicador Incentivo].[All]" dimensionUniqueName="[Ventas AZO Mes Anterior]" displayFolder="" count="0" memberValueDatatype="5" unbalanced="0"/>
    <cacheHierarchy uniqueName="[Ventas AZO Mes Anterior].[Puntos]" caption="Puntos" attribute="1" defaultMemberUniqueName="[Ventas AZO Mes Anterior].[Puntos].[All]" allUniqueName="[Ventas AZO Mes Anterior].[Puntos].[All]" dimensionUniqueName="[Ventas AZO Mes Anterior]" displayFolder="" count="0" memberValueDatatype="5" unbalanced="0"/>
    <cacheHierarchy uniqueName="[VentasTiemposFinal].[Fecha]" caption="Fecha" attribute="1" time="1" defaultMemberUniqueName="[VentasTiemposFinal].[Fecha].[All]" allUniqueName="[VentasTiemposFinal].[Fecha].[All]" dimensionUniqueName="[VentasTiemposFinal]" displayFolder="" count="2" memberValueDatatype="7" unbalanced="0">
      <fieldsUsage count="2">
        <fieldUsage x="-1"/>
        <fieldUsage x="15"/>
      </fieldsUsage>
    </cacheHierarchy>
    <cacheHierarchy uniqueName="[VentasTiemposFinal].[UserMitrol]" caption="UserMitrol" attribute="1" defaultMemberUniqueName="[VentasTiemposFinal].[UserMitrol].[All]" allUniqueName="[VentasTiemposFinal].[UserMitrol].[All]" dimensionUniqueName="[VentasTiemposFinal]" displayFolder="" count="0" memberValueDatatype="130" unbalanced="0"/>
    <cacheHierarchy uniqueName="[VentasTiemposFinal].[Sub Campaña]" caption="Sub Campaña" attribute="1" defaultMemberUniqueName="[VentasTiemposFinal].[Sub Campaña].[All]" allUniqueName="[VentasTiemposFinal].[Sub Campaña].[All]" dimensionUniqueName="[VentasTiemposFinal]" displayFolder="" count="2" memberValueDatatype="130" unbalanced="0">
      <fieldsUsage count="2">
        <fieldUsage x="-1"/>
        <fieldUsage x="8"/>
      </fieldsUsage>
    </cacheHierarchy>
    <cacheHierarchy uniqueName="[VentasTiemposFinal].[LOGIN]" caption="LOGIN" attribute="1" defaultMemberUniqueName="[VentasTiemposFinal].[LOGIN].[All]" allUniqueName="[VentasTiemposFinal].[LOGIN].[All]" dimensionUniqueName="[VentasTiemposFinal]" displayFolder="" count="0" memberValueDatatype="5" unbalanced="0"/>
    <cacheHierarchy uniqueName="[VentasTiemposFinal].[AVAIL]" caption="AVAIL" attribute="1" defaultMemberUniqueName="[VentasTiemposFinal].[AVAIL].[All]" allUniqueName="[VentasTiemposFinal].[AVAIL].[All]" dimensionUniqueName="[VentasTiemposFinal]" displayFolder="" count="0" memberValueDatatype="5" unbalanced="0"/>
    <cacheHierarchy uniqueName="[VentasTiemposFinal].[PREVIEW]" caption="PREVIEW" attribute="1" defaultMemberUniqueName="[VentasTiemposFinal].[PREVIEW].[All]" allUniqueName="[VentasTiemposFinal].[PREVIEW].[All]" dimensionUniqueName="[VentasTiemposFinal]" displayFolder="" count="0" memberValueDatatype="5" unbalanced="0"/>
    <cacheHierarchy uniqueName="[VentasTiemposFinal].[DIAL]" caption="DIAL" attribute="1" defaultMemberUniqueName="[VentasTiemposFinal].[DIAL].[All]" allUniqueName="[VentasTiemposFinal].[DIAL].[All]" dimensionUniqueName="[VentasTiemposFinal]" displayFolder="" count="0" memberValueDatatype="5" unbalanced="0"/>
    <cacheHierarchy uniqueName="[VentasTiemposFinal].[RING]" caption="RING" attribute="1" defaultMemberUniqueName="[VentasTiemposFinal].[RING].[All]" allUniqueName="[VentasTiemposFinal].[RING].[All]" dimensionUniqueName="[VentasTiemposFinal]" displayFolder="" count="0" memberValueDatatype="5" unbalanced="0"/>
    <cacheHierarchy uniqueName="[VentasTiemposFinal].[CONVERSACIÓN]" caption="CONVERSACIÓN" attribute="1" defaultMemberUniqueName="[VentasTiemposFinal].[CONVERSACIÓN].[All]" allUniqueName="[VentasTiemposFinal].[CONVERSACIÓN].[All]" dimensionUniqueName="[VentasTiemposFinal]" displayFolder="" count="0" memberValueDatatype="5" unbalanced="0"/>
    <cacheHierarchy uniqueName="[VentasTiemposFinal].[HOLD]" caption="HOLD" attribute="1" defaultMemberUniqueName="[VentasTiemposFinal].[HOLD].[All]" allUniqueName="[VentasTiemposFinal].[HOLD].[All]" dimensionUniqueName="[VentasTiemposFinal]" displayFolder="" count="0" memberValueDatatype="5" unbalanced="0"/>
    <cacheHierarchy uniqueName="[VentasTiemposFinal].[ACW]" caption="ACW" attribute="1" defaultMemberUniqueName="[VentasTiemposFinal].[ACW].[All]" allUniqueName="[VentasTiemposFinal].[ACW].[All]" dimensionUniqueName="[VentasTiemposFinal]" displayFolder="" count="0" memberValueDatatype="5" unbalanced="0"/>
    <cacheHierarchy uniqueName="[VentasTiemposFinal].[NOT_READY]" caption="NOT_READY" attribute="1" defaultMemberUniqueName="[VentasTiemposFinal].[NOT_READY].[All]" allUniqueName="[VentasTiemposFinal].[NOT_READY].[All]" dimensionUniqueName="[VentasTiemposFinal]" displayFolder="" count="0" memberValueDatatype="5" unbalanced="0"/>
    <cacheHierarchy uniqueName="[VentasTiemposFinal].[BREAK]" caption="BREAK" attribute="1" defaultMemberUniqueName="[VentasTiemposFinal].[BREAK].[All]" allUniqueName="[VentasTiemposFinal].[BREAK].[All]" dimensionUniqueName="[VentasTiemposFinal]" displayFolder="" count="0" memberValueDatatype="5" unbalanced="0"/>
    <cacheHierarchy uniqueName="[VentasTiemposFinal].[COACHING]" caption="COACHING" attribute="1" defaultMemberUniqueName="[VentasTiemposFinal].[COACHING].[All]" allUniqueName="[VentasTiemposFinal].[COACHING].[All]" dimensionUniqueName="[VentasTiemposFinal]" displayFolder="" count="0" memberValueDatatype="5" unbalanced="0"/>
    <cacheHierarchy uniqueName="[VentasTiemposFinal].[ADMINISTRATIVO]" caption="ADMINISTRATIVO" attribute="1" defaultMemberUniqueName="[VentasTiemposFinal].[ADMINISTRATIVO].[All]" allUniqueName="[VentasTiemposFinal].[ADMINISTRATIVO].[All]" dimensionUniqueName="[VentasTiemposFinal]" displayFolder="" count="0" memberValueDatatype="5" unbalanced="0"/>
    <cacheHierarchy uniqueName="[VentasTiemposFinal].[BAÑO]" caption="BAÑO" attribute="1" defaultMemberUniqueName="[VentasTiemposFinal].[BAÑO].[All]" allUniqueName="[VentasTiemposFinal].[BAÑO].[All]" dimensionUniqueName="[VentasTiemposFinal]" displayFolder="" count="0" memberValueDatatype="5" unbalanced="0"/>
    <cacheHierarchy uniqueName="[VentasTiemposFinal].[LLAMADA_MANUAL]" caption="LLAMADA_MANUAL" attribute="1" defaultMemberUniqueName="[VentasTiemposFinal].[LLAMADA_MANUAL].[All]" allUniqueName="[VentasTiemposFinal].[LLAMADA_MANUAL].[All]" dimensionUniqueName="[VentasTiemposFinal]" displayFolder="" count="0" memberValueDatatype="5" unbalanced="0"/>
    <cacheHierarchy uniqueName="[VentasTiemposFinal].[ATENDIDAS]" caption="ATENDIDAS" attribute="1" defaultMemberUniqueName="[VentasTiemposFinal].[ATENDIDAS].[All]" allUniqueName="[VentasTiemposFinal].[ATENDIDAS].[All]" dimensionUniqueName="[VentasTiemposFinal]" displayFolder="" count="0" memberValueDatatype="20" unbalanced="0"/>
    <cacheHierarchy uniqueName="[VentasTiemposFinal].[NO_ATENDIDAS]" caption="NO_ATENDIDAS" attribute="1" defaultMemberUniqueName="[VentasTiemposFinal].[NO_ATENDIDAS].[All]" allUniqueName="[VentasTiemposFinal].[NO_ATENDIDAS].[All]" dimensionUniqueName="[VentasTiemposFinal]" displayFolder="" count="0" memberValueDatatype="20" unbalanced="0"/>
    <cacheHierarchy uniqueName="[VentasTiemposFinal].[TIPIFICACIÓN_EXITOSO]" caption="TIPIFICACIÓN_EXITOSO" attribute="1" defaultMemberUniqueName="[VentasTiemposFinal].[TIPIFICACIÓN_EXITOSO].[All]" allUniqueName="[VentasTiemposFinal].[TIPIFICACIÓN_EXITOSO].[All]" dimensionUniqueName="[VentasTiemposFinal]" displayFolder="" count="0" memberValueDatatype="20" unbalanced="0"/>
    <cacheHierarchy uniqueName="[VentasTiemposFinal].[TIPIFICACIÓN_NO_EXITOSO]" caption="TIPIFICACIÓN_NO_EXITOSO" attribute="1" defaultMemberUniqueName="[VentasTiemposFinal].[TIPIFICACIÓN_NO_EXITOSO].[All]" allUniqueName="[VentasTiemposFinal].[TIPIFICACIÓN_NO_EXITOSO].[All]" dimensionUniqueName="[VentasTiemposFinal]" displayFolder="" count="0" memberValueDatatype="20" unbalanced="0"/>
    <cacheHierarchy uniqueName="[VentasTiemposFinal].[CONVERSACIÓN_ENTRANTE]" caption="CONVERSACIÓN_ENTRANTE" attribute="1" defaultMemberUniqueName="[VentasTiemposFinal].[CONVERSACIÓN_ENTRANTE].[All]" allUniqueName="[VentasTiemposFinal].[CONVERSACIÓN_ENTRANTE].[All]" dimensionUniqueName="[VentasTiemposFinal]" displayFolder="" count="0" memberValueDatatype="5" unbalanced="0"/>
    <cacheHierarchy uniqueName="[VentasTiemposFinal].[CONVERSACIÓN_SALIENTE]" caption="CONVERSACIÓN_SALIENTE" attribute="1" defaultMemberUniqueName="[VentasTiemposFinal].[CONVERSACIÓN_SALIENTE].[All]" allUniqueName="[VentasTiemposFinal].[CONVERSACIÓN_SALIENTE].[All]" dimensionUniqueName="[VentasTiemposFinal]" displayFolder="" count="0" memberValueDatatype="5" unbalanced="0"/>
    <cacheHierarchy uniqueName="[VentasTiemposFinal].[LLAMADAS]" caption="LLAMADAS" attribute="1" defaultMemberUniqueName="[VentasTiemposFinal].[LLAMADAS].[All]" allUniqueName="[VentasTiemposFinal].[LLAMADAS].[All]" dimensionUniqueName="[VentasTiemposFinal]" displayFolder="" count="0" memberValueDatatype="20" unbalanced="0"/>
    <cacheHierarchy uniqueName="[VentasTiemposFinal].[TOTAL_AUXILIARES]" caption="TOTAL_AUXILIARES" attribute="1" defaultMemberUniqueName="[VentasTiemposFinal].[TOTAL_AUXILIARES].[All]" allUniqueName="[VentasTiemposFinal].[TOTAL_AUXILIARES].[All]" dimensionUniqueName="[VentasTiemposFinal]" displayFolder="" count="0" memberValueDatatype="5" unbalanced="0"/>
    <cacheHierarchy uniqueName="[VentasTiemposFinal].[TKT]" caption="TKT" attribute="1" defaultMemberUniqueName="[VentasTiemposFinal].[TKT].[All]" allUniqueName="[VentasTiemposFinal].[TKT].[All]" dimensionUniqueName="[VentasTiemposFinal]" displayFolder="" count="0" memberValueDatatype="5" unbalanced="0"/>
    <cacheHierarchy uniqueName="[VentasTiemposFinal].[TMO]" caption="TMO" attribute="1" defaultMemberUniqueName="[VentasTiemposFinal].[TMO].[All]" allUniqueName="[VentasTiemposFinal].[TMO].[All]" dimensionUniqueName="[VentasTiemposFinal]" displayFolder="" count="0" memberValueDatatype="5" unbalanced="0"/>
    <cacheHierarchy uniqueName="[VentasTiemposFinal].[PRODUCTO]" caption="PRODUCTO" attribute="1" defaultMemberUniqueName="[VentasTiemposFinal].[PRODUCTO].[All]" allUniqueName="[VentasTiemposFinal].[PRODUCTO].[All]" dimensionUniqueName="[VentasTiemposFinal]" displayFolder="" count="0" memberValueDatatype="130" unbalanced="0"/>
    <cacheHierarchy uniqueName="[VentasTiemposFinal].[Operador]" caption="Operador" attribute="1" defaultMemberUniqueName="[VentasTiemposFinal].[Operador].[All]" allUniqueName="[VentasTiemposFinal].[Operador].[All]" dimensionUniqueName="[VentasTiemposFinal]" displayFolder="" count="2" memberValueDatatype="130" unbalanced="0">
      <fieldsUsage count="2">
        <fieldUsage x="-1"/>
        <fieldUsage x="1"/>
      </fieldsUsage>
    </cacheHierarchy>
    <cacheHierarchy uniqueName="[VentasTiemposFinal].[Documento]" caption="Documento" attribute="1" defaultMemberUniqueName="[VentasTiemposFinal].[Documento].[All]" allUniqueName="[VentasTiemposFinal].[Documento].[All]" dimensionUniqueName="[VentasTiemposFinal]" displayFolder="" count="0" memberValueDatatype="20" unbalanced="0"/>
    <cacheHierarchy uniqueName="[VentasTiemposFinal].[Supervisor]" caption="Supervisor" attribute="1" defaultMemberUniqueName="[VentasTiemposFinal].[Supervisor].[All]" allUniqueName="[VentasTiemposFinal].[Supervisor].[All]" dimensionUniqueName="[VentasTiemposFinal]" displayFolder="" count="2" memberValueDatatype="130" unbalanced="0">
      <fieldsUsage count="2">
        <fieldUsage x="-1"/>
        <fieldUsage x="0"/>
      </fieldsUsage>
    </cacheHierarchy>
    <cacheHierarchy uniqueName="[VentasTiemposFinal].[Coordinador]" caption="Coordinador" attribute="1" defaultMemberUniqueName="[VentasTiemposFinal].[Coordinador].[All]" allUniqueName="[VentasTiemposFinal].[Coordinador].[All]" dimensionUniqueName="[VentasTiemposFinal]" displayFolder="" count="0" memberValueDatatype="130" unbalanced="0"/>
    <cacheHierarchy uniqueName="[VentasTiemposFinal].[Site]" caption="Site" attribute="1" defaultMemberUniqueName="[VentasTiemposFinal].[Site].[All]" allUniqueName="[VentasTiemposFinal].[Site].[All]" dimensionUniqueName="[VentasTiemposFinal]" displayFolder="" count="0" memberValueDatatype="130" unbalanced="0"/>
    <cacheHierarchy uniqueName="[VentasTiemposFinal].[Id Operador]" caption="Id Operador" attribute="1" defaultMemberUniqueName="[VentasTiemposFinal].[Id Operador].[All]" allUniqueName="[VentasTiemposFinal].[Id Operador].[All]" dimensionUniqueName="[VentasTiemposFinal]" displayFolder="" count="0" memberValueDatatype="130" unbalanced="0"/>
    <cacheHierarchy uniqueName="[VentasTiemposFinal].[Estado]" caption="Estado" attribute="1" defaultMemberUniqueName="[VentasTiemposFinal].[Estado].[All]" allUniqueName="[VentasTiemposFinal].[Estado].[All]" dimensionUniqueName="[VentasTiemposFinal]" displayFolder="" count="0" memberValueDatatype="130" unbalanced="0"/>
    <cacheHierarchy uniqueName="[VentasTiemposFinal].[Proporcional x Presentismo]" caption="Proporcional x Presentismo" attribute="1" defaultMemberUniqueName="[VentasTiemposFinal].[Proporcional x Presentismo].[All]" allUniqueName="[VentasTiemposFinal].[Proporcional x Presentismo].[All]" dimensionUniqueName="[VentasTiemposFinal]" displayFolder="" count="0" memberValueDatatype="5" unbalanced="0"/>
    <cacheHierarchy uniqueName="[VentasTiemposFinal].[Proporcional x Curva]" caption="Proporcional x Curva" attribute="1" defaultMemberUniqueName="[VentasTiemposFinal].[Proporcional x Curva].[All]" allUniqueName="[VentasTiemposFinal].[Proporcional x Curva].[All]" dimensionUniqueName="[VentasTiemposFinal]" displayFolder="" count="0" memberValueDatatype="5" unbalanced="0"/>
    <cacheHierarchy uniqueName="[VentasTiemposFinal].[Busqueda]" caption="Busqueda" attribute="1" defaultMemberUniqueName="[VentasTiemposFinal].[Busqueda].[All]" allUniqueName="[VentasTiemposFinal].[Busqueda].[All]" dimensionUniqueName="[VentasTiemposFinal]" displayFolder="" count="0" memberValueDatatype="130" unbalanced="0"/>
    <cacheHierarchy uniqueName="[VentasTiemposFinal].[Hora]" caption="Hora" attribute="1" defaultMemberUniqueName="[VentasTiemposFinal].[Hora].[All]" allUniqueName="[VentasTiemposFinal].[Hora].[All]" dimensionUniqueName="[VentasTiemposFinal]" displayFolder="" count="0" memberValueDatatype="130" unbalanced="0"/>
    <cacheHierarchy uniqueName="[VentasTiemposFinal].[Dispositivo]" caption="Dispositivo" attribute="1" defaultMemberUniqueName="[VentasTiemposFinal].[Dispositivo].[All]" allUniqueName="[VentasTiemposFinal].[Dispositivo].[All]" dimensionUniqueName="[VentasTiemposFinal]" displayFolder="" count="0" memberValueDatatype="130" unbalanced="0"/>
    <cacheHierarchy uniqueName="[VentasTiemposFinal].[Cliente]" caption="Cliente" attribute="1" defaultMemberUniqueName="[VentasTiemposFinal].[Cliente].[All]" allUniqueName="[VentasTiemposFinal].[Cliente].[All]" dimensionUniqueName="[VentasTiemposFinal]" displayFolder="" count="0" memberValueDatatype="130" unbalanced="0"/>
    <cacheHierarchy uniqueName="[VentasTiemposFinal].[Cliente_Mail]" caption="Cliente_Mail" attribute="1" defaultMemberUniqueName="[VentasTiemposFinal].[Cliente_Mail].[All]" allUniqueName="[VentasTiemposFinal].[Cliente_Mail].[All]" dimensionUniqueName="[VentasTiemposFinal]" displayFolder="" count="0" memberValueDatatype="130" unbalanced="0"/>
    <cacheHierarchy uniqueName="[VentasTiemposFinal].[Cliente_Telefono]" caption="Cliente_Telefono" attribute="1" defaultMemberUniqueName="[VentasTiemposFinal].[Cliente_Telefono].[All]" allUniqueName="[VentasTiemposFinal].[Cliente_Telefono].[All]" dimensionUniqueName="[VentasTiemposFinal]" displayFolder="" count="0" memberValueDatatype="130" unbalanced="0"/>
    <cacheHierarchy uniqueName="[VentasTiemposFinal].[user_id]" caption="user_id" attribute="1" defaultMemberUniqueName="[VentasTiemposFinal].[user_id].[All]" allUniqueName="[VentasTiemposFinal].[user_id].[All]" dimensionUniqueName="[VentasTiemposFinal]" displayFolder="" count="0" memberValueDatatype="130" unbalanced="0"/>
    <cacheHierarchy uniqueName="[VentasTiemposFinal].[Status_Link]" caption="Status_Link" attribute="1" defaultMemberUniqueName="[VentasTiemposFinal].[Status_Link].[All]" allUniqueName="[VentasTiemposFinal].[Status_Link].[All]" dimensionUniqueName="[VentasTiemposFinal]" displayFolder="" count="0" memberValueDatatype="130" unbalanced="0"/>
    <cacheHierarchy uniqueName="[VentasTiemposFinal].[payment_id]" caption="payment_id" attribute="1" defaultMemberUniqueName="[VentasTiemposFinal].[payment_id].[All]" allUniqueName="[VentasTiemposFinal].[payment_id].[All]" dimensionUniqueName="[VentasTiemposFinal]" displayFolder="" count="0" memberValueDatatype="130" unbalanced="0"/>
    <cacheHierarchy uniqueName="[VentasTiemposFinal].[payment_method_id]" caption="payment_method_id" attribute="1" defaultMemberUniqueName="[VentasTiemposFinal].[payment_method_id].[All]" allUniqueName="[VentasTiemposFinal].[payment_method_id].[All]" dimensionUniqueName="[VentasTiemposFinal]" displayFolder="" count="0" memberValueDatatype="130" unbalanced="0"/>
    <cacheHierarchy uniqueName="[VentasTiemposFinal].[payment_status]" caption="payment_status" attribute="1" defaultMemberUniqueName="[VentasTiemposFinal].[payment_status].[All]" allUniqueName="[VentasTiemposFinal].[payment_status].[All]" dimensionUniqueName="[VentasTiemposFinal]" displayFolder="" count="0" memberValueDatatype="130" unbalanced="0"/>
    <cacheHierarchy uniqueName="[VentasTiemposFinal].[payment_status_detail]" caption="payment_status_detail" attribute="1" defaultMemberUniqueName="[VentasTiemposFinal].[payment_status_detail].[All]" allUniqueName="[VentasTiemposFinal].[payment_status_detail].[All]" dimensionUniqueName="[VentasTiemposFinal]" displayFolder="" count="0" memberValueDatatype="130" unbalanced="0"/>
    <cacheHierarchy uniqueName="[VentasTiemposFinal].[Estado_Gestion]" caption="Estado_Gestion" attribute="1" defaultMemberUniqueName="[VentasTiemposFinal].[Estado_Gestion].[All]" allUniqueName="[VentasTiemposFinal].[Estado_Gestion].[All]" dimensionUniqueName="[VentasTiemposFinal]" displayFolder="" count="0" memberValueDatatype="130" unbalanced="0"/>
    <cacheHierarchy uniqueName="[VentasTiemposFinal].[Puntos (Sin Incentivo)]" caption="Puntos (Sin Incentivo)" attribute="1" defaultMemberUniqueName="[VentasTiemposFinal].[Puntos (Sin Incentivo)].[All]" allUniqueName="[VentasTiemposFinal].[Puntos (Sin Incentivo)].[All]" dimensionUniqueName="[VentasTiemposFinal]" displayFolder="" count="0" memberValueDatatype="5" unbalanced="0"/>
    <cacheHierarchy uniqueName="[VentasTiemposFinal].[Multiplicador Incentivo]" caption="Multiplicador Incentivo" attribute="1" defaultMemberUniqueName="[VentasTiemposFinal].[Multiplicador Incentivo].[All]" allUniqueName="[VentasTiemposFinal].[Multiplicador Incentivo].[All]" dimensionUniqueName="[VentasTiemposFinal]" displayFolder="" count="0" memberValueDatatype="5" unbalanced="0"/>
    <cacheHierarchy uniqueName="[VentasTiemposFinal].[Puntos]" caption="Puntos" attribute="1" defaultMemberUniqueName="[VentasTiemposFinal].[Puntos].[All]" allUniqueName="[VentasTiemposFinal].[Puntos].[All]" dimensionUniqueName="[VentasTiemposFinal]" displayFolder="" count="0" memberValueDatatype="5" unbalanced="0"/>
    <cacheHierarchy uniqueName="[VentasTiemposFinal].[Coeficiente]" caption="Coeficiente" attribute="1" defaultMemberUniqueName="[VentasTiemposFinal].[Coeficiente].[All]" allUniqueName="[VentasTiemposFinal].[Coeficiente].[All]" dimensionUniqueName="[VentasTiemposFinal]" displayFolder="" count="0" memberValueDatatype="5" unbalanced="0"/>
    <cacheHierarchy uniqueName="[Vtas Delivery].[Fecha]" caption="Fecha" attribute="1" time="1" defaultMemberUniqueName="[Vtas Delivery].[Fecha].[All]" allUniqueName="[Vtas Delivery].[Fecha].[All]" dimensionUniqueName="[Vtas Delivery]" displayFolder="" count="0" memberValueDatatype="7" unbalanced="0"/>
    <cacheHierarchy uniqueName="[Vtas Delivery].[Nombre / Local]" caption="Nombre / Local" attribute="1" defaultMemberUniqueName="[Vtas Delivery].[Nombre / Local].[All]" allUniqueName="[Vtas Delivery].[Nombre / Local].[All]" dimensionUniqueName="[Vtas Delivery]" displayFolder="" count="0" memberValueDatatype="130" unbalanced="0"/>
    <cacheHierarchy uniqueName="[Vtas Delivery].[Teléfono (Google)]" caption="Teléfono (Google)" attribute="1" defaultMemberUniqueName="[Vtas Delivery].[Teléfono (Google)].[All]" allUniqueName="[Vtas Delivery].[Teléfono (Google)].[All]" dimensionUniqueName="[Vtas Delivery]" displayFolder="" count="0" memberValueDatatype="20" unbalanced="0"/>
    <cacheHierarchy uniqueName="[Vtas Delivery].[Mail]" caption="Mail" attribute="1" defaultMemberUniqueName="[Vtas Delivery].[Mail].[All]" allUniqueName="[Vtas Delivery].[Mail].[All]" dimensionUniqueName="[Vtas Delivery]" displayFolder="" count="0" memberValueDatatype="130" unbalanced="0"/>
    <cacheHierarchy uniqueName="[Vtas Delivery].[AGENTE]" caption="AGENTE" attribute="1" defaultMemberUniqueName="[Vtas Delivery].[AGENTE].[All]" allUniqueName="[Vtas Delivery].[AGENTE].[All]" dimensionUniqueName="[Vtas Delivery]" displayFolder="" count="0" memberValueDatatype="130" unbalanced="0"/>
    <cacheHierarchy uniqueName="[Vtas Delivery].[DNI]" caption="DNI" attribute="1" defaultMemberUniqueName="[Vtas Delivery].[DNI].[All]" allUniqueName="[Vtas Delivery].[DNI].[All]" dimensionUniqueName="[Vtas Delivery]" displayFolder="" count="0" memberValueDatatype="20" unbalanced="0"/>
    <cacheHierarchy uniqueName="[Vtas Delivery].[Producto]" caption="Producto" attribute="1" defaultMemberUniqueName="[Vtas Delivery].[Producto].[All]" allUniqueName="[Vtas Delivery].[Producto].[All]" dimensionUniqueName="[Vtas Delivery]" displayFolder="" count="0" memberValueDatatype="130" unbalanced="0"/>
    <cacheHierarchy uniqueName="[Measures].[Suma de LOGIN]" caption="Suma de LOGIN" measure="1" displayFolder="" measureGroup="VentasTiemposFinal" count="0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Recuento de Sub Campaña]" caption="Recuento de Sub Campaña" measure="1" displayFolder="" measureGroup="VentasTiemposFinal" count="0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Recuento de AGENTE]" caption="Recuento de AGENTE" measure="1" displayFolder="" measureGroup="Vtas Delivery" count="0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Recuento de Producto]" caption="Recuento de Producto" measure="1" displayFolder="" measureGroup="Vtas Delivery" count="0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Recuento de Dispositivo]" caption="Recuento de Dispositivo" measure="1" displayFolder="" measureGroup="VentasTiemposFinal" count="0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a de Puntos]" caption="Suma de Puntos" measure="1" displayFolder="" measureGroup="VentasTiemposFinal" count="0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a de Proporcional x Presentismo]" caption="Suma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a de Proporcional x Curva]" caption="Suma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Máx. de Proporcional x Presentismo]" caption="Máx.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Máx. de Proporcional x Curva]" caption="Máx.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Suma de LOGIN 2]" caption="Suma de LOGIN 2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LOGIN]" caption="Recuento de LOGIN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PRESENTE]" caption="Recuento de PRESENTE" measure="1" displayFolder="" measureGroup="Ausentismo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S Obj]" caption="Suma de HS Obj" measure="1" displayFolder="" measureGroup="Ausentism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Id Operador]" caption="Recuento de Id Operador" measure="1" displayFolder="" measureGroup="VentasTiemposFinal" count="0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Vtas Cargadas]" caption="Vtas Cargadas" measure="1" displayFolder="" measureGroup="VentasTiemposFinal" count="0" oneField="1">
      <fieldsUsage count="1">
        <fieldUsage x="2"/>
      </fieldsUsage>
    </cacheHierarchy>
    <cacheHierarchy uniqueName="[Measures].[Vtas Aceptadas]" caption="Vtas Aceptadas" measure="1" displayFolder="" measureGroup="VentasTiemposFinal" count="0" oneField="1">
      <fieldsUsage count="1">
        <fieldUsage x="5"/>
      </fieldsUsage>
    </cacheHierarchy>
    <cacheHierarchy uniqueName="[Measures].[Vtas Pendientes]" caption="Vtas Pendientes" measure="1" displayFolder="" measureGroup="VentasTiemposFinal" count="0" oneField="1">
      <fieldsUsage count="1">
        <fieldUsage x="4"/>
      </fieldsUsage>
    </cacheHierarchy>
    <cacheHierarchy uniqueName="[Measures].[Vtas Canceladas]" caption="Vtas Canceladas" measure="1" displayFolder="" measureGroup="VentasTiemposFinal" count="0" oneField="1">
      <fieldsUsage count="1">
        <fieldUsage x="3"/>
      </fieldsUsage>
    </cacheHierarchy>
    <cacheHierarchy uniqueName="[Measures].[Total Puntos]" caption="Total Puntos" measure="1" displayFolder="" measureGroup="VentasTiemposFinal" count="0" oneField="1">
      <fieldsUsage count="1">
        <fieldUsage x="6"/>
      </fieldsUsage>
    </cacheHierarchy>
    <cacheHierarchy uniqueName="[Measures].[Total Login]" caption="Total Login" measure="1" displayFolder="" measureGroup="VentasTiemposFinal" count="0" oneField="1">
      <fieldsUsage count="1">
        <fieldUsage x="7"/>
      </fieldsUsage>
    </cacheHierarchy>
    <cacheHierarchy uniqueName="[Measures].[CI Login]" caption="CI Login" measure="1" displayFolder="" measureGroup="VentasTiemposFinal" count="0"/>
    <cacheHierarchy uniqueName="[Measures].[Hs Desvio]" caption="Hs Desvio" measure="1" displayFolder="" measureGroup="Horas_Objetivo" count="0"/>
    <cacheHierarchy uniqueName="[Measures].[Obj Hs]" caption="Obj Hs" measure="1" displayFolder="" measureGroup="Horas_Objetivo" count="0"/>
    <cacheHierarchy uniqueName="[Measures].[Log]" caption="Log" measure="1" displayFolder="" measureGroup="Horas_Objetivo" count="0"/>
    <cacheHierarchy uniqueName="[Measures].[%Cumpl.Hs]" caption="%Cumpl.Hs" measure="1" displayFolder="" measureGroup="Horas_Objetivo" count="0"/>
    <cacheHierarchy uniqueName="[Measures].[CI Avail]" caption="CI Avail" measure="1" displayFolder="" measureGroup="VentasTiemposFinal" count="0"/>
    <cacheHierarchy uniqueName="[Measures].[CI Preview]" caption="CI Preview" measure="1" displayFolder="" measureGroup="VentasTiemposFinal" count="0"/>
    <cacheHierarchy uniqueName="[Measures].[CI Dial]" caption="CI Dial" measure="1" displayFolder="" measureGroup="VentasTiemposFinal" count="0"/>
    <cacheHierarchy uniqueName="[Measures].[CI Ring]" caption="CI Ring" measure="1" displayFolder="" measureGroup="VentasTiemposFinal" count="0"/>
    <cacheHierarchy uniqueName="[Measures].[CI Conversacion]" caption="CI Conversacion" measure="1" displayFolder="" measureGroup="VentasTiemposFinal" count="0"/>
    <cacheHierarchy uniqueName="[Measures].[CI Hold]" caption="CI Hold" measure="1" displayFolder="" measureGroup="VentasTiemposFinal" count="0"/>
    <cacheHierarchy uniqueName="[Measures].[CI ACW]" caption="CI ACW" measure="1" displayFolder="" measureGroup="VentasTiemposFinal" count="0"/>
    <cacheHierarchy uniqueName="[Measures].[CI Not_Ready]" caption="CI Not_Ready" measure="1" displayFolder="" measureGroup="VentasTiemposFinal" count="0"/>
    <cacheHierarchy uniqueName="[Measures].[CI Break]" caption="CI Break" measure="1" displayFolder="" measureGroup="VentasTiemposFinal" count="0"/>
    <cacheHierarchy uniqueName="[Measures].[CI Coaching]" caption="CI Coaching" measure="1" displayFolder="" measureGroup="VentasTiemposFinal" count="0"/>
    <cacheHierarchy uniqueName="[Measures].[CI Administrativo]" caption="CI Administrativo" measure="1" displayFolder="" measureGroup="VentasTiemposFinal" count="0"/>
    <cacheHierarchy uniqueName="[Measures].[CI Baño]" caption="CI Baño" measure="1" displayFolder="" measureGroup="VentasTiemposFinal" count="0"/>
    <cacheHierarchy uniqueName="[Measures].[CI LL Manual]" caption="CI LL Manual" measure="1" displayFolder="" measureGroup="VentasTiemposFinal" count="0"/>
    <cacheHierarchy uniqueName="[Measures].[%Avail]" caption="%Avail" measure="1" displayFolder="" measureGroup="VentasTiemposFinal" count="0"/>
    <cacheHierarchy uniqueName="[Measures].[%Utilizacion]" caption="%Utilizacion" measure="1" displayFolder="" measureGroup="VentasTiemposFinal" count="0"/>
    <cacheHierarchy uniqueName="[Measures].[CI OTROS]" caption="CI OTROS" measure="1" displayFolder="" measureGroup="VentasTiemposFinal" count="0"/>
    <cacheHierarchy uniqueName="[Measures].[Llamada prom/Dia]" caption="Llamada prom/Dia" measure="1" displayFolder="" measureGroup="VentasTiemposFinal" count="0"/>
    <cacheHierarchy uniqueName="[Measures].[Q Llam C/6 HS]" caption="Q Llam C/6 HS" measure="1" displayFolder="" measureGroup="VentasTiemposFinal" count="0"/>
    <cacheHierarchy uniqueName="[Measures].[Total Llamadas]" caption="Total Llamadas" measure="1" displayFolder="" measureGroup="VentasTiemposFinal" count="0"/>
    <cacheHierarchy uniqueName="[Measures].[Total Puntos (Sin Incentivo)]" caption="Total Puntos (Sin Incentivo)" measure="1" displayFolder="" measureGroup="VentasTiemposFinal" count="0"/>
    <cacheHierarchy uniqueName="[Measures].[Total Puntos Duplicados]" caption="Total Puntos Duplicados" measure="1" displayFolder="" measureGroup="VentasTiemposFinal" count="0"/>
    <cacheHierarchy uniqueName="[Measures].[Total Puntos Mes Anterior]" caption="Total Puntos Mes Anterior" measure="1" displayFolder="" measureGroup="Ventas AZO Mes Anterior" count="0"/>
    <cacheHierarchy uniqueName="[Measures].[Q Presentes]" caption="Q Presentes" measure="1" displayFolder="" measureGroup="Ausentismo" count="0"/>
    <cacheHierarchy uniqueName="[Measures].[Q Ausentes]" caption="Q Ausentes" measure="1" displayFolder="" measureGroup="Ausentismo" count="0"/>
    <cacheHierarchy uniqueName="[Measures].[% Presencialidad]" caption="% Presencialidad" measure="1" displayFolder="" measureGroup="Ausentismo" count="0"/>
    <cacheHierarchy uniqueName="[Measures].[% Ausencia]" caption="% Ausencia" measure="1" displayFolder="" measureGroup="Ausentismo" count="0"/>
    <cacheHierarchy uniqueName="[Measures].[Ausentismo]" caption="Ausentismo" measure="1" displayFolder="" measureGroup="Ausentismo" count="0"/>
    <cacheHierarchy uniqueName="[Measures].[TotalLoginAusen]" caption="TotalLoginAusen" measure="1" displayFolder="" measureGroup="Ausentismo" count="0"/>
    <cacheHierarchy uniqueName="[Measures].[TotalHSObj]" caption="TotalHSObj" measure="1" displayFolder="" measureGroup="Ausentismo" count="0"/>
    <cacheHierarchy uniqueName="[Measures].[Total Avail]" caption="Total Avail" measure="1" displayFolder="" measureGroup="VentasTiemposFinal" count="0"/>
    <cacheHierarchy uniqueName="[Measures].[Total Hs Productivas]" caption="Total Hs Productivas" measure="1" displayFolder="" measureGroup="VentasTiemposFinal" count="0"/>
    <cacheHierarchy uniqueName="[Measures].[SPH]" caption="SPH" measure="1" displayFolder="" measureGroup="VentasTiemposFinal" count="0" oneField="1">
      <fieldsUsage count="1">
        <fieldUsage x="9"/>
      </fieldsUsage>
    </cacheHierarchy>
    <cacheHierarchy uniqueName="[Measures].[Incentivo3ra]" caption="Incentivo3ra" measure="1" displayFolder="" measureGroup="VentasTiemposFinal" count="0"/>
    <cacheHierarchy uniqueName="[Measures].[Total Atendidas]" caption="Total Atendidas" measure="1" displayFolder="" measureGroup="VentasTiemposFinal" count="0"/>
    <cacheHierarchy uniqueName="[Measures].[Vtas P+N]" caption="Vtas P+N" measure="1" displayFolder="" measureGroup="VentasTiemposFinal" count="0" oneField="1">
      <fieldsUsage count="1">
        <fieldUsage x="11"/>
      </fieldsUsage>
    </cacheHierarchy>
    <cacheHierarchy uniqueName="[Measures].[Conversión]" caption="Conversión" measure="1" displayFolder="" measureGroup="VentasTiemposFinal" count="0" oneField="1">
      <fieldsUsage count="1">
        <fieldUsage x="10"/>
      </fieldsUsage>
    </cacheHierarchy>
    <cacheHierarchy uniqueName="[Measures].[X Atendidas]" caption="X Atendidas" measure="1" displayFolder="" measureGroup="VentasTiemposFinal" count="0" oneField="1">
      <fieldsUsage count="1">
        <fieldUsage x="12"/>
      </fieldsUsage>
    </cacheHierarchy>
    <cacheHierarchy uniqueName="[Measures].[Incentivo4ta]" caption="Incentivo4ta" measure="1" displayFolder="" measureGroup="VentasTiemposFinal" count="0"/>
    <cacheHierarchy uniqueName="[Measures].[DDHH Trabajados]" caption="DDHH Trabajados" measure="1" displayFolder="" measureGroup="VentasTiemposFinal" count="0" oneField="1">
      <fieldsUsage count="1">
        <fieldUsage x="13"/>
      </fieldsUsage>
    </cacheHierarchy>
    <cacheHierarchy uniqueName="[Measures].[Vtas P+N x Dia]" caption="Vtas P+N x Dia" measure="1" displayFolder="" measureGroup="VentasTiemposFinal" count="0" oneField="1">
      <fieldsUsage count="1">
        <fieldUsage x="14"/>
      </fieldsUsage>
    </cacheHierarchy>
    <cacheHierarchy uniqueName="[Measures].[__XL_Count VentasTiemposFinal]" caption="__XL_Count VentasTiemposFinal" measure="1" displayFolder="" measureGroup="VentasTiemposFinal" count="0" hidden="1"/>
    <cacheHierarchy uniqueName="[Measures].[__XL_Count Calendario]" caption="__XL_Count Calendario" measure="1" displayFolder="" measureGroup="Calendario" count="0" hidden="1"/>
    <cacheHierarchy uniqueName="[Measures].[__XL_Count Vtas Delivery]" caption="__XL_Count Vtas Delivery" measure="1" displayFolder="" measureGroup="Vtas Delivery" count="0" hidden="1"/>
    <cacheHierarchy uniqueName="[Measures].[__XL_Count Horas_Objetivo]" caption="__XL_Count Horas_Objetivo" measure="1" displayFolder="" measureGroup="Horas_Objetivo" count="0" hidden="1"/>
    <cacheHierarchy uniqueName="[Measures].[__XL_Count Tiempos]" caption="__XL_Count Tiempos" measure="1" displayFolder="" measureGroup="Tiempos" count="0" hidden="1"/>
    <cacheHierarchy uniqueName="[Measures].[__XL_Count Ventas AZO Mes Anterior]" caption="__XL_Count Ventas AZO Mes Anterior" measure="1" displayFolder="" measureGroup="Ventas AZO Mes Anterior" count="0" hidden="1"/>
    <cacheHierarchy uniqueName="[Measures].[__XL_Count Ausentismo]" caption="__XL_Count Ausentismo" measure="1" displayFolder="" measureGroup="Ausentismo" count="0" hidden="1"/>
    <cacheHierarchy uniqueName="[Measures].[__XL_Count Dotacion]" caption="__XL_Count Dotacion" measure="1" displayFolder="" measureGroup="Dotacion" count="0" hidden="1"/>
    <cacheHierarchy uniqueName="[Measures].[__No measures defined]" caption="__No measures defined" measure="1" displayFolder="" count="0" hidden="1"/>
  </cacheHierarchies>
  <kpis count="0"/>
  <dimensions count="9">
    <dimension name="Ausentismo" uniqueName="[Ausentismo]" caption="Ausentismo"/>
    <dimension name="Calendario" uniqueName="[Calendario]" caption="Calendario"/>
    <dimension name="Dotacion" uniqueName="[Dotacion]" caption="Dotacion"/>
    <dimension name="Horas_Objetivo" uniqueName="[Horas_Objetivo]" caption="Horas_Objetivo"/>
    <dimension measure="1" name="Measures" uniqueName="[Measures]" caption="Measures"/>
    <dimension name="Tiempos" uniqueName="[Tiempos]" caption="Tiempos"/>
    <dimension name="Ventas AZO Mes Anterior" uniqueName="[Ventas AZO Mes Anterior]" caption="Ventas AZO Mes Anterior"/>
    <dimension name="VentasTiemposFinal" uniqueName="[VentasTiemposFinal]" caption="VentasTiemposFinal"/>
    <dimension name="Vtas Delivery" uniqueName="[Vtas Delivery]" caption="Vtas Delivery"/>
  </dimensions>
  <measureGroups count="8">
    <measureGroup name="Ausentismo" caption="Ausentismo"/>
    <measureGroup name="Calendario" caption="Calendario"/>
    <measureGroup name="Dotacion" caption="Dotacion"/>
    <measureGroup name="Horas_Objetivo" caption="Horas_Objetivo"/>
    <measureGroup name="Tiempos" caption="Tiempos"/>
    <measureGroup name="Ventas AZO Mes Anterior" caption="Ventas AZO Mes Anterior"/>
    <measureGroup name="VentasTiemposFinal" caption="VentasTiemposFinal"/>
    <measureGroup name="Vtas Delivery" caption="Vtas Delivery"/>
  </measureGroups>
  <maps count="13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1"/>
    <map measureGroup="4" dimension="5"/>
    <map measureGroup="5" dimension="6"/>
    <map measureGroup="6" dimension="1"/>
    <map measureGroup="6" dimension="2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" refreshedDate="45414.412920370371" backgroundQuery="1" createdVersion="8" refreshedVersion="8" minRefreshableVersion="3" recordCount="0" supportSubquery="1" supportAdvancedDrill="1" xr:uid="{DACD1765-9F29-452D-A75E-647375ED4F72}">
  <cacheSource type="external" connectionId="19"/>
  <cacheFields count="12">
    <cacheField name="[VentasTiemposFinal].[Supervisor].[Supervisor]" caption="Supervisor" numFmtId="0" hierarchy="146" level="1">
      <sharedItems count="2">
        <s v="Chierico Silvina"/>
        <s v="Monjes Nicole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Supervisor].&amp;[Chierico Silvina]"/>
            <x15:cachedUniqueName index="1" name="[VentasTiemposFinal].[Supervisor].&amp;[Monjes Nicole]"/>
          </x15:cachedUniqueNames>
        </ext>
      </extLst>
    </cacheField>
    <cacheField name="[VentasTiemposFinal].[Operador].[Operador]" caption="Operador" numFmtId="0" hierarchy="144" level="1">
      <sharedItems count="30">
        <s v="Aguirre Natalia"/>
        <s v="Alvarez Matias Nahuel"/>
        <s v="Bazan Antonella"/>
        <s v="Berrueta Marlene Patricia"/>
        <s v="Bussolini Daiana Ayelen"/>
        <s v="Cabrera Angie"/>
        <s v="Irupe Galarza Marina"/>
        <s v="Lemos Nadia Beatriz"/>
        <s v="Marquez Camila Victoria"/>
        <s v="Resler Carolina"/>
        <s v="Rojas Micaela Abigail"/>
        <s v="Roux Yessica Alejandra"/>
        <s v="Verazay Tamara"/>
        <s v="Vivar Romina Alejandra"/>
        <s v="Aquino Rocio Micaela"/>
        <s v="Avellaneda Maira Lorena"/>
        <s v="Fernandez Carolina"/>
        <s v="Garcia Melisa"/>
        <s v="Garcia Wanda"/>
        <s v="Gerace Laura"/>
        <s v="Gianetti Maria Victoria"/>
        <s v="Gomez Gabriela"/>
        <s v="Gomez Micaela Ayelen"/>
        <s v="Lastra Keila"/>
        <s v="Lopez Monica Laura"/>
        <s v="Medina Rocio Elizabeth"/>
        <s v="Neulist Sabrina Soledad"/>
        <s v="Quinteros Camila Gisella"/>
        <s v="Salto Luciano Nicolas"/>
        <s v="Varela Ludmila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Operador].&amp;[Aguirre Natalia]"/>
            <x15:cachedUniqueName index="1" name="[VentasTiemposFinal].[Operador].&amp;[Alvarez Matias Nahuel]"/>
            <x15:cachedUniqueName index="2" name="[VentasTiemposFinal].[Operador].&amp;[Bazan Antonella]"/>
            <x15:cachedUniqueName index="3" name="[VentasTiemposFinal].[Operador].&amp;[Berrueta Marlene Patricia]"/>
            <x15:cachedUniqueName index="4" name="[VentasTiemposFinal].[Operador].&amp;[Bussolini Daiana Ayelen]"/>
            <x15:cachedUniqueName index="5" name="[VentasTiemposFinal].[Operador].&amp;[Cabrera Angie]"/>
            <x15:cachedUniqueName index="6" name="[VentasTiemposFinal].[Operador].&amp;[Irupe Galarza Marina]"/>
            <x15:cachedUniqueName index="7" name="[VentasTiemposFinal].[Operador].&amp;[Lemos Nadia Beatriz]"/>
            <x15:cachedUniqueName index="8" name="[VentasTiemposFinal].[Operador].&amp;[Marquez Camila Victoria]"/>
            <x15:cachedUniqueName index="9" name="[VentasTiemposFinal].[Operador].&amp;[Resler Carolina]"/>
            <x15:cachedUniqueName index="10" name="[VentasTiemposFinal].[Operador].&amp;[Rojas Micaela Abigail]"/>
            <x15:cachedUniqueName index="11" name="[VentasTiemposFinal].[Operador].&amp;[Roux Yessica Alejandra]"/>
            <x15:cachedUniqueName index="12" name="[VentasTiemposFinal].[Operador].&amp;[Verazay Tamara]"/>
            <x15:cachedUniqueName index="13" name="[VentasTiemposFinal].[Operador].&amp;[Vivar Romina Alejandra]"/>
            <x15:cachedUniqueName index="14" name="[VentasTiemposFinal].[Operador].&amp;[Aquino Rocio Micaela]"/>
            <x15:cachedUniqueName index="15" name="[VentasTiemposFinal].[Operador].&amp;[Avellaneda Maira Lorena]"/>
            <x15:cachedUniqueName index="16" name="[VentasTiemposFinal].[Operador].&amp;[Fernandez Carolina]"/>
            <x15:cachedUniqueName index="17" name="[VentasTiemposFinal].[Operador].&amp;[Garcia Melisa]"/>
            <x15:cachedUniqueName index="18" name="[VentasTiemposFinal].[Operador].&amp;[Garcia Wanda]"/>
            <x15:cachedUniqueName index="19" name="[VentasTiemposFinal].[Operador].&amp;[Gerace Laura]"/>
            <x15:cachedUniqueName index="20" name="[VentasTiemposFinal].[Operador].&amp;[Gianetti Maria Victoria]"/>
            <x15:cachedUniqueName index="21" name="[VentasTiemposFinal].[Operador].&amp;[Gomez Gabriela]"/>
            <x15:cachedUniqueName index="22" name="[VentasTiemposFinal].[Operador].&amp;[Gomez Micaela Ayelen]"/>
            <x15:cachedUniqueName index="23" name="[VentasTiemposFinal].[Operador].&amp;[Lastra Keila]"/>
            <x15:cachedUniqueName index="24" name="[VentasTiemposFinal].[Operador].&amp;[Lopez Monica Laura]"/>
            <x15:cachedUniqueName index="25" name="[VentasTiemposFinal].[Operador].&amp;[Medina Rocio Elizabeth]"/>
            <x15:cachedUniqueName index="26" name="[VentasTiemposFinal].[Operador].&amp;[Neulist Sabrina Soledad]"/>
            <x15:cachedUniqueName index="27" name="[VentasTiemposFinal].[Operador].&amp;[Quinteros Camila Gisella]"/>
            <x15:cachedUniqueName index="28" name="[VentasTiemposFinal].[Operador].&amp;[Salto Luciano Nicolas]"/>
            <x15:cachedUniqueName index="29" name="[VentasTiemposFinal].[Operador].&amp;[Varela Ludmila]"/>
          </x15:cachedUniqueNames>
        </ext>
      </extLst>
    </cacheField>
    <cacheField name="[Measures].[Vtas Cargadas]" caption="Vtas Cargadas" numFmtId="0" hierarchy="192" level="32767"/>
    <cacheField name="[Measures].[Vtas Canceladas]" caption="Vtas Canceladas" numFmtId="0" hierarchy="195" level="32767"/>
    <cacheField name="[Measures].[Vtas Pendientes]" caption="Vtas Pendientes" numFmtId="0" hierarchy="194" level="32767"/>
    <cacheField name="[Measures].[Vtas Aceptadas]" caption="Vtas Aceptadas" numFmtId="0" hierarchy="193" level="32767"/>
    <cacheField name="[Measures].[Total Puntos]" caption="Total Puntos" numFmtId="0" hierarchy="196" level="32767"/>
    <cacheField name="[Measures].[Total Login]" caption="Total Login" numFmtId="0" hierarchy="197" level="32767"/>
    <cacheField name="[VentasTiemposFinal].[Sub Campaña].[Sub Campaña]" caption="Sub Campaña" numFmtId="0" hierarchy="118" level="1">
      <sharedItems containsSemiMixedTypes="0" containsNonDate="0" containsString="0"/>
    </cacheField>
    <cacheField name="[Measures].[Vtas P+N]" caption="Vtas P+N" numFmtId="0" hierarchy="237" level="32767"/>
    <cacheField name="[VentasTiemposFinal].[Fecha].[Fecha]" caption="Fecha" numFmtId="0" hierarchy="116" level="1">
      <sharedItems containsSemiMixedTypes="0" containsNonDate="0" containsString="0"/>
    </cacheField>
    <cacheField name="[Measures].[Total Puntos (Sin Incentivo)]" caption="Total Puntos (Sin Incentivo)" numFmtId="0" hierarchy="222" level="32767"/>
  </cacheFields>
  <cacheHierarchies count="252">
    <cacheHierarchy uniqueName="[Ausentismo].[UserMitrol]" caption="UserMitrol" attribute="1" defaultMemberUniqueName="[Ausentismo].[UserMitrol].[All]" allUniqueName="[Ausentismo].[UserMitrol].[All]" dimensionUniqueName="[Ausentismo]" displayFolder="" count="0" memberValueDatatype="130" unbalanced="0"/>
    <cacheHierarchy uniqueName="[Ausentismo].[Fecha]" caption="Fecha" attribute="1" time="1" defaultMemberUniqueName="[Ausentismo].[Fecha].[All]" allUniqueName="[Ausentismo].[Fecha].[All]" dimensionUniqueName="[Ausentismo]" displayFolder="" count="0" memberValueDatatype="7" unbalanced="0"/>
    <cacheHierarchy uniqueName="[Ausentismo].[HS Obj]" caption="HS Obj" attribute="1" defaultMemberUniqueName="[Ausentismo].[HS Obj].[All]" allUniqueName="[Ausentismo].[HS Obj].[All]" dimensionUniqueName="[Ausentismo]" displayFolder="" count="0" memberValueDatatype="5" unbalanced="0"/>
    <cacheHierarchy uniqueName="[Ausentismo].[LOGIN]" caption="LOGIN" attribute="1" defaultMemberUniqueName="[Ausentismo].[LOGIN].[All]" allUniqueName="[Ausentismo].[LOGIN].[All]" dimensionUniqueName="[Ausentismo]" displayFolder="" count="0" memberValueDatatype="5" unbalanced="0"/>
    <cacheHierarchy uniqueName="[Ausentismo].[PRESENTE]" caption="PRESENTE" attribute="1" defaultMemberUniqueName="[Ausentismo].[PRESENTE].[All]" allUniqueName="[Ausentismo].[PRESENTE].[All]" dimensionUniqueName="[Ausentismo]" displayFolder="" count="0" memberValueDatatype="130" unbalanced="0"/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].[Día]" caption="Día" attribute="1" time="1" defaultMemberUniqueName="[Calendario].[Día].[All]" allUniqueName="[Calendario].[Día].[All]" dimensionUniqueName="[Calendario]" displayFolder="" count="0" memberValueDatatype="130" unbalanced="0"/>
    <cacheHierarchy uniqueName="[Calendario].[Semana]" caption="Semana" attribute="1" time="1" defaultMemberUniqueName="[Calendario].[Semana].[All]" allUniqueName="[Calendario].[Semana].[All]" dimensionUniqueName="[Calendario]" displayFolder="" count="0" memberValueDatatype="130" unbalanced="0"/>
    <cacheHierarchy uniqueName="[Dotacion].[Mes Dotacion]" caption="Mes Dotacion" attribute="1" time="1" defaultMemberUniqueName="[Dotacion].[Mes Dotacion].[All]" allUniqueName="[Dotacion].[Mes Dotacion].[All]" dimensionUniqueName="[Dotacion]" displayFolder="" count="0" memberValueDatatype="7" unbalanced="0"/>
    <cacheHierarchy uniqueName="[Dotacion].[Antiguedad (Meses)]" caption="Antiguedad (Meses)" attribute="1" defaultMemberUniqueName="[Dotacion].[Antiguedad (Meses)].[All]" allUniqueName="[Dotacion].[Antiguedad (Meses)].[All]" dimensionUniqueName="[Dotacion]" displayFolder="" count="0" memberValueDatatype="130" unbalanced="0"/>
    <cacheHierarchy uniqueName="[Dotacion].[Apellido y Nombre]" caption="Apellido y Nombre" attribute="1" defaultMemberUniqueName="[Dotacion].[Apellido y Nombre].[All]" allUniqueName="[Dotacion].[Apellido y Nombre].[All]" dimensionUniqueName="[Dotacion]" displayFolder="" count="0" memberValueDatatype="130" unbalanced="0"/>
    <cacheHierarchy uniqueName="[Dotacion].[Apellido]" caption="Apellido" attribute="1" defaultMemberUniqueName="[Dotacion].[Apellido].[All]" allUniqueName="[Dotacion].[Apellido].[All]" dimensionUniqueName="[Dotacion]" displayFolder="" count="0" memberValueDatatype="130" unbalanced="0"/>
    <cacheHierarchy uniqueName="[Dotacion].[Nombre]" caption="Nombre" attribute="1" defaultMemberUniqueName="[Dotacion].[Nombre].[All]" allUniqueName="[Dotacion].[Nombre].[All]" dimensionUniqueName="[Dotacion]" displayFolder="" count="0" memberValueDatatype="130" unbalanced="0"/>
    <cacheHierarchy uniqueName="[Dotacion].[Documento]" caption="Documento" attribute="1" defaultMemberUniqueName="[Dotacion].[Documento].[All]" allUniqueName="[Dotacion].[Documento].[All]" dimensionUniqueName="[Dotacion]" displayFolder="" count="0" memberValueDatatype="20" unbalanced="0"/>
    <cacheHierarchy uniqueName="[Dotacion].[CUIL/CUIT]" caption="CUIL/CUIT" attribute="1" defaultMemberUniqueName="[Dotacion].[CUIL/CUIT].[All]" allUniqueName="[Dotacion].[CUIL/CUIT].[All]" dimensionUniqueName="[Dotacion]" displayFolder="" count="0" memberValueDatatype="5" unbalanced="0"/>
    <cacheHierarchy uniqueName="[Dotacion].[Nacionalidad]" caption="Nacionalidad" attribute="1" defaultMemberUniqueName="[Dotacion].[Nacionalidad].[All]" allUniqueName="[Dotacion].[Nacionalidad].[All]" dimensionUniqueName="[Dotacion]" displayFolder="" count="0" memberValueDatatype="130" unbalanced="0"/>
    <cacheHierarchy uniqueName="[Dotacion].[Legajo]" caption="Legajo" attribute="1" defaultMemberUniqueName="[Dotacion].[Legajo].[All]" allUniqueName="[Dotacion].[Legajo].[All]" dimensionUniqueName="[Dotacion]" displayFolder="" count="0" memberValueDatatype="130" unbalanced="0"/>
    <cacheHierarchy uniqueName="[Dotacion].[Puesto]" caption="Puesto" attribute="1" defaultMemberUniqueName="[Dotacion].[Puesto].[All]" allUniqueName="[Dotacion].[Puesto].[All]" dimensionUniqueName="[Dotacion]" displayFolder="" count="0" memberValueDatatype="130" unbalanced="0"/>
    <cacheHierarchy uniqueName="[Dotacion].[Fecha Nacimiento]" caption="Fecha Nacimiento" attribute="1" time="1" defaultMemberUniqueName="[Dotacion].[Fecha Nacimiento].[All]" allUniqueName="[Dotacion].[Fecha Nacimiento].[All]" dimensionUniqueName="[Dotacion]" displayFolder="" count="0" memberValueDatatype="7" unbalanced="0"/>
    <cacheHierarchy uniqueName="[Dotacion].[Fecha Ingreso AZO]" caption="Fecha Ingreso AZO" attribute="1" time="1" defaultMemberUniqueName="[Dotacion].[Fecha Ingreso AZO].[All]" allUniqueName="[Dotacion].[Fecha Ingreso AZO].[All]" dimensionUniqueName="[Dotacion]" displayFolder="" count="0" memberValueDatatype="7" unbalanced="0"/>
    <cacheHierarchy uniqueName="[Dotacion].[Fecha Ingreso ML]" caption="Fecha Ingreso ML" attribute="1" time="1" defaultMemberUniqueName="[Dotacion].[Fecha Ingreso ML].[All]" allUniqueName="[Dotacion].[Fecha Ingreso ML].[All]" dimensionUniqueName="[Dotacion]" displayFolder="" count="0" memberValueDatatype="7" unbalanced="0"/>
    <cacheHierarchy uniqueName="[Dotacion].[Supervisor]" caption="Supervisor" attribute="1" defaultMemberUniqueName="[Dotacion].[Supervisor].[All]" allUniqueName="[Dotacion].[Supervisor].[All]" dimensionUniqueName="[Dotacion]" displayFolder="" count="0" memberValueDatatype="130" unbalanced="0"/>
    <cacheHierarchy uniqueName="[Dotacion].[Coordinador]" caption="Coordinador" attribute="1" defaultMemberUniqueName="[Dotacion].[Coordinador].[All]" allUniqueName="[Dotacion].[Coordinador].[All]" dimensionUniqueName="[Dotacion]" displayFolder="" count="0" memberValueDatatype="130" unbalanced="0"/>
    <cacheHierarchy uniqueName="[Dotacion].[Turno]" caption="Turno" attribute="1" defaultMemberUniqueName="[Dotacion].[Turno].[All]" allUniqueName="[Dotacion].[Turno].[All]" dimensionUniqueName="[Dotacion]" displayFolder="" count="0" memberValueDatatype="130" unbalanced="0"/>
    <cacheHierarchy uniqueName="[Dotacion].[Jornada]" caption="Jornada" attribute="1" defaultMemberUniqueName="[Dotacion].[Jornada].[All]" allUniqueName="[Dotacion].[Jornada].[All]" dimensionUniqueName="[Dotacion]" displayFolder="" count="0" memberValueDatatype="130" unbalanced="0"/>
    <cacheHierarchy uniqueName="[Dotacion].[Carga Horaria]" caption="Carga Horaria" attribute="1" defaultMemberUniqueName="[Dotacion].[Carga Horaria].[All]" allUniqueName="[Dotacion].[Carga Horaria].[All]" dimensionUniqueName="[Dotacion]" displayFolder="" count="0" memberValueDatatype="20" unbalanced="0"/>
    <cacheHierarchy uniqueName="[Dotacion].[Cliente]" caption="Cliente" attribute="1" defaultMemberUniqueName="[Dotacion].[Cliente].[All]" allUniqueName="[Dotacion].[Cliente].[All]" dimensionUniqueName="[Dotacion]" displayFolder="" count="0" memberValueDatatype="130" unbalanced="0"/>
    <cacheHierarchy uniqueName="[Dotacion].[Sub Campaña]" caption="Sub Campaña" attribute="1" defaultMemberUniqueName="[Dotacion].[Sub Campaña].[All]" allUniqueName="[Dotacion].[Sub Campaña].[All]" dimensionUniqueName="[Dotacion]" displayFolder="" count="0" memberValueDatatype="130" unbalanced="0"/>
    <cacheHierarchy uniqueName="[Dotacion].[ID AZO]" caption="ID AZO" attribute="1" defaultMemberUniqueName="[Dotacion].[ID AZO].[All]" allUniqueName="[Dotacion].[ID AZO].[All]" dimensionUniqueName="[Dotacion]" displayFolder="" count="0" memberValueDatatype="130" unbalanced="0"/>
    <cacheHierarchy uniqueName="[Dotacion].[Estado]" caption="Estado" attribute="1" defaultMemberUniqueName="[Dotacion].[Estado].[All]" allUniqueName="[Dotacion].[Estado].[All]" dimensionUniqueName="[Dotacion]" displayFolder="" count="0" memberValueDatatype="130" unbalanced="0"/>
    <cacheHierarchy uniqueName="[Dotacion].[Fecha Baja o Lic]" caption="Fecha Baja o Lic" attribute="1" defaultMemberUniqueName="[Dotacion].[Fecha Baja o Lic].[All]" allUniqueName="[Dotacion].[Fecha Baja o Lic].[All]" dimensionUniqueName="[Dotacion]" displayFolder="" count="0" memberValueDatatype="130" unbalanced="0"/>
    <cacheHierarchy uniqueName="[Dotacion].[Proporcional x Presentismo]" caption="Proporcional x Presentismo" attribute="1" defaultMemberUniqueName="[Dotacion].[Proporcional x Presentismo].[All]" allUniqueName="[Dotacion].[Proporcional x Presentismo].[All]" dimensionUniqueName="[Dotacion]" displayFolder="" count="0" memberValueDatatype="5" unbalanced="0"/>
    <cacheHierarchy uniqueName="[Dotacion].[Proporcional x Curva]" caption="Proporcional x Curva" attribute="1" defaultMemberUniqueName="[Dotacion].[Proporcional x Curva].[All]" allUniqueName="[Dotacion].[Proporcional x Curva].[All]" dimensionUniqueName="[Dotacion]" displayFolder="" count="0" memberValueDatatype="5" unbalanced="0"/>
    <cacheHierarchy uniqueName="[Dotacion].[MODALIDAD]" caption="MODALIDAD" attribute="1" defaultMemberUniqueName="[Dotacion].[MODALIDAD].[All]" allUniqueName="[Dotacion].[MODALIDAD].[All]" dimensionUniqueName="[Dotacion]" displayFolder="" count="0" memberValueDatatype="130" unbalanced="0"/>
    <cacheHierarchy uniqueName="[Dotacion].[User Mitrol]" caption="User Mitrol" attribute="1" defaultMemberUniqueName="[Dotacion].[User Mitrol].[All]" allUniqueName="[Dotacion].[User Mitrol].[All]" dimensionUniqueName="[Dotacion]" displayFolder="" count="0" memberValueDatatype="130" unbalanced="0"/>
    <cacheHierarchy uniqueName="[Dotacion].[Equipo]" caption="Equipo" attribute="1" defaultMemberUniqueName="[Dotacion].[Equipo].[All]" allUniqueName="[Dotacion].[Equipo].[All]" dimensionUniqueName="[Dotacion]" displayFolder="" count="0" memberValueDatatype="130" unbalanced="0"/>
    <cacheHierarchy uniqueName="[Horas_Objetivo].[Producto]" caption="Producto" attribute="1" defaultMemberUniqueName="[Horas_Objetivo].[Producto].[All]" allUniqueName="[Horas_Objetivo].[Producto].[All]" dimensionUniqueName="[Horas_Objetivo]" displayFolder="" count="0" memberValueDatatype="130" unbalanced="0"/>
    <cacheHierarchy uniqueName="[Horas_Objetivo].[Apellido y Nombre]" caption="Apellido y Nombre" attribute="1" defaultMemberUniqueName="[Horas_Objetivo].[Apellido y Nombre].[All]" allUniqueName="[Horas_Objetivo].[Apellido y Nombre].[All]" dimensionUniqueName="[Horas_Objetivo]" displayFolder="" count="0" memberValueDatatype="130" unbalanced="0"/>
    <cacheHierarchy uniqueName="[Horas_Objetivo].[Supervisor]" caption="Supervisor" attribute="1" defaultMemberUniqueName="[Horas_Objetivo].[Supervisor].[All]" allUniqueName="[Horas_Objetivo].[Supervisor].[All]" dimensionUniqueName="[Horas_Objetivo]" displayFolder="" count="0" memberValueDatatype="130" unbalanced="0"/>
    <cacheHierarchy uniqueName="[Horas_Objetivo].[Coordinador]" caption="Coordinador" attribute="1" defaultMemberUniqueName="[Horas_Objetivo].[Coordinador].[All]" allUniqueName="[Horas_Objetivo].[Coordinador].[All]" dimensionUniqueName="[Horas_Objetivo]" displayFolder="" count="0" memberValueDatatype="130" unbalanced="0"/>
    <cacheHierarchy uniqueName="[Horas_Objetivo].[Estado]" caption="Estado" attribute="1" defaultMemberUniqueName="[Horas_Objetivo].[Estado].[All]" allUniqueName="[Horas_Objetivo].[Estado].[All]" dimensionUniqueName="[Horas_Objetivo]" displayFolder="" count="0" memberValueDatatype="130" unbalanced="0"/>
    <cacheHierarchy uniqueName="[Horas_Objetivo].[Sub Campaña]" caption="Sub Campaña" attribute="1" defaultMemberUniqueName="[Horas_Objetivo].[Sub Campaña].[All]" allUniqueName="[Horas_Objetivo].[Sub Campaña].[All]" dimensionUniqueName="[Horas_Objetivo]" displayFolder="" count="0" memberValueDatatype="130" unbalanced="0"/>
    <cacheHierarchy uniqueName="[Horas_Objetivo].[User Mitrol]" caption="User Mitrol" attribute="1" defaultMemberUniqueName="[Horas_Objetivo].[User Mitrol].[All]" allUniqueName="[Horas_Objetivo].[User Mitrol].[All]" dimensionUniqueName="[Horas_Objetivo]" displayFolder="" count="0" memberValueDatatype="130" unbalanced="0"/>
    <cacheHierarchy uniqueName="[Horas_Objetivo].[Fecha]" caption="Fecha" attribute="1" time="1" defaultMemberUniqueName="[Horas_Objetivo].[Fecha].[All]" allUniqueName="[Horas_Objetivo].[Fecha].[All]" dimensionUniqueName="[Horas_Objetivo]" displayFolder="" count="0" memberValueDatatype="7" unbalanced="0"/>
    <cacheHierarchy uniqueName="[Horas_Objetivo].[LOGIN]" caption="LOGIN" attribute="1" defaultMemberUniqueName="[Horas_Objetivo].[LOGIN].[All]" allUniqueName="[Horas_Objetivo].[LOGIN].[All]" dimensionUniqueName="[Horas_Objetivo]" displayFolder="" count="0" memberValueDatatype="5" unbalanced="0"/>
    <cacheHierarchy uniqueName="[Horas_Objetivo].[HS Obj]" caption="HS Obj" attribute="1" defaultMemberUniqueName="[Horas_Objetivo].[HS Obj].[All]" allUniqueName="[Horas_Objetivo].[HS Obj].[All]" dimensionUniqueName="[Horas_Objetivo]" displayFolder="" count="0" memberValueDatatype="5" unbalanced="0"/>
    <cacheHierarchy uniqueName="[Tiempos].[Fecha]" caption="Fecha" attribute="1" time="1" defaultMemberUniqueName="[Tiempos].[Fecha].[All]" allUniqueName="[Tiempos].[Fecha].[All]" dimensionUniqueName="[Tiempos]" displayFolder="" count="0" memberValueDatatype="7" unbalanced="0"/>
    <cacheHierarchy uniqueName="[Tiempos].[UserMitrol]" caption="UserMitrol" attribute="1" defaultMemberUniqueName="[Tiempos].[UserMitrol].[All]" allUniqueName="[Tiempos].[UserMitrol].[All]" dimensionUniqueName="[Tiempos]" displayFolder="" count="0" memberValueDatatype="130" unbalanced="0"/>
    <cacheHierarchy uniqueName="[Tiempos].[Sub Campaña]" caption="Sub Campaña" attribute="1" defaultMemberUniqueName="[Tiempos].[Sub Campaña].[All]" allUniqueName="[Tiempos].[Sub Campaña].[All]" dimensionUniqueName="[Tiempos]" displayFolder="" count="0" memberValueDatatype="130" unbalanced="0"/>
    <cacheHierarchy uniqueName="[Tiempos].[LOGIN]" caption="LOGIN" attribute="1" defaultMemberUniqueName="[Tiempos].[LOGIN].[All]" allUniqueName="[Tiempos].[LOGIN].[All]" dimensionUniqueName="[Tiempos]" displayFolder="" count="0" memberValueDatatype="5" unbalanced="0"/>
    <cacheHierarchy uniqueName="[Tiempos].[AVAIL]" caption="AVAIL" attribute="1" defaultMemberUniqueName="[Tiempos].[AVAIL].[All]" allUniqueName="[Tiempos].[AVAIL].[All]" dimensionUniqueName="[Tiempos]" displayFolder="" count="0" memberValueDatatype="5" unbalanced="0"/>
    <cacheHierarchy uniqueName="[Tiempos].[PREVIEW]" caption="PREVIEW" attribute="1" defaultMemberUniqueName="[Tiempos].[PREVIEW].[All]" allUniqueName="[Tiempos].[PREVIEW].[All]" dimensionUniqueName="[Tiempos]" displayFolder="" count="0" memberValueDatatype="5" unbalanced="0"/>
    <cacheHierarchy uniqueName="[Tiempos].[DIAL]" caption="DIAL" attribute="1" defaultMemberUniqueName="[Tiempos].[DIAL].[All]" allUniqueName="[Tiempos].[DIAL].[All]" dimensionUniqueName="[Tiempos]" displayFolder="" count="0" memberValueDatatype="5" unbalanced="0"/>
    <cacheHierarchy uniqueName="[Tiempos].[RING]" caption="RING" attribute="1" defaultMemberUniqueName="[Tiempos].[RING].[All]" allUniqueName="[Tiempos].[RING].[All]" dimensionUniqueName="[Tiempos]" displayFolder="" count="0" memberValueDatatype="5" unbalanced="0"/>
    <cacheHierarchy uniqueName="[Tiempos].[CONVERSACIÓN]" caption="CONVERSACIÓN" attribute="1" defaultMemberUniqueName="[Tiempos].[CONVERSACIÓN].[All]" allUniqueName="[Tiempos].[CONVERSACIÓN].[All]" dimensionUniqueName="[Tiempos]" displayFolder="" count="0" memberValueDatatype="5" unbalanced="0"/>
    <cacheHierarchy uniqueName="[Tiempos].[HOLD]" caption="HOLD" attribute="1" defaultMemberUniqueName="[Tiempos].[HOLD].[All]" allUniqueName="[Tiempos].[HOLD].[All]" dimensionUniqueName="[Tiempos]" displayFolder="" count="0" memberValueDatatype="5" unbalanced="0"/>
    <cacheHierarchy uniqueName="[Tiempos].[ACW]" caption="ACW" attribute="1" defaultMemberUniqueName="[Tiempos].[ACW].[All]" allUniqueName="[Tiempos].[ACW].[All]" dimensionUniqueName="[Tiempos]" displayFolder="" count="0" memberValueDatatype="5" unbalanced="0"/>
    <cacheHierarchy uniqueName="[Tiempos].[NOT_READY]" caption="NOT_READY" attribute="1" defaultMemberUniqueName="[Tiempos].[NOT_READY].[All]" allUniqueName="[Tiempos].[NOT_READY].[All]" dimensionUniqueName="[Tiempos]" displayFolder="" count="0" memberValueDatatype="5" unbalanced="0"/>
    <cacheHierarchy uniqueName="[Tiempos].[BREAK]" caption="BREAK" attribute="1" defaultMemberUniqueName="[Tiempos].[BREAK].[All]" allUniqueName="[Tiempos].[BREAK].[All]" dimensionUniqueName="[Tiempos]" displayFolder="" count="0" memberValueDatatype="5" unbalanced="0"/>
    <cacheHierarchy uniqueName="[Tiempos].[COACHING]" caption="COACHING" attribute="1" defaultMemberUniqueName="[Tiempos].[COACHING].[All]" allUniqueName="[Tiempos].[COACHING].[All]" dimensionUniqueName="[Tiempos]" displayFolder="" count="0" memberValueDatatype="5" unbalanced="0"/>
    <cacheHierarchy uniqueName="[Tiempos].[ADMINISTRATIVO]" caption="ADMINISTRATIVO" attribute="1" defaultMemberUniqueName="[Tiempos].[ADMINISTRATIVO].[All]" allUniqueName="[Tiempos].[ADMINISTRATIVO].[All]" dimensionUniqueName="[Tiempos]" displayFolder="" count="0" memberValueDatatype="5" unbalanced="0"/>
    <cacheHierarchy uniqueName="[Tiempos].[BAÑO]" caption="BAÑO" attribute="1" defaultMemberUniqueName="[Tiempos].[BAÑO].[All]" allUniqueName="[Tiempos].[BAÑO].[All]" dimensionUniqueName="[Tiempos]" displayFolder="" count="0" memberValueDatatype="5" unbalanced="0"/>
    <cacheHierarchy uniqueName="[Tiempos].[LLAMADA_MANUAL]" caption="LLAMADA_MANUAL" attribute="1" defaultMemberUniqueName="[Tiempos].[LLAMADA_MANUAL].[All]" allUniqueName="[Tiempos].[LLAMADA_MANUAL].[All]" dimensionUniqueName="[Tiempos]" displayFolder="" count="0" memberValueDatatype="5" unbalanced="0"/>
    <cacheHierarchy uniqueName="[Tiempos].[ATENDIDAS]" caption="ATENDIDAS" attribute="1" defaultMemberUniqueName="[Tiempos].[ATENDIDAS].[All]" allUniqueName="[Tiempos].[ATENDIDAS].[All]" dimensionUniqueName="[Tiempos]" displayFolder="" count="0" memberValueDatatype="20" unbalanced="0"/>
    <cacheHierarchy uniqueName="[Tiempos].[NO_ATENDIDAS]" caption="NO_ATENDIDAS" attribute="1" defaultMemberUniqueName="[Tiempos].[NO_ATENDIDAS].[All]" allUniqueName="[Tiempos].[NO_ATENDIDAS].[All]" dimensionUniqueName="[Tiempos]" displayFolder="" count="0" memberValueDatatype="20" unbalanced="0"/>
    <cacheHierarchy uniqueName="[Tiempos].[TIPIFICACIÓN_EXITOSO]" caption="TIPIFICACIÓN_EXITOSO" attribute="1" defaultMemberUniqueName="[Tiempos].[TIPIFICACIÓN_EXITOSO].[All]" allUniqueName="[Tiempos].[TIPIFICACIÓN_EXITOSO].[All]" dimensionUniqueName="[Tiempos]" displayFolder="" count="0" memberValueDatatype="20" unbalanced="0"/>
    <cacheHierarchy uniqueName="[Tiempos].[TIPIFICACIÓN_NO_EXITOSO]" caption="TIPIFICACIÓN_NO_EXITOSO" attribute="1" defaultMemberUniqueName="[Tiempos].[TIPIFICACIÓN_NO_EXITOSO].[All]" allUniqueName="[Tiempos].[TIPIFICACIÓN_NO_EXITOSO].[All]" dimensionUniqueName="[Tiempos]" displayFolder="" count="0" memberValueDatatype="20" unbalanced="0"/>
    <cacheHierarchy uniqueName="[Tiempos].[CONVERSACIÓN_ENTRANTE]" caption="CONVERSACIÓN_ENTRANTE" attribute="1" defaultMemberUniqueName="[Tiempos].[CONVERSACIÓN_ENTRANTE].[All]" allUniqueName="[Tiempos].[CONVERSACIÓN_ENTRANTE].[All]" dimensionUniqueName="[Tiempos]" displayFolder="" count="0" memberValueDatatype="5" unbalanced="0"/>
    <cacheHierarchy uniqueName="[Tiempos].[CONVERSACIÓN_SALIENTE]" caption="CONVERSACIÓN_SALIENTE" attribute="1" defaultMemberUniqueName="[Tiempos].[CONVERSACIÓN_SALIENTE].[All]" allUniqueName="[Tiempos].[CONVERSACIÓN_SALIENTE].[All]" dimensionUniqueName="[Tiempos]" displayFolder="" count="0" memberValueDatatype="5" unbalanced="0"/>
    <cacheHierarchy uniqueName="[Tiempos].[LLAMADAS]" caption="LLAMADAS" attribute="1" defaultMemberUniqueName="[Tiempos].[LLAMADAS].[All]" allUniqueName="[Tiempos].[LLAMADAS].[All]" dimensionUniqueName="[Tiempos]" displayFolder="" count="0" memberValueDatatype="20" unbalanced="0"/>
    <cacheHierarchy uniqueName="[Tiempos].[TOTAL_AUXILIARES]" caption="TOTAL_AUXILIARES" attribute="1" defaultMemberUniqueName="[Tiempos].[TOTAL_AUXILIARES].[All]" allUniqueName="[Tiempos].[TOTAL_AUXILIARES].[All]" dimensionUniqueName="[Tiempos]" displayFolder="" count="0" memberValueDatatype="5" unbalanced="0"/>
    <cacheHierarchy uniqueName="[Tiempos].[TKT]" caption="TKT" attribute="1" defaultMemberUniqueName="[Tiempos].[TKT].[All]" allUniqueName="[Tiempos].[TKT].[All]" dimensionUniqueName="[Tiempos]" displayFolder="" count="0" memberValueDatatype="5" unbalanced="0"/>
    <cacheHierarchy uniqueName="[Tiempos].[TMO]" caption="TMO" attribute="1" defaultMemberUniqueName="[Tiempos].[TMO].[All]" allUniqueName="[Tiempos].[TMO].[All]" dimensionUniqueName="[Tiempos]" displayFolder="" count="0" memberValueDatatype="5" unbalanced="0"/>
    <cacheHierarchy uniqueName="[Tiempos].[PRODUCTO]" caption="PRODUCTO" attribute="1" defaultMemberUniqueName="[Tiempos].[PRODUCTO].[All]" allUniqueName="[Tiempos].[PRODUCTO].[All]" dimensionUniqueName="[Tiempos]" displayFolder="" count="0" memberValueDatatype="130" unbalanced="0"/>
    <cacheHierarchy uniqueName="[Tiempos].[Operador]" caption="Operador" attribute="1" defaultMemberUniqueName="[Tiempos].[Operador].[All]" allUniqueName="[Tiempos].[Operador].[All]" dimensionUniqueName="[Tiempos]" displayFolder="" count="0" memberValueDatatype="130" unbalanced="0"/>
    <cacheHierarchy uniqueName="[Tiempos].[Documento]" caption="Documento" attribute="1" defaultMemberUniqueName="[Tiempos].[Documento].[All]" allUniqueName="[Tiempos].[Documento].[All]" dimensionUniqueName="[Tiempos]" displayFolder="" count="0" memberValueDatatype="20" unbalanced="0"/>
    <cacheHierarchy uniqueName="[Tiempos].[Supervisor]" caption="Supervisor" attribute="1" defaultMemberUniqueName="[Tiempos].[Supervisor].[All]" allUniqueName="[Tiempos].[Supervisor].[All]" dimensionUniqueName="[Tiempos]" displayFolder="" count="0" memberValueDatatype="130" unbalanced="0"/>
    <cacheHierarchy uniqueName="[Tiempos].[Coordinador]" caption="Coordinador" attribute="1" defaultMemberUniqueName="[Tiempos].[Coordinador].[All]" allUniqueName="[Tiempos].[Coordinador].[All]" dimensionUniqueName="[Tiempos]" displayFolder="" count="0" memberValueDatatype="130" unbalanced="0"/>
    <cacheHierarchy uniqueName="[Tiempos].[Site]" caption="Site" attribute="1" defaultMemberUniqueName="[Tiempos].[Site].[All]" allUniqueName="[Tiempos].[Site].[All]" dimensionUniqueName="[Tiempos]" displayFolder="" count="0" memberValueDatatype="130" unbalanced="0"/>
    <cacheHierarchy uniqueName="[Tiempos].[Id Operador]" caption="Id Operador" attribute="1" defaultMemberUniqueName="[Tiempos].[Id Operador].[All]" allUniqueName="[Tiempos].[Id Operador].[All]" dimensionUniqueName="[Tiempos]" displayFolder="" count="0" memberValueDatatype="130" unbalanced="0"/>
    <cacheHierarchy uniqueName="[Tiempos].[Estado]" caption="Estado" attribute="1" defaultMemberUniqueName="[Tiempos].[Estado].[All]" allUniqueName="[Tiempos].[Estado].[All]" dimensionUniqueName="[Tiempos]" displayFolder="" count="0" memberValueDatatype="130" unbalanced="0"/>
    <cacheHierarchy uniqueName="[Tiempos].[Proporcional x Presentismo]" caption="Proporcional x Presentismo" attribute="1" defaultMemberUniqueName="[Tiempos].[Proporcional x Presentismo].[All]" allUniqueName="[Tiempos].[Proporcional x Presentismo].[All]" dimensionUniqueName="[Tiempos]" displayFolder="" count="0" memberValueDatatype="5" unbalanced="0"/>
    <cacheHierarchy uniqueName="[Tiempos].[Proporcional x Curva]" caption="Proporcional x Curva" attribute="1" defaultMemberUniqueName="[Tiempos].[Proporcional x Curva].[All]" allUniqueName="[Tiempos].[Proporcional x Curva].[All]" dimensionUniqueName="[Tiempos]" displayFolder="" count="0" memberValueDatatype="5" unbalanced="0"/>
    <cacheHierarchy uniqueName="[Tiempos].[Busqueda]" caption="Busqueda" attribute="1" defaultMemberUniqueName="[Tiempos].[Busqueda].[All]" allUniqueName="[Tiempos].[Busqueda].[All]" dimensionUniqueName="[Tiempos]" displayFolder="" count="0" memberValueDatatype="130" unbalanced="0"/>
    <cacheHierarchy uniqueName="[Ventas AZO Mes Anterior].[Id Operador]" caption="Id Operador" attribute="1" defaultMemberUniqueName="[Ventas AZO Mes Anterior].[Id Operador].[All]" allUniqueName="[Ventas AZO Mes Anterior].[Id Operador].[All]" dimensionUniqueName="[Ventas AZO Mes Anterior]" displayFolder="" count="0" memberValueDatatype="130" unbalanced="0"/>
    <cacheHierarchy uniqueName="[Ventas AZO Mes Anterior].[Fecha]" caption="Fecha" attribute="1" time="1" defaultMemberUniqueName="[Ventas AZO Mes Anterior].[Fecha].[All]" allUniqueName="[Ventas AZO Mes Anterior].[Fecha].[All]" dimensionUniqueName="[Ventas AZO Mes Anterior]" displayFolder="" count="0" memberValueDatatype="7" unbalanced="0"/>
    <cacheHierarchy uniqueName="[Ventas AZO Mes Anterior].[Hora]" caption="Hora" attribute="1" defaultMemberUniqueName="[Ventas AZO Mes Anterior].[Hora].[All]" allUniqueName="[Ventas AZO Mes Anterior].[Hora].[All]" dimensionUniqueName="[Ventas AZO Mes Anterior]" displayFolder="" count="0" memberValueDatatype="130" unbalanced="0"/>
    <cacheHierarchy uniqueName="[Ventas AZO Mes Anterior].[Dispositivo]" caption="Dispositivo" attribute="1" defaultMemberUniqueName="[Ventas AZO Mes Anterior].[Dispositivo].[All]" allUniqueName="[Ventas AZO Mes Anterior].[Dispositivo].[All]" dimensionUniqueName="[Ventas AZO Mes Anterior]" displayFolder="" count="0" memberValueDatatype="130" unbalanced="0"/>
    <cacheHierarchy uniqueName="[Ventas AZO Mes Anterior].[Cliente]" caption="Cliente" attribute="1" defaultMemberUniqueName="[Ventas AZO Mes Anterior].[Cliente].[All]" allUniqueName="[Ventas AZO Mes Anterior].[Cliente].[All]" dimensionUniqueName="[Ventas AZO Mes Anterior]" displayFolder="" count="0" memberValueDatatype="130" unbalanced="0"/>
    <cacheHierarchy uniqueName="[Ventas AZO Mes Anterior].[Cliente_Mail]" caption="Cliente_Mail" attribute="1" defaultMemberUniqueName="[Ventas AZO Mes Anterior].[Cliente_Mail].[All]" allUniqueName="[Ventas AZO Mes Anterior].[Cliente_Mail].[All]" dimensionUniqueName="[Ventas AZO Mes Anterior]" displayFolder="" count="0" memberValueDatatype="130" unbalanced="0"/>
    <cacheHierarchy uniqueName="[Ventas AZO Mes Anterior].[Cliente_Telefono]" caption="Cliente_Telefono" attribute="1" defaultMemberUniqueName="[Ventas AZO Mes Anterior].[Cliente_Telefono].[All]" allUniqueName="[Ventas AZO Mes Anterior].[Cliente_Telefono].[All]" dimensionUniqueName="[Ventas AZO Mes Anterior]" displayFolder="" count="0" memberValueDatatype="130" unbalanced="0"/>
    <cacheHierarchy uniqueName="[Ventas AZO Mes Anterior].[user_id]" caption="user_id" attribute="1" defaultMemberUniqueName="[Ventas AZO Mes Anterior].[user_id].[All]" allUniqueName="[Ventas AZO Mes Anterior].[user_id].[All]" dimensionUniqueName="[Ventas AZO Mes Anterior]" displayFolder="" count="0" memberValueDatatype="130" unbalanced="0"/>
    <cacheHierarchy uniqueName="[Ventas AZO Mes Anterior].[Status_Link]" caption="Status_Link" attribute="1" defaultMemberUniqueName="[Ventas AZO Mes Anterior].[Status_Link].[All]" allUniqueName="[Ventas AZO Mes Anterior].[Status_Link].[All]" dimensionUniqueName="[Ventas AZO Mes Anterior]" displayFolder="" count="0" memberValueDatatype="130" unbalanced="0"/>
    <cacheHierarchy uniqueName="[Ventas AZO Mes Anterior].[payment_id]" caption="payment_id" attribute="1" defaultMemberUniqueName="[Ventas AZO Mes Anterior].[payment_id].[All]" allUniqueName="[Ventas AZO Mes Anterior].[payment_id].[All]" dimensionUniqueName="[Ventas AZO Mes Anterior]" displayFolder="" count="0" memberValueDatatype="130" unbalanced="0"/>
    <cacheHierarchy uniqueName="[Ventas AZO Mes Anterior].[payment_method_id]" caption="payment_method_id" attribute="1" defaultMemberUniqueName="[Ventas AZO Mes Anterior].[payment_method_id].[All]" allUniqueName="[Ventas AZO Mes Anterior].[payment_method_id].[All]" dimensionUniqueName="[Ventas AZO Mes Anterior]" displayFolder="" count="0" memberValueDatatype="130" unbalanced="0"/>
    <cacheHierarchy uniqueName="[Ventas AZO Mes Anterior].[payment_status]" caption="payment_status" attribute="1" defaultMemberUniqueName="[Ventas AZO Mes Anterior].[payment_status].[All]" allUniqueName="[Ventas AZO Mes Anterior].[payment_status].[All]" dimensionUniqueName="[Ventas AZO Mes Anterior]" displayFolder="" count="0" memberValueDatatype="130" unbalanced="0"/>
    <cacheHierarchy uniqueName="[Ventas AZO Mes Anterior].[payment_status_detail]" caption="payment_status_detail" attribute="1" defaultMemberUniqueName="[Ventas AZO Mes Anterior].[payment_status_detail].[All]" allUniqueName="[Ventas AZO Mes Anterior].[payment_status_detail].[All]" dimensionUniqueName="[Ventas AZO Mes Anterior]" displayFolder="" count="0" memberValueDatatype="130" unbalanced="0"/>
    <cacheHierarchy uniqueName="[Ventas AZO Mes Anterior].[PRODUCTO]" caption="PRODUCTO" attribute="1" defaultMemberUniqueName="[Ventas AZO Mes Anterior].[PRODUCTO].[All]" allUniqueName="[Ventas AZO Mes Anterior].[PRODUCTO].[All]" dimensionUniqueName="[Ventas AZO Mes Anterior]" displayFolder="" count="0" memberValueDatatype="130" unbalanced="0"/>
    <cacheHierarchy uniqueName="[Ventas AZO Mes Anterior].[Sub Campaña]" caption="Sub Campaña" attribute="1" defaultMemberUniqueName="[Ventas AZO Mes Anterior].[Sub Campaña].[All]" allUniqueName="[Ventas AZO Mes Anterior].[Sub Campaña].[All]" dimensionUniqueName="[Ventas AZO Mes Anterior]" displayFolder="" count="0" memberValueDatatype="130" unbalanced="0"/>
    <cacheHierarchy uniqueName="[Ventas AZO Mes Anterior].[Estado_Gestion]" caption="Estado_Gestion" attribute="1" defaultMemberUniqueName="[Ventas AZO Mes Anterior].[Estado_Gestion].[All]" allUniqueName="[Ventas AZO Mes Anterior].[Estado_Gestion].[All]" dimensionUniqueName="[Ventas AZO Mes Anterior]" displayFolder="" count="0" memberValueDatatype="130" unbalanced="0"/>
    <cacheHierarchy uniqueName="[Ventas AZO Mes Anterior].[Puntos (Sin Incentivo)]" caption="Puntos (Sin Incentivo)" attribute="1" defaultMemberUniqueName="[Ventas AZO Mes Anterior].[Puntos (Sin Incentivo)].[All]" allUniqueName="[Ventas AZO Mes Anterior].[Puntos (Sin Incentivo)].[All]" dimensionUniqueName="[Ventas AZO Mes Anterior]" displayFolder="" count="0" memberValueDatatype="5" unbalanced="0"/>
    <cacheHierarchy uniqueName="[Ventas AZO Mes Anterior].[Operador]" caption="Operador" attribute="1" defaultMemberUniqueName="[Ventas AZO Mes Anterior].[Operador].[All]" allUniqueName="[Ventas AZO Mes Anterior].[Operador].[All]" dimensionUniqueName="[Ventas AZO Mes Anterior]" displayFolder="" count="0" memberValueDatatype="130" unbalanced="0"/>
    <cacheHierarchy uniqueName="[Ventas AZO Mes Anterior].[Documento]" caption="Documento" attribute="1" defaultMemberUniqueName="[Ventas AZO Mes Anterior].[Documento].[All]" allUniqueName="[Ventas AZO Mes Anterior].[Documento].[All]" dimensionUniqueName="[Ventas AZO Mes Anterior]" displayFolder="" count="0" memberValueDatatype="20" unbalanced="0"/>
    <cacheHierarchy uniqueName="[Ventas AZO Mes Anterior].[Supervisor]" caption="Supervisor" attribute="1" defaultMemberUniqueName="[Ventas AZO Mes Anterior].[Supervisor].[All]" allUniqueName="[Ventas AZO Mes Anterior].[Supervisor].[All]" dimensionUniqueName="[Ventas AZO Mes Anterior]" displayFolder="" count="0" memberValueDatatype="130" unbalanced="0"/>
    <cacheHierarchy uniqueName="[Ventas AZO Mes Anterior].[Coordinador]" caption="Coordinador" attribute="1" defaultMemberUniqueName="[Ventas AZO Mes Anterior].[Coordinador].[All]" allUniqueName="[Ventas AZO Mes Anterior].[Coordinador].[All]" dimensionUniqueName="[Ventas AZO Mes Anterior]" displayFolder="" count="0" memberValueDatatype="130" unbalanced="0"/>
    <cacheHierarchy uniqueName="[Ventas AZO Mes Anterior].[Site]" caption="Site" attribute="1" defaultMemberUniqueName="[Ventas AZO Mes Anterior].[Site].[All]" allUniqueName="[Ventas AZO Mes Anterior].[Site].[All]" dimensionUniqueName="[Ventas AZO Mes Anterior]" displayFolder="" count="0" memberValueDatatype="130" unbalanced="0"/>
    <cacheHierarchy uniqueName="[Ventas AZO Mes Anterior].[Estado]" caption="Estado" attribute="1" defaultMemberUniqueName="[Ventas AZO Mes Anterior].[Estado].[All]" allUniqueName="[Ventas AZO Mes Anterior].[Estado].[All]" dimensionUniqueName="[Ventas AZO Mes Anterior]" displayFolder="" count="0" memberValueDatatype="130" unbalanced="0"/>
    <cacheHierarchy uniqueName="[Ventas AZO Mes Anterior].[Multiplicador Incentivo]" caption="Multiplicador Incentivo" attribute="1" defaultMemberUniqueName="[Ventas AZO Mes Anterior].[Multiplicador Incentivo].[All]" allUniqueName="[Ventas AZO Mes Anterior].[Multiplicador Incentivo].[All]" dimensionUniqueName="[Ventas AZO Mes Anterior]" displayFolder="" count="0" memberValueDatatype="5" unbalanced="0"/>
    <cacheHierarchy uniqueName="[Ventas AZO Mes Anterior].[Puntos]" caption="Puntos" attribute="1" defaultMemberUniqueName="[Ventas AZO Mes Anterior].[Puntos].[All]" allUniqueName="[Ventas AZO Mes Anterior].[Puntos].[All]" dimensionUniqueName="[Ventas AZO Mes Anterior]" displayFolder="" count="0" memberValueDatatype="5" unbalanced="0"/>
    <cacheHierarchy uniqueName="[VentasTiemposFinal].[Fecha]" caption="Fecha" attribute="1" time="1" defaultMemberUniqueName="[VentasTiemposFinal].[Fecha].[All]" allUniqueName="[VentasTiemposFinal].[Fecha].[All]" dimensionUniqueName="[VentasTiemposFinal]" displayFolder="" count="2" memberValueDatatype="7" unbalanced="0">
      <fieldsUsage count="2">
        <fieldUsage x="-1"/>
        <fieldUsage x="10"/>
      </fieldsUsage>
    </cacheHierarchy>
    <cacheHierarchy uniqueName="[VentasTiemposFinal].[UserMitrol]" caption="UserMitrol" attribute="1" defaultMemberUniqueName="[VentasTiemposFinal].[UserMitrol].[All]" allUniqueName="[VentasTiemposFinal].[UserMitrol].[All]" dimensionUniqueName="[VentasTiemposFinal]" displayFolder="" count="0" memberValueDatatype="130" unbalanced="0"/>
    <cacheHierarchy uniqueName="[VentasTiemposFinal].[Sub Campaña]" caption="Sub Campaña" attribute="1" defaultMemberUniqueName="[VentasTiemposFinal].[Sub Campaña].[All]" allUniqueName="[VentasTiemposFinal].[Sub Campaña].[All]" dimensionUniqueName="[VentasTiemposFinal]" displayFolder="" count="2" memberValueDatatype="130" unbalanced="0">
      <fieldsUsage count="2">
        <fieldUsage x="-1"/>
        <fieldUsage x="8"/>
      </fieldsUsage>
    </cacheHierarchy>
    <cacheHierarchy uniqueName="[VentasTiemposFinal].[LOGIN]" caption="LOGIN" attribute="1" defaultMemberUniqueName="[VentasTiemposFinal].[LOGIN].[All]" allUniqueName="[VentasTiemposFinal].[LOGIN].[All]" dimensionUniqueName="[VentasTiemposFinal]" displayFolder="" count="0" memberValueDatatype="5" unbalanced="0"/>
    <cacheHierarchy uniqueName="[VentasTiemposFinal].[AVAIL]" caption="AVAIL" attribute="1" defaultMemberUniqueName="[VentasTiemposFinal].[AVAIL].[All]" allUniqueName="[VentasTiemposFinal].[AVAIL].[All]" dimensionUniqueName="[VentasTiemposFinal]" displayFolder="" count="0" memberValueDatatype="5" unbalanced="0"/>
    <cacheHierarchy uniqueName="[VentasTiemposFinal].[PREVIEW]" caption="PREVIEW" attribute="1" defaultMemberUniqueName="[VentasTiemposFinal].[PREVIEW].[All]" allUniqueName="[VentasTiemposFinal].[PREVIEW].[All]" dimensionUniqueName="[VentasTiemposFinal]" displayFolder="" count="0" memberValueDatatype="5" unbalanced="0"/>
    <cacheHierarchy uniqueName="[VentasTiemposFinal].[DIAL]" caption="DIAL" attribute="1" defaultMemberUniqueName="[VentasTiemposFinal].[DIAL].[All]" allUniqueName="[VentasTiemposFinal].[DIAL].[All]" dimensionUniqueName="[VentasTiemposFinal]" displayFolder="" count="0" memberValueDatatype="5" unbalanced="0"/>
    <cacheHierarchy uniqueName="[VentasTiemposFinal].[RING]" caption="RING" attribute="1" defaultMemberUniqueName="[VentasTiemposFinal].[RING].[All]" allUniqueName="[VentasTiemposFinal].[RING].[All]" dimensionUniqueName="[VentasTiemposFinal]" displayFolder="" count="0" memberValueDatatype="5" unbalanced="0"/>
    <cacheHierarchy uniqueName="[VentasTiemposFinal].[CONVERSACIÓN]" caption="CONVERSACIÓN" attribute="1" defaultMemberUniqueName="[VentasTiemposFinal].[CONVERSACIÓN].[All]" allUniqueName="[VentasTiemposFinal].[CONVERSACIÓN].[All]" dimensionUniqueName="[VentasTiemposFinal]" displayFolder="" count="0" memberValueDatatype="5" unbalanced="0"/>
    <cacheHierarchy uniqueName="[VentasTiemposFinal].[HOLD]" caption="HOLD" attribute="1" defaultMemberUniqueName="[VentasTiemposFinal].[HOLD].[All]" allUniqueName="[VentasTiemposFinal].[HOLD].[All]" dimensionUniqueName="[VentasTiemposFinal]" displayFolder="" count="0" memberValueDatatype="5" unbalanced="0"/>
    <cacheHierarchy uniqueName="[VentasTiemposFinal].[ACW]" caption="ACW" attribute="1" defaultMemberUniqueName="[VentasTiemposFinal].[ACW].[All]" allUniqueName="[VentasTiemposFinal].[ACW].[All]" dimensionUniqueName="[VentasTiemposFinal]" displayFolder="" count="0" memberValueDatatype="5" unbalanced="0"/>
    <cacheHierarchy uniqueName="[VentasTiemposFinal].[NOT_READY]" caption="NOT_READY" attribute="1" defaultMemberUniqueName="[VentasTiemposFinal].[NOT_READY].[All]" allUniqueName="[VentasTiemposFinal].[NOT_READY].[All]" dimensionUniqueName="[VentasTiemposFinal]" displayFolder="" count="0" memberValueDatatype="5" unbalanced="0"/>
    <cacheHierarchy uniqueName="[VentasTiemposFinal].[BREAK]" caption="BREAK" attribute="1" defaultMemberUniqueName="[VentasTiemposFinal].[BREAK].[All]" allUniqueName="[VentasTiemposFinal].[BREAK].[All]" dimensionUniqueName="[VentasTiemposFinal]" displayFolder="" count="0" memberValueDatatype="5" unbalanced="0"/>
    <cacheHierarchy uniqueName="[VentasTiemposFinal].[COACHING]" caption="COACHING" attribute="1" defaultMemberUniqueName="[VentasTiemposFinal].[COACHING].[All]" allUniqueName="[VentasTiemposFinal].[COACHING].[All]" dimensionUniqueName="[VentasTiemposFinal]" displayFolder="" count="0" memberValueDatatype="5" unbalanced="0"/>
    <cacheHierarchy uniqueName="[VentasTiemposFinal].[ADMINISTRATIVO]" caption="ADMINISTRATIVO" attribute="1" defaultMemberUniqueName="[VentasTiemposFinal].[ADMINISTRATIVO].[All]" allUniqueName="[VentasTiemposFinal].[ADMINISTRATIVO].[All]" dimensionUniqueName="[VentasTiemposFinal]" displayFolder="" count="0" memberValueDatatype="5" unbalanced="0"/>
    <cacheHierarchy uniqueName="[VentasTiemposFinal].[BAÑO]" caption="BAÑO" attribute="1" defaultMemberUniqueName="[VentasTiemposFinal].[BAÑO].[All]" allUniqueName="[VentasTiemposFinal].[BAÑO].[All]" dimensionUniqueName="[VentasTiemposFinal]" displayFolder="" count="0" memberValueDatatype="5" unbalanced="0"/>
    <cacheHierarchy uniqueName="[VentasTiemposFinal].[LLAMADA_MANUAL]" caption="LLAMADA_MANUAL" attribute="1" defaultMemberUniqueName="[VentasTiemposFinal].[LLAMADA_MANUAL].[All]" allUniqueName="[VentasTiemposFinal].[LLAMADA_MANUAL].[All]" dimensionUniqueName="[VentasTiemposFinal]" displayFolder="" count="0" memberValueDatatype="5" unbalanced="0"/>
    <cacheHierarchy uniqueName="[VentasTiemposFinal].[ATENDIDAS]" caption="ATENDIDAS" attribute="1" defaultMemberUniqueName="[VentasTiemposFinal].[ATENDIDAS].[All]" allUniqueName="[VentasTiemposFinal].[ATENDIDAS].[All]" dimensionUniqueName="[VentasTiemposFinal]" displayFolder="" count="0" memberValueDatatype="20" unbalanced="0"/>
    <cacheHierarchy uniqueName="[VentasTiemposFinal].[NO_ATENDIDAS]" caption="NO_ATENDIDAS" attribute="1" defaultMemberUniqueName="[VentasTiemposFinal].[NO_ATENDIDAS].[All]" allUniqueName="[VentasTiemposFinal].[NO_ATENDIDAS].[All]" dimensionUniqueName="[VentasTiemposFinal]" displayFolder="" count="0" memberValueDatatype="20" unbalanced="0"/>
    <cacheHierarchy uniqueName="[VentasTiemposFinal].[TIPIFICACIÓN_EXITOSO]" caption="TIPIFICACIÓN_EXITOSO" attribute="1" defaultMemberUniqueName="[VentasTiemposFinal].[TIPIFICACIÓN_EXITOSO].[All]" allUniqueName="[VentasTiemposFinal].[TIPIFICACIÓN_EXITOSO].[All]" dimensionUniqueName="[VentasTiemposFinal]" displayFolder="" count="0" memberValueDatatype="20" unbalanced="0"/>
    <cacheHierarchy uniqueName="[VentasTiemposFinal].[TIPIFICACIÓN_NO_EXITOSO]" caption="TIPIFICACIÓN_NO_EXITOSO" attribute="1" defaultMemberUniqueName="[VentasTiemposFinal].[TIPIFICACIÓN_NO_EXITOSO].[All]" allUniqueName="[VentasTiemposFinal].[TIPIFICACIÓN_NO_EXITOSO].[All]" dimensionUniqueName="[VentasTiemposFinal]" displayFolder="" count="0" memberValueDatatype="20" unbalanced="0"/>
    <cacheHierarchy uniqueName="[VentasTiemposFinal].[CONVERSACIÓN_ENTRANTE]" caption="CONVERSACIÓN_ENTRANTE" attribute="1" defaultMemberUniqueName="[VentasTiemposFinal].[CONVERSACIÓN_ENTRANTE].[All]" allUniqueName="[VentasTiemposFinal].[CONVERSACIÓN_ENTRANTE].[All]" dimensionUniqueName="[VentasTiemposFinal]" displayFolder="" count="0" memberValueDatatype="5" unbalanced="0"/>
    <cacheHierarchy uniqueName="[VentasTiemposFinal].[CONVERSACIÓN_SALIENTE]" caption="CONVERSACIÓN_SALIENTE" attribute="1" defaultMemberUniqueName="[VentasTiemposFinal].[CONVERSACIÓN_SALIENTE].[All]" allUniqueName="[VentasTiemposFinal].[CONVERSACIÓN_SALIENTE].[All]" dimensionUniqueName="[VentasTiemposFinal]" displayFolder="" count="0" memberValueDatatype="5" unbalanced="0"/>
    <cacheHierarchy uniqueName="[VentasTiemposFinal].[LLAMADAS]" caption="LLAMADAS" attribute="1" defaultMemberUniqueName="[VentasTiemposFinal].[LLAMADAS].[All]" allUniqueName="[VentasTiemposFinal].[LLAMADAS].[All]" dimensionUniqueName="[VentasTiemposFinal]" displayFolder="" count="0" memberValueDatatype="20" unbalanced="0"/>
    <cacheHierarchy uniqueName="[VentasTiemposFinal].[TOTAL_AUXILIARES]" caption="TOTAL_AUXILIARES" attribute="1" defaultMemberUniqueName="[VentasTiemposFinal].[TOTAL_AUXILIARES].[All]" allUniqueName="[VentasTiemposFinal].[TOTAL_AUXILIARES].[All]" dimensionUniqueName="[VentasTiemposFinal]" displayFolder="" count="0" memberValueDatatype="5" unbalanced="0"/>
    <cacheHierarchy uniqueName="[VentasTiemposFinal].[TKT]" caption="TKT" attribute="1" defaultMemberUniqueName="[VentasTiemposFinal].[TKT].[All]" allUniqueName="[VentasTiemposFinal].[TKT].[All]" dimensionUniqueName="[VentasTiemposFinal]" displayFolder="" count="0" memberValueDatatype="5" unbalanced="0"/>
    <cacheHierarchy uniqueName="[VentasTiemposFinal].[TMO]" caption="TMO" attribute="1" defaultMemberUniqueName="[VentasTiemposFinal].[TMO].[All]" allUniqueName="[VentasTiemposFinal].[TMO].[All]" dimensionUniqueName="[VentasTiemposFinal]" displayFolder="" count="0" memberValueDatatype="5" unbalanced="0"/>
    <cacheHierarchy uniqueName="[VentasTiemposFinal].[PRODUCTO]" caption="PRODUCTO" attribute="1" defaultMemberUniqueName="[VentasTiemposFinal].[PRODUCTO].[All]" allUniqueName="[VentasTiemposFinal].[PRODUCTO].[All]" dimensionUniqueName="[VentasTiemposFinal]" displayFolder="" count="0" memberValueDatatype="130" unbalanced="0"/>
    <cacheHierarchy uniqueName="[VentasTiemposFinal].[Operador]" caption="Operador" attribute="1" defaultMemberUniqueName="[VentasTiemposFinal].[Operador].[All]" allUniqueName="[VentasTiemposFinal].[Operador].[All]" dimensionUniqueName="[VentasTiemposFinal]" displayFolder="" count="2" memberValueDatatype="130" unbalanced="0">
      <fieldsUsage count="2">
        <fieldUsage x="-1"/>
        <fieldUsage x="1"/>
      </fieldsUsage>
    </cacheHierarchy>
    <cacheHierarchy uniqueName="[VentasTiemposFinal].[Documento]" caption="Documento" attribute="1" defaultMemberUniqueName="[VentasTiemposFinal].[Documento].[All]" allUniqueName="[VentasTiemposFinal].[Documento].[All]" dimensionUniqueName="[VentasTiemposFinal]" displayFolder="" count="0" memberValueDatatype="20" unbalanced="0"/>
    <cacheHierarchy uniqueName="[VentasTiemposFinal].[Supervisor]" caption="Supervisor" attribute="1" defaultMemberUniqueName="[VentasTiemposFinal].[Supervisor].[All]" allUniqueName="[VentasTiemposFinal].[Supervisor].[All]" dimensionUniqueName="[VentasTiemposFinal]" displayFolder="" count="2" memberValueDatatype="130" unbalanced="0">
      <fieldsUsage count="2">
        <fieldUsage x="-1"/>
        <fieldUsage x="0"/>
      </fieldsUsage>
    </cacheHierarchy>
    <cacheHierarchy uniqueName="[VentasTiemposFinal].[Coordinador]" caption="Coordinador" attribute="1" defaultMemberUniqueName="[VentasTiemposFinal].[Coordinador].[All]" allUniqueName="[VentasTiemposFinal].[Coordinador].[All]" dimensionUniqueName="[VentasTiemposFinal]" displayFolder="" count="0" memberValueDatatype="130" unbalanced="0"/>
    <cacheHierarchy uniqueName="[VentasTiemposFinal].[Site]" caption="Site" attribute="1" defaultMemberUniqueName="[VentasTiemposFinal].[Site].[All]" allUniqueName="[VentasTiemposFinal].[Site].[All]" dimensionUniqueName="[VentasTiemposFinal]" displayFolder="" count="0" memberValueDatatype="130" unbalanced="0"/>
    <cacheHierarchy uniqueName="[VentasTiemposFinal].[Id Operador]" caption="Id Operador" attribute="1" defaultMemberUniqueName="[VentasTiemposFinal].[Id Operador].[All]" allUniqueName="[VentasTiemposFinal].[Id Operador].[All]" dimensionUniqueName="[VentasTiemposFinal]" displayFolder="" count="0" memberValueDatatype="130" unbalanced="0"/>
    <cacheHierarchy uniqueName="[VentasTiemposFinal].[Estado]" caption="Estado" attribute="1" defaultMemberUniqueName="[VentasTiemposFinal].[Estado].[All]" allUniqueName="[VentasTiemposFinal].[Estado].[All]" dimensionUniqueName="[VentasTiemposFinal]" displayFolder="" count="0" memberValueDatatype="130" unbalanced="0"/>
    <cacheHierarchy uniqueName="[VentasTiemposFinal].[Proporcional x Presentismo]" caption="Proporcional x Presentismo" attribute="1" defaultMemberUniqueName="[VentasTiemposFinal].[Proporcional x Presentismo].[All]" allUniqueName="[VentasTiemposFinal].[Proporcional x Presentismo].[All]" dimensionUniqueName="[VentasTiemposFinal]" displayFolder="" count="0" memberValueDatatype="5" unbalanced="0"/>
    <cacheHierarchy uniqueName="[VentasTiemposFinal].[Proporcional x Curva]" caption="Proporcional x Curva" attribute="1" defaultMemberUniqueName="[VentasTiemposFinal].[Proporcional x Curva].[All]" allUniqueName="[VentasTiemposFinal].[Proporcional x Curva].[All]" dimensionUniqueName="[VentasTiemposFinal]" displayFolder="" count="0" memberValueDatatype="5" unbalanced="0"/>
    <cacheHierarchy uniqueName="[VentasTiemposFinal].[Busqueda]" caption="Busqueda" attribute="1" defaultMemberUniqueName="[VentasTiemposFinal].[Busqueda].[All]" allUniqueName="[VentasTiemposFinal].[Busqueda].[All]" dimensionUniqueName="[VentasTiemposFinal]" displayFolder="" count="0" memberValueDatatype="130" unbalanced="0"/>
    <cacheHierarchy uniqueName="[VentasTiemposFinal].[Hora]" caption="Hora" attribute="1" defaultMemberUniqueName="[VentasTiemposFinal].[Hora].[All]" allUniqueName="[VentasTiemposFinal].[Hora].[All]" dimensionUniqueName="[VentasTiemposFinal]" displayFolder="" count="0" memberValueDatatype="130" unbalanced="0"/>
    <cacheHierarchy uniqueName="[VentasTiemposFinal].[Dispositivo]" caption="Dispositivo" attribute="1" defaultMemberUniqueName="[VentasTiemposFinal].[Dispositivo].[All]" allUniqueName="[VentasTiemposFinal].[Dispositivo].[All]" dimensionUniqueName="[VentasTiemposFinal]" displayFolder="" count="0" memberValueDatatype="130" unbalanced="0"/>
    <cacheHierarchy uniqueName="[VentasTiemposFinal].[Cliente]" caption="Cliente" attribute="1" defaultMemberUniqueName="[VentasTiemposFinal].[Cliente].[All]" allUniqueName="[VentasTiemposFinal].[Cliente].[All]" dimensionUniqueName="[VentasTiemposFinal]" displayFolder="" count="0" memberValueDatatype="130" unbalanced="0"/>
    <cacheHierarchy uniqueName="[VentasTiemposFinal].[Cliente_Mail]" caption="Cliente_Mail" attribute="1" defaultMemberUniqueName="[VentasTiemposFinal].[Cliente_Mail].[All]" allUniqueName="[VentasTiemposFinal].[Cliente_Mail].[All]" dimensionUniqueName="[VentasTiemposFinal]" displayFolder="" count="0" memberValueDatatype="130" unbalanced="0"/>
    <cacheHierarchy uniqueName="[VentasTiemposFinal].[Cliente_Telefono]" caption="Cliente_Telefono" attribute="1" defaultMemberUniqueName="[VentasTiemposFinal].[Cliente_Telefono].[All]" allUniqueName="[VentasTiemposFinal].[Cliente_Telefono].[All]" dimensionUniqueName="[VentasTiemposFinal]" displayFolder="" count="0" memberValueDatatype="130" unbalanced="0"/>
    <cacheHierarchy uniqueName="[VentasTiemposFinal].[user_id]" caption="user_id" attribute="1" defaultMemberUniqueName="[VentasTiemposFinal].[user_id].[All]" allUniqueName="[VentasTiemposFinal].[user_id].[All]" dimensionUniqueName="[VentasTiemposFinal]" displayFolder="" count="0" memberValueDatatype="130" unbalanced="0"/>
    <cacheHierarchy uniqueName="[VentasTiemposFinal].[Status_Link]" caption="Status_Link" attribute="1" defaultMemberUniqueName="[VentasTiemposFinal].[Status_Link].[All]" allUniqueName="[VentasTiemposFinal].[Status_Link].[All]" dimensionUniqueName="[VentasTiemposFinal]" displayFolder="" count="0" memberValueDatatype="130" unbalanced="0"/>
    <cacheHierarchy uniqueName="[VentasTiemposFinal].[payment_id]" caption="payment_id" attribute="1" defaultMemberUniqueName="[VentasTiemposFinal].[payment_id].[All]" allUniqueName="[VentasTiemposFinal].[payment_id].[All]" dimensionUniqueName="[VentasTiemposFinal]" displayFolder="" count="0" memberValueDatatype="130" unbalanced="0"/>
    <cacheHierarchy uniqueName="[VentasTiemposFinal].[payment_method_id]" caption="payment_method_id" attribute="1" defaultMemberUniqueName="[VentasTiemposFinal].[payment_method_id].[All]" allUniqueName="[VentasTiemposFinal].[payment_method_id].[All]" dimensionUniqueName="[VentasTiemposFinal]" displayFolder="" count="0" memberValueDatatype="130" unbalanced="0"/>
    <cacheHierarchy uniqueName="[VentasTiemposFinal].[payment_status]" caption="payment_status" attribute="1" defaultMemberUniqueName="[VentasTiemposFinal].[payment_status].[All]" allUniqueName="[VentasTiemposFinal].[payment_status].[All]" dimensionUniqueName="[VentasTiemposFinal]" displayFolder="" count="0" memberValueDatatype="130" unbalanced="0"/>
    <cacheHierarchy uniqueName="[VentasTiemposFinal].[payment_status_detail]" caption="payment_status_detail" attribute="1" defaultMemberUniqueName="[VentasTiemposFinal].[payment_status_detail].[All]" allUniqueName="[VentasTiemposFinal].[payment_status_detail].[All]" dimensionUniqueName="[VentasTiemposFinal]" displayFolder="" count="0" memberValueDatatype="130" unbalanced="0"/>
    <cacheHierarchy uniqueName="[VentasTiemposFinal].[Estado_Gestion]" caption="Estado_Gestion" attribute="1" defaultMemberUniqueName="[VentasTiemposFinal].[Estado_Gestion].[All]" allUniqueName="[VentasTiemposFinal].[Estado_Gestion].[All]" dimensionUniqueName="[VentasTiemposFinal]" displayFolder="" count="0" memberValueDatatype="130" unbalanced="0"/>
    <cacheHierarchy uniqueName="[VentasTiemposFinal].[Puntos (Sin Incentivo)]" caption="Puntos (Sin Incentivo)" attribute="1" defaultMemberUniqueName="[VentasTiemposFinal].[Puntos (Sin Incentivo)].[All]" allUniqueName="[VentasTiemposFinal].[Puntos (Sin Incentivo)].[All]" dimensionUniqueName="[VentasTiemposFinal]" displayFolder="" count="0" memberValueDatatype="5" unbalanced="0"/>
    <cacheHierarchy uniqueName="[VentasTiemposFinal].[Multiplicador Incentivo]" caption="Multiplicador Incentivo" attribute="1" defaultMemberUniqueName="[VentasTiemposFinal].[Multiplicador Incentivo].[All]" allUniqueName="[VentasTiemposFinal].[Multiplicador Incentivo].[All]" dimensionUniqueName="[VentasTiemposFinal]" displayFolder="" count="0" memberValueDatatype="5" unbalanced="0"/>
    <cacheHierarchy uniqueName="[VentasTiemposFinal].[Puntos]" caption="Puntos" attribute="1" defaultMemberUniqueName="[VentasTiemposFinal].[Puntos].[All]" allUniqueName="[VentasTiemposFinal].[Puntos].[All]" dimensionUniqueName="[VentasTiemposFinal]" displayFolder="" count="0" memberValueDatatype="5" unbalanced="0"/>
    <cacheHierarchy uniqueName="[VentasTiemposFinal].[Coeficiente]" caption="Coeficiente" attribute="1" defaultMemberUniqueName="[VentasTiemposFinal].[Coeficiente].[All]" allUniqueName="[VentasTiemposFinal].[Coeficiente].[All]" dimensionUniqueName="[VentasTiemposFinal]" displayFolder="" count="0" memberValueDatatype="5" unbalanced="0"/>
    <cacheHierarchy uniqueName="[Vtas Delivery].[Fecha]" caption="Fecha" attribute="1" time="1" defaultMemberUniqueName="[Vtas Delivery].[Fecha].[All]" allUniqueName="[Vtas Delivery].[Fecha].[All]" dimensionUniqueName="[Vtas Delivery]" displayFolder="" count="0" memberValueDatatype="7" unbalanced="0"/>
    <cacheHierarchy uniqueName="[Vtas Delivery].[Nombre / Local]" caption="Nombre / Local" attribute="1" defaultMemberUniqueName="[Vtas Delivery].[Nombre / Local].[All]" allUniqueName="[Vtas Delivery].[Nombre / Local].[All]" dimensionUniqueName="[Vtas Delivery]" displayFolder="" count="0" memberValueDatatype="130" unbalanced="0"/>
    <cacheHierarchy uniqueName="[Vtas Delivery].[Teléfono (Google)]" caption="Teléfono (Google)" attribute="1" defaultMemberUniqueName="[Vtas Delivery].[Teléfono (Google)].[All]" allUniqueName="[Vtas Delivery].[Teléfono (Google)].[All]" dimensionUniqueName="[Vtas Delivery]" displayFolder="" count="0" memberValueDatatype="20" unbalanced="0"/>
    <cacheHierarchy uniqueName="[Vtas Delivery].[Mail]" caption="Mail" attribute="1" defaultMemberUniqueName="[Vtas Delivery].[Mail].[All]" allUniqueName="[Vtas Delivery].[Mail].[All]" dimensionUniqueName="[Vtas Delivery]" displayFolder="" count="0" memberValueDatatype="130" unbalanced="0"/>
    <cacheHierarchy uniqueName="[Vtas Delivery].[AGENTE]" caption="AGENTE" attribute="1" defaultMemberUniqueName="[Vtas Delivery].[AGENTE].[All]" allUniqueName="[Vtas Delivery].[AGENTE].[All]" dimensionUniqueName="[Vtas Delivery]" displayFolder="" count="0" memberValueDatatype="130" unbalanced="0"/>
    <cacheHierarchy uniqueName="[Vtas Delivery].[DNI]" caption="DNI" attribute="1" defaultMemberUniqueName="[Vtas Delivery].[DNI].[All]" allUniqueName="[Vtas Delivery].[DNI].[All]" dimensionUniqueName="[Vtas Delivery]" displayFolder="" count="0" memberValueDatatype="20" unbalanced="0"/>
    <cacheHierarchy uniqueName="[Vtas Delivery].[Producto]" caption="Producto" attribute="1" defaultMemberUniqueName="[Vtas Delivery].[Producto].[All]" allUniqueName="[Vtas Delivery].[Producto].[All]" dimensionUniqueName="[Vtas Delivery]" displayFolder="" count="0" memberValueDatatype="130" unbalanced="0"/>
    <cacheHierarchy uniqueName="[Measures].[Suma de LOGIN]" caption="Suma de LOGIN" measure="1" displayFolder="" measureGroup="VentasTiemposFinal" count="0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Recuento de Sub Campaña]" caption="Recuento de Sub Campaña" measure="1" displayFolder="" measureGroup="VentasTiemposFinal" count="0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Recuento de AGENTE]" caption="Recuento de AGENTE" measure="1" displayFolder="" measureGroup="Vtas Delivery" count="0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Recuento de Producto]" caption="Recuento de Producto" measure="1" displayFolder="" measureGroup="Vtas Delivery" count="0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Recuento de Dispositivo]" caption="Recuento de Dispositivo" measure="1" displayFolder="" measureGroup="VentasTiemposFinal" count="0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a de Puntos]" caption="Suma de Puntos" measure="1" displayFolder="" measureGroup="VentasTiemposFinal" count="0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a de Proporcional x Presentismo]" caption="Suma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a de Proporcional x Curva]" caption="Suma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Máx. de Proporcional x Presentismo]" caption="Máx.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Máx. de Proporcional x Curva]" caption="Máx.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Suma de LOGIN 2]" caption="Suma de LOGIN 2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LOGIN]" caption="Recuento de LOGIN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PRESENTE]" caption="Recuento de PRESENTE" measure="1" displayFolder="" measureGroup="Ausentismo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S Obj]" caption="Suma de HS Obj" measure="1" displayFolder="" measureGroup="Ausentism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Id Operador]" caption="Recuento de Id Operador" measure="1" displayFolder="" measureGroup="VentasTiemposFinal" count="0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Vtas Cargadas]" caption="Vtas Cargadas" measure="1" displayFolder="" measureGroup="VentasTiemposFinal" count="0" oneField="1">
      <fieldsUsage count="1">
        <fieldUsage x="2"/>
      </fieldsUsage>
    </cacheHierarchy>
    <cacheHierarchy uniqueName="[Measures].[Vtas Aceptadas]" caption="Vtas Aceptadas" measure="1" displayFolder="" measureGroup="VentasTiemposFinal" count="0" oneField="1">
      <fieldsUsage count="1">
        <fieldUsage x="5"/>
      </fieldsUsage>
    </cacheHierarchy>
    <cacheHierarchy uniqueName="[Measures].[Vtas Pendientes]" caption="Vtas Pendientes" measure="1" displayFolder="" measureGroup="VentasTiemposFinal" count="0" oneField="1">
      <fieldsUsage count="1">
        <fieldUsage x="4"/>
      </fieldsUsage>
    </cacheHierarchy>
    <cacheHierarchy uniqueName="[Measures].[Vtas Canceladas]" caption="Vtas Canceladas" measure="1" displayFolder="" measureGroup="VentasTiemposFinal" count="0" oneField="1">
      <fieldsUsage count="1">
        <fieldUsage x="3"/>
      </fieldsUsage>
    </cacheHierarchy>
    <cacheHierarchy uniqueName="[Measures].[Total Puntos]" caption="Total Puntos" measure="1" displayFolder="" measureGroup="VentasTiemposFinal" count="0" oneField="1">
      <fieldsUsage count="1">
        <fieldUsage x="6"/>
      </fieldsUsage>
    </cacheHierarchy>
    <cacheHierarchy uniqueName="[Measures].[Total Login]" caption="Total Login" measure="1" displayFolder="" measureGroup="VentasTiemposFinal" count="0" oneField="1">
      <fieldsUsage count="1">
        <fieldUsage x="7"/>
      </fieldsUsage>
    </cacheHierarchy>
    <cacheHierarchy uniqueName="[Measures].[CI Login]" caption="CI Login" measure="1" displayFolder="" measureGroup="VentasTiemposFinal" count="0"/>
    <cacheHierarchy uniqueName="[Measures].[Hs Desvio]" caption="Hs Desvio" measure="1" displayFolder="" measureGroup="Horas_Objetivo" count="0"/>
    <cacheHierarchy uniqueName="[Measures].[Obj Hs]" caption="Obj Hs" measure="1" displayFolder="" measureGroup="Horas_Objetivo" count="0"/>
    <cacheHierarchy uniqueName="[Measures].[Log]" caption="Log" measure="1" displayFolder="" measureGroup="Horas_Objetivo" count="0"/>
    <cacheHierarchy uniqueName="[Measures].[%Cumpl.Hs]" caption="%Cumpl.Hs" measure="1" displayFolder="" measureGroup="Horas_Objetivo" count="0"/>
    <cacheHierarchy uniqueName="[Measures].[CI Avail]" caption="CI Avail" measure="1" displayFolder="" measureGroup="VentasTiemposFinal" count="0"/>
    <cacheHierarchy uniqueName="[Measures].[CI Preview]" caption="CI Preview" measure="1" displayFolder="" measureGroup="VentasTiemposFinal" count="0"/>
    <cacheHierarchy uniqueName="[Measures].[CI Dial]" caption="CI Dial" measure="1" displayFolder="" measureGroup="VentasTiemposFinal" count="0"/>
    <cacheHierarchy uniqueName="[Measures].[CI Ring]" caption="CI Ring" measure="1" displayFolder="" measureGroup="VentasTiemposFinal" count="0"/>
    <cacheHierarchy uniqueName="[Measures].[CI Conversacion]" caption="CI Conversacion" measure="1" displayFolder="" measureGroup="VentasTiemposFinal" count="0"/>
    <cacheHierarchy uniqueName="[Measures].[CI Hold]" caption="CI Hold" measure="1" displayFolder="" measureGroup="VentasTiemposFinal" count="0"/>
    <cacheHierarchy uniqueName="[Measures].[CI ACW]" caption="CI ACW" measure="1" displayFolder="" measureGroup="VentasTiemposFinal" count="0"/>
    <cacheHierarchy uniqueName="[Measures].[CI Not_Ready]" caption="CI Not_Ready" measure="1" displayFolder="" measureGroup="VentasTiemposFinal" count="0"/>
    <cacheHierarchy uniqueName="[Measures].[CI Break]" caption="CI Break" measure="1" displayFolder="" measureGroup="VentasTiemposFinal" count="0"/>
    <cacheHierarchy uniqueName="[Measures].[CI Coaching]" caption="CI Coaching" measure="1" displayFolder="" measureGroup="VentasTiemposFinal" count="0"/>
    <cacheHierarchy uniqueName="[Measures].[CI Administrativo]" caption="CI Administrativo" measure="1" displayFolder="" measureGroup="VentasTiemposFinal" count="0"/>
    <cacheHierarchy uniqueName="[Measures].[CI Baño]" caption="CI Baño" measure="1" displayFolder="" measureGroup="VentasTiemposFinal" count="0"/>
    <cacheHierarchy uniqueName="[Measures].[CI LL Manual]" caption="CI LL Manual" measure="1" displayFolder="" measureGroup="VentasTiemposFinal" count="0"/>
    <cacheHierarchy uniqueName="[Measures].[%Avail]" caption="%Avail" measure="1" displayFolder="" measureGroup="VentasTiemposFinal" count="0"/>
    <cacheHierarchy uniqueName="[Measures].[%Utilizacion]" caption="%Utilizacion" measure="1" displayFolder="" measureGroup="VentasTiemposFinal" count="0"/>
    <cacheHierarchy uniqueName="[Measures].[CI OTROS]" caption="CI OTROS" measure="1" displayFolder="" measureGroup="VentasTiemposFinal" count="0"/>
    <cacheHierarchy uniqueName="[Measures].[Llamada prom/Dia]" caption="Llamada prom/Dia" measure="1" displayFolder="" measureGroup="VentasTiemposFinal" count="0"/>
    <cacheHierarchy uniqueName="[Measures].[Q Llam C/6 HS]" caption="Q Llam C/6 HS" measure="1" displayFolder="" measureGroup="VentasTiemposFinal" count="0"/>
    <cacheHierarchy uniqueName="[Measures].[Total Llamadas]" caption="Total Llamadas" measure="1" displayFolder="" measureGroup="VentasTiemposFinal" count="0"/>
    <cacheHierarchy uniqueName="[Measures].[Total Puntos (Sin Incentivo)]" caption="Total Puntos (Sin Incentivo)" measure="1" displayFolder="" measureGroup="VentasTiemposFinal" count="0" oneField="1">
      <fieldsUsage count="1">
        <fieldUsage x="11"/>
      </fieldsUsage>
    </cacheHierarchy>
    <cacheHierarchy uniqueName="[Measures].[Total Puntos Duplicados]" caption="Total Puntos Duplicados" measure="1" displayFolder="" measureGroup="VentasTiemposFinal" count="0"/>
    <cacheHierarchy uniqueName="[Measures].[Total Puntos Mes Anterior]" caption="Total Puntos Mes Anterior" measure="1" displayFolder="" measureGroup="Ventas AZO Mes Anterior" count="0"/>
    <cacheHierarchy uniqueName="[Measures].[Q Presentes]" caption="Q Presentes" measure="1" displayFolder="" measureGroup="Ausentismo" count="0"/>
    <cacheHierarchy uniqueName="[Measures].[Q Ausentes]" caption="Q Ausentes" measure="1" displayFolder="" measureGroup="Ausentismo" count="0"/>
    <cacheHierarchy uniqueName="[Measures].[% Presencialidad]" caption="% Presencialidad" measure="1" displayFolder="" measureGroup="Ausentismo" count="0"/>
    <cacheHierarchy uniqueName="[Measures].[% Ausencia]" caption="% Ausencia" measure="1" displayFolder="" measureGroup="Ausentismo" count="0"/>
    <cacheHierarchy uniqueName="[Measures].[Ausentismo]" caption="Ausentismo" measure="1" displayFolder="" measureGroup="Ausentismo" count="0"/>
    <cacheHierarchy uniqueName="[Measures].[TotalLoginAusen]" caption="TotalLoginAusen" measure="1" displayFolder="" measureGroup="Ausentismo" count="0"/>
    <cacheHierarchy uniqueName="[Measures].[TotalHSObj]" caption="TotalHSObj" measure="1" displayFolder="" measureGroup="Ausentismo" count="0"/>
    <cacheHierarchy uniqueName="[Measures].[Total Avail]" caption="Total Avail" measure="1" displayFolder="" measureGroup="VentasTiemposFinal" count="0"/>
    <cacheHierarchy uniqueName="[Measures].[Total Hs Productivas]" caption="Total Hs Productivas" measure="1" displayFolder="" measureGroup="VentasTiemposFinal" count="0"/>
    <cacheHierarchy uniqueName="[Measures].[SPH]" caption="SPH" measure="1" displayFolder="" measureGroup="VentasTiemposFinal" count="0"/>
    <cacheHierarchy uniqueName="[Measures].[Incentivo3ra]" caption="Incentivo3ra" measure="1" displayFolder="" measureGroup="VentasTiemposFinal" count="0"/>
    <cacheHierarchy uniqueName="[Measures].[Total Atendidas]" caption="Total Atendidas" measure="1" displayFolder="" measureGroup="VentasTiemposFinal" count="0"/>
    <cacheHierarchy uniqueName="[Measures].[Vtas P+N]" caption="Vtas P+N" measure="1" displayFolder="" measureGroup="VentasTiemposFinal" count="0" oneField="1">
      <fieldsUsage count="1">
        <fieldUsage x="9"/>
      </fieldsUsage>
    </cacheHierarchy>
    <cacheHierarchy uniqueName="[Measures].[Conversión]" caption="Conversión" measure="1" displayFolder="" measureGroup="VentasTiemposFinal" count="0"/>
    <cacheHierarchy uniqueName="[Measures].[X Atendidas]" caption="X Atendidas" measure="1" displayFolder="" measureGroup="VentasTiemposFinal" count="0"/>
    <cacheHierarchy uniqueName="[Measures].[Incentivo4ta]" caption="Incentivo4ta" measure="1" displayFolder="" measureGroup="VentasTiemposFinal" count="0"/>
    <cacheHierarchy uniqueName="[Measures].[DDHH Trabajados]" caption="DDHH Trabajados" measure="1" displayFolder="" measureGroup="VentasTiemposFinal" count="0"/>
    <cacheHierarchy uniqueName="[Measures].[Vtas P+N x Dia]" caption="Vtas P+N x Dia" measure="1" displayFolder="" measureGroup="VentasTiemposFinal" count="0"/>
    <cacheHierarchy uniqueName="[Measures].[__XL_Count VentasTiemposFinal]" caption="__XL_Count VentasTiemposFinal" measure="1" displayFolder="" measureGroup="VentasTiemposFinal" count="0" hidden="1"/>
    <cacheHierarchy uniqueName="[Measures].[__XL_Count Calendario]" caption="__XL_Count Calendario" measure="1" displayFolder="" measureGroup="Calendario" count="0" hidden="1"/>
    <cacheHierarchy uniqueName="[Measures].[__XL_Count Vtas Delivery]" caption="__XL_Count Vtas Delivery" measure="1" displayFolder="" measureGroup="Vtas Delivery" count="0" hidden="1"/>
    <cacheHierarchy uniqueName="[Measures].[__XL_Count Horas_Objetivo]" caption="__XL_Count Horas_Objetivo" measure="1" displayFolder="" measureGroup="Horas_Objetivo" count="0" hidden="1"/>
    <cacheHierarchy uniqueName="[Measures].[__XL_Count Tiempos]" caption="__XL_Count Tiempos" measure="1" displayFolder="" measureGroup="Tiempos" count="0" hidden="1"/>
    <cacheHierarchy uniqueName="[Measures].[__XL_Count Ventas AZO Mes Anterior]" caption="__XL_Count Ventas AZO Mes Anterior" measure="1" displayFolder="" measureGroup="Ventas AZO Mes Anterior" count="0" hidden="1"/>
    <cacheHierarchy uniqueName="[Measures].[__XL_Count Ausentismo]" caption="__XL_Count Ausentismo" measure="1" displayFolder="" measureGroup="Ausentismo" count="0" hidden="1"/>
    <cacheHierarchy uniqueName="[Measures].[__XL_Count Dotacion]" caption="__XL_Count Dotacion" measure="1" displayFolder="" measureGroup="Dotacion" count="0" hidden="1"/>
    <cacheHierarchy uniqueName="[Measures].[__No measures defined]" caption="__No measures defined" measure="1" displayFolder="" count="0" hidden="1"/>
  </cacheHierarchies>
  <kpis count="0"/>
  <dimensions count="9">
    <dimension name="Ausentismo" uniqueName="[Ausentismo]" caption="Ausentismo"/>
    <dimension name="Calendario" uniqueName="[Calendario]" caption="Calendario"/>
    <dimension name="Dotacion" uniqueName="[Dotacion]" caption="Dotacion"/>
    <dimension name="Horas_Objetivo" uniqueName="[Horas_Objetivo]" caption="Horas_Objetivo"/>
    <dimension measure="1" name="Measures" uniqueName="[Measures]" caption="Measures"/>
    <dimension name="Tiempos" uniqueName="[Tiempos]" caption="Tiempos"/>
    <dimension name="Ventas AZO Mes Anterior" uniqueName="[Ventas AZO Mes Anterior]" caption="Ventas AZO Mes Anterior"/>
    <dimension name="VentasTiemposFinal" uniqueName="[VentasTiemposFinal]" caption="VentasTiemposFinal"/>
    <dimension name="Vtas Delivery" uniqueName="[Vtas Delivery]" caption="Vtas Delivery"/>
  </dimensions>
  <measureGroups count="8">
    <measureGroup name="Ausentismo" caption="Ausentismo"/>
    <measureGroup name="Calendario" caption="Calendario"/>
    <measureGroup name="Dotacion" caption="Dotacion"/>
    <measureGroup name="Horas_Objetivo" caption="Horas_Objetivo"/>
    <measureGroup name="Tiempos" caption="Tiempos"/>
    <measureGroup name="Ventas AZO Mes Anterior" caption="Ventas AZO Mes Anterior"/>
    <measureGroup name="VentasTiemposFinal" caption="VentasTiemposFinal"/>
    <measureGroup name="Vtas Delivery" caption="Vtas Delivery"/>
  </measureGroups>
  <maps count="13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1"/>
    <map measureGroup="4" dimension="5"/>
    <map measureGroup="5" dimension="6"/>
    <map measureGroup="6" dimension="1"/>
    <map measureGroup="6" dimension="2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" refreshedDate="45414.41292210648" backgroundQuery="1" createdVersion="8" refreshedVersion="8" minRefreshableVersion="3" recordCount="0" supportSubquery="1" supportAdvancedDrill="1" xr:uid="{EA6DDB64-7935-4168-AF91-CF76CFF39227}">
  <cacheSource type="external" connectionId="19"/>
  <cacheFields count="12">
    <cacheField name="[VentasTiemposFinal].[Supervisor].[Supervisor]" caption="Supervisor" numFmtId="0" hierarchy="146" level="1">
      <sharedItems count="2">
        <s v="Chierico Silvina"/>
        <s v="Monjes Nicole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Supervisor].&amp;[Chierico Silvina]"/>
            <x15:cachedUniqueName index="1" name="[VentasTiemposFinal].[Supervisor].&amp;[Monjes Nicole]"/>
          </x15:cachedUniqueNames>
        </ext>
      </extLst>
    </cacheField>
    <cacheField name="[VentasTiemposFinal].[Operador].[Operador]" caption="Operador" numFmtId="0" hierarchy="144" level="1">
      <sharedItems count="29">
        <s v="Aguirre Natalia"/>
        <s v="Alvarez Matias Nahuel"/>
        <s v="Bazan Antonella"/>
        <s v="Berrueta Marlene Patricia"/>
        <s v="Bussolini Daiana Ayelen"/>
        <s v="Cabrera Angie"/>
        <s v="Cabrera Rocio Daiana"/>
        <s v="Irupe Galarza Marina"/>
        <s v="Lemos Nadia Beatriz"/>
        <s v="Marquez Camila Victoria"/>
        <s v="Resler Carolina"/>
        <s v="Rojas Micaela Abigail"/>
        <s v="Roux Yessica Alejandra"/>
        <s v="Verazay Tamara"/>
        <s v="Vivar Romina Alejandra"/>
        <s v="Aquino Rocio Micaela"/>
        <s v="Avellaneda Maira Lorena"/>
        <s v="Fernandez Carolina"/>
        <s v="Garcia Melisa"/>
        <s v="Garcia Wanda"/>
        <s v="Gerace Laura"/>
        <s v="Gomez Micaela Ayelen"/>
        <s v="Lastra Keila"/>
        <s v="Lopez Monica Laura"/>
        <s v="Medina Rocio Elizabeth"/>
        <s v="Neulist Sabrina Soledad"/>
        <s v="Quinteros Camila Gisella"/>
        <s v="Salto Luciano Nicolas"/>
        <s v="Varela Ludmila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Operador].&amp;[Aguirre Natalia]"/>
            <x15:cachedUniqueName index="1" name="[VentasTiemposFinal].[Operador].&amp;[Alvarez Matias Nahuel]"/>
            <x15:cachedUniqueName index="2" name="[VentasTiemposFinal].[Operador].&amp;[Bazan Antonella]"/>
            <x15:cachedUniqueName index="3" name="[VentasTiemposFinal].[Operador].&amp;[Berrueta Marlene Patricia]"/>
            <x15:cachedUniqueName index="4" name="[VentasTiemposFinal].[Operador].&amp;[Bussolini Daiana Ayelen]"/>
            <x15:cachedUniqueName index="5" name="[VentasTiemposFinal].[Operador].&amp;[Cabrera Angie]"/>
            <x15:cachedUniqueName index="6" name="[VentasTiemposFinal].[Operador].&amp;[Cabrera Rocio Daiana]"/>
            <x15:cachedUniqueName index="7" name="[VentasTiemposFinal].[Operador].&amp;[Irupe Galarza Marina]"/>
            <x15:cachedUniqueName index="8" name="[VentasTiemposFinal].[Operador].&amp;[Lemos Nadia Beatriz]"/>
            <x15:cachedUniqueName index="9" name="[VentasTiemposFinal].[Operador].&amp;[Marquez Camila Victoria]"/>
            <x15:cachedUniqueName index="10" name="[VentasTiemposFinal].[Operador].&amp;[Resler Carolina]"/>
            <x15:cachedUniqueName index="11" name="[VentasTiemposFinal].[Operador].&amp;[Rojas Micaela Abigail]"/>
            <x15:cachedUniqueName index="12" name="[VentasTiemposFinal].[Operador].&amp;[Roux Yessica Alejandra]"/>
            <x15:cachedUniqueName index="13" name="[VentasTiemposFinal].[Operador].&amp;[Verazay Tamara]"/>
            <x15:cachedUniqueName index="14" name="[VentasTiemposFinal].[Operador].&amp;[Vivar Romina Alejandra]"/>
            <x15:cachedUniqueName index="15" name="[VentasTiemposFinal].[Operador].&amp;[Aquino Rocio Micaela]"/>
            <x15:cachedUniqueName index="16" name="[VentasTiemposFinal].[Operador].&amp;[Avellaneda Maira Lorena]"/>
            <x15:cachedUniqueName index="17" name="[VentasTiemposFinal].[Operador].&amp;[Fernandez Carolina]"/>
            <x15:cachedUniqueName index="18" name="[VentasTiemposFinal].[Operador].&amp;[Garcia Melisa]"/>
            <x15:cachedUniqueName index="19" name="[VentasTiemposFinal].[Operador].&amp;[Garcia Wanda]"/>
            <x15:cachedUniqueName index="20" name="[VentasTiemposFinal].[Operador].&amp;[Gerace Laura]"/>
            <x15:cachedUniqueName index="21" name="[VentasTiemposFinal].[Operador].&amp;[Gomez Micaela Ayelen]"/>
            <x15:cachedUniqueName index="22" name="[VentasTiemposFinal].[Operador].&amp;[Lastra Keila]"/>
            <x15:cachedUniqueName index="23" name="[VentasTiemposFinal].[Operador].&amp;[Lopez Monica Laura]"/>
            <x15:cachedUniqueName index="24" name="[VentasTiemposFinal].[Operador].&amp;[Medina Rocio Elizabeth]"/>
            <x15:cachedUniqueName index="25" name="[VentasTiemposFinal].[Operador].&amp;[Neulist Sabrina Soledad]"/>
            <x15:cachedUniqueName index="26" name="[VentasTiemposFinal].[Operador].&amp;[Quinteros Camila Gisella]"/>
            <x15:cachedUniqueName index="27" name="[VentasTiemposFinal].[Operador].&amp;[Salto Luciano Nicolas]"/>
            <x15:cachedUniqueName index="28" name="[VentasTiemposFinal].[Operador].&amp;[Varela Ludmila]"/>
          </x15:cachedUniqueNames>
        </ext>
      </extLst>
    </cacheField>
    <cacheField name="[Measures].[Vtas Cargadas]" caption="Vtas Cargadas" numFmtId="0" hierarchy="192" level="32767"/>
    <cacheField name="[Measures].[Vtas Canceladas]" caption="Vtas Canceladas" numFmtId="0" hierarchy="195" level="32767"/>
    <cacheField name="[Measures].[Vtas Pendientes]" caption="Vtas Pendientes" numFmtId="0" hierarchy="194" level="32767"/>
    <cacheField name="[Measures].[Vtas Aceptadas]" caption="Vtas Aceptadas" numFmtId="0" hierarchy="193" level="32767"/>
    <cacheField name="[Measures].[Total Puntos]" caption="Total Puntos" numFmtId="0" hierarchy="196" level="32767"/>
    <cacheField name="[Measures].[Total Login]" caption="Total Login" numFmtId="0" hierarchy="197" level="32767"/>
    <cacheField name="[VentasTiemposFinal].[Sub Campaña].[Sub Campaña]" caption="Sub Campaña" numFmtId="0" hierarchy="118" level="1">
      <sharedItems containsSemiMixedTypes="0" containsNonDate="0" containsString="0"/>
    </cacheField>
    <cacheField name="[Measures].[Vtas P+N]" caption="Vtas P+N" numFmtId="0" hierarchy="237" level="32767"/>
    <cacheField name="[VentasTiemposFinal].[Fecha].[Fecha]" caption="Fecha" numFmtId="0" hierarchy="116" level="1">
      <sharedItems containsSemiMixedTypes="0" containsNonDate="0" containsString="0"/>
    </cacheField>
    <cacheField name="[Measures].[Total Puntos (Sin Incentivo)]" caption="Total Puntos (Sin Incentivo)" numFmtId="0" hierarchy="222" level="32767"/>
  </cacheFields>
  <cacheHierarchies count="252">
    <cacheHierarchy uniqueName="[Ausentismo].[UserMitrol]" caption="UserMitrol" attribute="1" defaultMemberUniqueName="[Ausentismo].[UserMitrol].[All]" allUniqueName="[Ausentismo].[UserMitrol].[All]" dimensionUniqueName="[Ausentismo]" displayFolder="" count="0" memberValueDatatype="130" unbalanced="0"/>
    <cacheHierarchy uniqueName="[Ausentismo].[Fecha]" caption="Fecha" attribute="1" time="1" defaultMemberUniqueName="[Ausentismo].[Fecha].[All]" allUniqueName="[Ausentismo].[Fecha].[All]" dimensionUniqueName="[Ausentismo]" displayFolder="" count="0" memberValueDatatype="7" unbalanced="0"/>
    <cacheHierarchy uniqueName="[Ausentismo].[HS Obj]" caption="HS Obj" attribute="1" defaultMemberUniqueName="[Ausentismo].[HS Obj].[All]" allUniqueName="[Ausentismo].[HS Obj].[All]" dimensionUniqueName="[Ausentismo]" displayFolder="" count="0" memberValueDatatype="5" unbalanced="0"/>
    <cacheHierarchy uniqueName="[Ausentismo].[LOGIN]" caption="LOGIN" attribute="1" defaultMemberUniqueName="[Ausentismo].[LOGIN].[All]" allUniqueName="[Ausentismo].[LOGIN].[All]" dimensionUniqueName="[Ausentismo]" displayFolder="" count="0" memberValueDatatype="5" unbalanced="0"/>
    <cacheHierarchy uniqueName="[Ausentismo].[PRESENTE]" caption="PRESENTE" attribute="1" defaultMemberUniqueName="[Ausentismo].[PRESENTE].[All]" allUniqueName="[Ausentismo].[PRESENTE].[All]" dimensionUniqueName="[Ausentismo]" displayFolder="" count="0" memberValueDatatype="130" unbalanced="0"/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].[Día]" caption="Día" attribute="1" time="1" defaultMemberUniqueName="[Calendario].[Día].[All]" allUniqueName="[Calendario].[Día].[All]" dimensionUniqueName="[Calendario]" displayFolder="" count="0" memberValueDatatype="130" unbalanced="0"/>
    <cacheHierarchy uniqueName="[Calendario].[Semana]" caption="Semana" attribute="1" time="1" defaultMemberUniqueName="[Calendario].[Semana].[All]" allUniqueName="[Calendario].[Semana].[All]" dimensionUniqueName="[Calendario]" displayFolder="" count="0" memberValueDatatype="130" unbalanced="0"/>
    <cacheHierarchy uniqueName="[Dotacion].[Mes Dotacion]" caption="Mes Dotacion" attribute="1" time="1" defaultMemberUniqueName="[Dotacion].[Mes Dotacion].[All]" allUniqueName="[Dotacion].[Mes Dotacion].[All]" dimensionUniqueName="[Dotacion]" displayFolder="" count="0" memberValueDatatype="7" unbalanced="0"/>
    <cacheHierarchy uniqueName="[Dotacion].[Antiguedad (Meses)]" caption="Antiguedad (Meses)" attribute="1" defaultMemberUniqueName="[Dotacion].[Antiguedad (Meses)].[All]" allUniqueName="[Dotacion].[Antiguedad (Meses)].[All]" dimensionUniqueName="[Dotacion]" displayFolder="" count="0" memberValueDatatype="130" unbalanced="0"/>
    <cacheHierarchy uniqueName="[Dotacion].[Apellido y Nombre]" caption="Apellido y Nombre" attribute="1" defaultMemberUniqueName="[Dotacion].[Apellido y Nombre].[All]" allUniqueName="[Dotacion].[Apellido y Nombre].[All]" dimensionUniqueName="[Dotacion]" displayFolder="" count="0" memberValueDatatype="130" unbalanced="0"/>
    <cacheHierarchy uniqueName="[Dotacion].[Apellido]" caption="Apellido" attribute="1" defaultMemberUniqueName="[Dotacion].[Apellido].[All]" allUniqueName="[Dotacion].[Apellido].[All]" dimensionUniqueName="[Dotacion]" displayFolder="" count="0" memberValueDatatype="130" unbalanced="0"/>
    <cacheHierarchy uniqueName="[Dotacion].[Nombre]" caption="Nombre" attribute="1" defaultMemberUniqueName="[Dotacion].[Nombre].[All]" allUniqueName="[Dotacion].[Nombre].[All]" dimensionUniqueName="[Dotacion]" displayFolder="" count="0" memberValueDatatype="130" unbalanced="0"/>
    <cacheHierarchy uniqueName="[Dotacion].[Documento]" caption="Documento" attribute="1" defaultMemberUniqueName="[Dotacion].[Documento].[All]" allUniqueName="[Dotacion].[Documento].[All]" dimensionUniqueName="[Dotacion]" displayFolder="" count="0" memberValueDatatype="20" unbalanced="0"/>
    <cacheHierarchy uniqueName="[Dotacion].[CUIL/CUIT]" caption="CUIL/CUIT" attribute="1" defaultMemberUniqueName="[Dotacion].[CUIL/CUIT].[All]" allUniqueName="[Dotacion].[CUIL/CUIT].[All]" dimensionUniqueName="[Dotacion]" displayFolder="" count="0" memberValueDatatype="5" unbalanced="0"/>
    <cacheHierarchy uniqueName="[Dotacion].[Nacionalidad]" caption="Nacionalidad" attribute="1" defaultMemberUniqueName="[Dotacion].[Nacionalidad].[All]" allUniqueName="[Dotacion].[Nacionalidad].[All]" dimensionUniqueName="[Dotacion]" displayFolder="" count="0" memberValueDatatype="130" unbalanced="0"/>
    <cacheHierarchy uniqueName="[Dotacion].[Legajo]" caption="Legajo" attribute="1" defaultMemberUniqueName="[Dotacion].[Legajo].[All]" allUniqueName="[Dotacion].[Legajo].[All]" dimensionUniqueName="[Dotacion]" displayFolder="" count="0" memberValueDatatype="130" unbalanced="0"/>
    <cacheHierarchy uniqueName="[Dotacion].[Puesto]" caption="Puesto" attribute="1" defaultMemberUniqueName="[Dotacion].[Puesto].[All]" allUniqueName="[Dotacion].[Puesto].[All]" dimensionUniqueName="[Dotacion]" displayFolder="" count="0" memberValueDatatype="130" unbalanced="0"/>
    <cacheHierarchy uniqueName="[Dotacion].[Fecha Nacimiento]" caption="Fecha Nacimiento" attribute="1" time="1" defaultMemberUniqueName="[Dotacion].[Fecha Nacimiento].[All]" allUniqueName="[Dotacion].[Fecha Nacimiento].[All]" dimensionUniqueName="[Dotacion]" displayFolder="" count="0" memberValueDatatype="7" unbalanced="0"/>
    <cacheHierarchy uniqueName="[Dotacion].[Fecha Ingreso AZO]" caption="Fecha Ingreso AZO" attribute="1" time="1" defaultMemberUniqueName="[Dotacion].[Fecha Ingreso AZO].[All]" allUniqueName="[Dotacion].[Fecha Ingreso AZO].[All]" dimensionUniqueName="[Dotacion]" displayFolder="" count="0" memberValueDatatype="7" unbalanced="0"/>
    <cacheHierarchy uniqueName="[Dotacion].[Fecha Ingreso ML]" caption="Fecha Ingreso ML" attribute="1" time="1" defaultMemberUniqueName="[Dotacion].[Fecha Ingreso ML].[All]" allUniqueName="[Dotacion].[Fecha Ingreso ML].[All]" dimensionUniqueName="[Dotacion]" displayFolder="" count="0" memberValueDatatype="7" unbalanced="0"/>
    <cacheHierarchy uniqueName="[Dotacion].[Supervisor]" caption="Supervisor" attribute="1" defaultMemberUniqueName="[Dotacion].[Supervisor].[All]" allUniqueName="[Dotacion].[Supervisor].[All]" dimensionUniqueName="[Dotacion]" displayFolder="" count="0" memberValueDatatype="130" unbalanced="0"/>
    <cacheHierarchy uniqueName="[Dotacion].[Coordinador]" caption="Coordinador" attribute="1" defaultMemberUniqueName="[Dotacion].[Coordinador].[All]" allUniqueName="[Dotacion].[Coordinador].[All]" dimensionUniqueName="[Dotacion]" displayFolder="" count="0" memberValueDatatype="130" unbalanced="0"/>
    <cacheHierarchy uniqueName="[Dotacion].[Turno]" caption="Turno" attribute="1" defaultMemberUniqueName="[Dotacion].[Turno].[All]" allUniqueName="[Dotacion].[Turno].[All]" dimensionUniqueName="[Dotacion]" displayFolder="" count="0" memberValueDatatype="130" unbalanced="0"/>
    <cacheHierarchy uniqueName="[Dotacion].[Jornada]" caption="Jornada" attribute="1" defaultMemberUniqueName="[Dotacion].[Jornada].[All]" allUniqueName="[Dotacion].[Jornada].[All]" dimensionUniqueName="[Dotacion]" displayFolder="" count="0" memberValueDatatype="130" unbalanced="0"/>
    <cacheHierarchy uniqueName="[Dotacion].[Carga Horaria]" caption="Carga Horaria" attribute="1" defaultMemberUniqueName="[Dotacion].[Carga Horaria].[All]" allUniqueName="[Dotacion].[Carga Horaria].[All]" dimensionUniqueName="[Dotacion]" displayFolder="" count="0" memberValueDatatype="20" unbalanced="0"/>
    <cacheHierarchy uniqueName="[Dotacion].[Cliente]" caption="Cliente" attribute="1" defaultMemberUniqueName="[Dotacion].[Cliente].[All]" allUniqueName="[Dotacion].[Cliente].[All]" dimensionUniqueName="[Dotacion]" displayFolder="" count="0" memberValueDatatype="130" unbalanced="0"/>
    <cacheHierarchy uniqueName="[Dotacion].[Sub Campaña]" caption="Sub Campaña" attribute="1" defaultMemberUniqueName="[Dotacion].[Sub Campaña].[All]" allUniqueName="[Dotacion].[Sub Campaña].[All]" dimensionUniqueName="[Dotacion]" displayFolder="" count="0" memberValueDatatype="130" unbalanced="0"/>
    <cacheHierarchy uniqueName="[Dotacion].[ID AZO]" caption="ID AZO" attribute="1" defaultMemberUniqueName="[Dotacion].[ID AZO].[All]" allUniqueName="[Dotacion].[ID AZO].[All]" dimensionUniqueName="[Dotacion]" displayFolder="" count="0" memberValueDatatype="130" unbalanced="0"/>
    <cacheHierarchy uniqueName="[Dotacion].[Estado]" caption="Estado" attribute="1" defaultMemberUniqueName="[Dotacion].[Estado].[All]" allUniqueName="[Dotacion].[Estado].[All]" dimensionUniqueName="[Dotacion]" displayFolder="" count="0" memberValueDatatype="130" unbalanced="0"/>
    <cacheHierarchy uniqueName="[Dotacion].[Fecha Baja o Lic]" caption="Fecha Baja o Lic" attribute="1" defaultMemberUniqueName="[Dotacion].[Fecha Baja o Lic].[All]" allUniqueName="[Dotacion].[Fecha Baja o Lic].[All]" dimensionUniqueName="[Dotacion]" displayFolder="" count="0" memberValueDatatype="130" unbalanced="0"/>
    <cacheHierarchy uniqueName="[Dotacion].[Proporcional x Presentismo]" caption="Proporcional x Presentismo" attribute="1" defaultMemberUniqueName="[Dotacion].[Proporcional x Presentismo].[All]" allUniqueName="[Dotacion].[Proporcional x Presentismo].[All]" dimensionUniqueName="[Dotacion]" displayFolder="" count="0" memberValueDatatype="5" unbalanced="0"/>
    <cacheHierarchy uniqueName="[Dotacion].[Proporcional x Curva]" caption="Proporcional x Curva" attribute="1" defaultMemberUniqueName="[Dotacion].[Proporcional x Curva].[All]" allUniqueName="[Dotacion].[Proporcional x Curva].[All]" dimensionUniqueName="[Dotacion]" displayFolder="" count="0" memberValueDatatype="5" unbalanced="0"/>
    <cacheHierarchy uniqueName="[Dotacion].[MODALIDAD]" caption="MODALIDAD" attribute="1" defaultMemberUniqueName="[Dotacion].[MODALIDAD].[All]" allUniqueName="[Dotacion].[MODALIDAD].[All]" dimensionUniqueName="[Dotacion]" displayFolder="" count="0" memberValueDatatype="130" unbalanced="0"/>
    <cacheHierarchy uniqueName="[Dotacion].[User Mitrol]" caption="User Mitrol" attribute="1" defaultMemberUniqueName="[Dotacion].[User Mitrol].[All]" allUniqueName="[Dotacion].[User Mitrol].[All]" dimensionUniqueName="[Dotacion]" displayFolder="" count="0" memberValueDatatype="130" unbalanced="0"/>
    <cacheHierarchy uniqueName="[Dotacion].[Equipo]" caption="Equipo" attribute="1" defaultMemberUniqueName="[Dotacion].[Equipo].[All]" allUniqueName="[Dotacion].[Equipo].[All]" dimensionUniqueName="[Dotacion]" displayFolder="" count="0" memberValueDatatype="130" unbalanced="0"/>
    <cacheHierarchy uniqueName="[Horas_Objetivo].[Producto]" caption="Producto" attribute="1" defaultMemberUniqueName="[Horas_Objetivo].[Producto].[All]" allUniqueName="[Horas_Objetivo].[Producto].[All]" dimensionUniqueName="[Horas_Objetivo]" displayFolder="" count="0" memberValueDatatype="130" unbalanced="0"/>
    <cacheHierarchy uniqueName="[Horas_Objetivo].[Apellido y Nombre]" caption="Apellido y Nombre" attribute="1" defaultMemberUniqueName="[Horas_Objetivo].[Apellido y Nombre].[All]" allUniqueName="[Horas_Objetivo].[Apellido y Nombre].[All]" dimensionUniqueName="[Horas_Objetivo]" displayFolder="" count="0" memberValueDatatype="130" unbalanced="0"/>
    <cacheHierarchy uniqueName="[Horas_Objetivo].[Supervisor]" caption="Supervisor" attribute="1" defaultMemberUniqueName="[Horas_Objetivo].[Supervisor].[All]" allUniqueName="[Horas_Objetivo].[Supervisor].[All]" dimensionUniqueName="[Horas_Objetivo]" displayFolder="" count="0" memberValueDatatype="130" unbalanced="0"/>
    <cacheHierarchy uniqueName="[Horas_Objetivo].[Coordinador]" caption="Coordinador" attribute="1" defaultMemberUniqueName="[Horas_Objetivo].[Coordinador].[All]" allUniqueName="[Horas_Objetivo].[Coordinador].[All]" dimensionUniqueName="[Horas_Objetivo]" displayFolder="" count="0" memberValueDatatype="130" unbalanced="0"/>
    <cacheHierarchy uniqueName="[Horas_Objetivo].[Estado]" caption="Estado" attribute="1" defaultMemberUniqueName="[Horas_Objetivo].[Estado].[All]" allUniqueName="[Horas_Objetivo].[Estado].[All]" dimensionUniqueName="[Horas_Objetivo]" displayFolder="" count="0" memberValueDatatype="130" unbalanced="0"/>
    <cacheHierarchy uniqueName="[Horas_Objetivo].[Sub Campaña]" caption="Sub Campaña" attribute="1" defaultMemberUniqueName="[Horas_Objetivo].[Sub Campaña].[All]" allUniqueName="[Horas_Objetivo].[Sub Campaña].[All]" dimensionUniqueName="[Horas_Objetivo]" displayFolder="" count="0" memberValueDatatype="130" unbalanced="0"/>
    <cacheHierarchy uniqueName="[Horas_Objetivo].[User Mitrol]" caption="User Mitrol" attribute="1" defaultMemberUniqueName="[Horas_Objetivo].[User Mitrol].[All]" allUniqueName="[Horas_Objetivo].[User Mitrol].[All]" dimensionUniqueName="[Horas_Objetivo]" displayFolder="" count="0" memberValueDatatype="130" unbalanced="0"/>
    <cacheHierarchy uniqueName="[Horas_Objetivo].[Fecha]" caption="Fecha" attribute="1" time="1" defaultMemberUniqueName="[Horas_Objetivo].[Fecha].[All]" allUniqueName="[Horas_Objetivo].[Fecha].[All]" dimensionUniqueName="[Horas_Objetivo]" displayFolder="" count="0" memberValueDatatype="7" unbalanced="0"/>
    <cacheHierarchy uniqueName="[Horas_Objetivo].[LOGIN]" caption="LOGIN" attribute="1" defaultMemberUniqueName="[Horas_Objetivo].[LOGIN].[All]" allUniqueName="[Horas_Objetivo].[LOGIN].[All]" dimensionUniqueName="[Horas_Objetivo]" displayFolder="" count="0" memberValueDatatype="5" unbalanced="0"/>
    <cacheHierarchy uniqueName="[Horas_Objetivo].[HS Obj]" caption="HS Obj" attribute="1" defaultMemberUniqueName="[Horas_Objetivo].[HS Obj].[All]" allUniqueName="[Horas_Objetivo].[HS Obj].[All]" dimensionUniqueName="[Horas_Objetivo]" displayFolder="" count="0" memberValueDatatype="5" unbalanced="0"/>
    <cacheHierarchy uniqueName="[Tiempos].[Fecha]" caption="Fecha" attribute="1" time="1" defaultMemberUniqueName="[Tiempos].[Fecha].[All]" allUniqueName="[Tiempos].[Fecha].[All]" dimensionUniqueName="[Tiempos]" displayFolder="" count="0" memberValueDatatype="7" unbalanced="0"/>
    <cacheHierarchy uniqueName="[Tiempos].[UserMitrol]" caption="UserMitrol" attribute="1" defaultMemberUniqueName="[Tiempos].[UserMitrol].[All]" allUniqueName="[Tiempos].[UserMitrol].[All]" dimensionUniqueName="[Tiempos]" displayFolder="" count="0" memberValueDatatype="130" unbalanced="0"/>
    <cacheHierarchy uniqueName="[Tiempos].[Sub Campaña]" caption="Sub Campaña" attribute="1" defaultMemberUniqueName="[Tiempos].[Sub Campaña].[All]" allUniqueName="[Tiempos].[Sub Campaña].[All]" dimensionUniqueName="[Tiempos]" displayFolder="" count="0" memberValueDatatype="130" unbalanced="0"/>
    <cacheHierarchy uniqueName="[Tiempos].[LOGIN]" caption="LOGIN" attribute="1" defaultMemberUniqueName="[Tiempos].[LOGIN].[All]" allUniqueName="[Tiempos].[LOGIN].[All]" dimensionUniqueName="[Tiempos]" displayFolder="" count="0" memberValueDatatype="5" unbalanced="0"/>
    <cacheHierarchy uniqueName="[Tiempos].[AVAIL]" caption="AVAIL" attribute="1" defaultMemberUniqueName="[Tiempos].[AVAIL].[All]" allUniqueName="[Tiempos].[AVAIL].[All]" dimensionUniqueName="[Tiempos]" displayFolder="" count="0" memberValueDatatype="5" unbalanced="0"/>
    <cacheHierarchy uniqueName="[Tiempos].[PREVIEW]" caption="PREVIEW" attribute="1" defaultMemberUniqueName="[Tiempos].[PREVIEW].[All]" allUniqueName="[Tiempos].[PREVIEW].[All]" dimensionUniqueName="[Tiempos]" displayFolder="" count="0" memberValueDatatype="5" unbalanced="0"/>
    <cacheHierarchy uniqueName="[Tiempos].[DIAL]" caption="DIAL" attribute="1" defaultMemberUniqueName="[Tiempos].[DIAL].[All]" allUniqueName="[Tiempos].[DIAL].[All]" dimensionUniqueName="[Tiempos]" displayFolder="" count="0" memberValueDatatype="5" unbalanced="0"/>
    <cacheHierarchy uniqueName="[Tiempos].[RING]" caption="RING" attribute="1" defaultMemberUniqueName="[Tiempos].[RING].[All]" allUniqueName="[Tiempos].[RING].[All]" dimensionUniqueName="[Tiempos]" displayFolder="" count="0" memberValueDatatype="5" unbalanced="0"/>
    <cacheHierarchy uniqueName="[Tiempos].[CONVERSACIÓN]" caption="CONVERSACIÓN" attribute="1" defaultMemberUniqueName="[Tiempos].[CONVERSACIÓN].[All]" allUniqueName="[Tiempos].[CONVERSACIÓN].[All]" dimensionUniqueName="[Tiempos]" displayFolder="" count="0" memberValueDatatype="5" unbalanced="0"/>
    <cacheHierarchy uniqueName="[Tiempos].[HOLD]" caption="HOLD" attribute="1" defaultMemberUniqueName="[Tiempos].[HOLD].[All]" allUniqueName="[Tiempos].[HOLD].[All]" dimensionUniqueName="[Tiempos]" displayFolder="" count="0" memberValueDatatype="5" unbalanced="0"/>
    <cacheHierarchy uniqueName="[Tiempos].[ACW]" caption="ACW" attribute="1" defaultMemberUniqueName="[Tiempos].[ACW].[All]" allUniqueName="[Tiempos].[ACW].[All]" dimensionUniqueName="[Tiempos]" displayFolder="" count="0" memberValueDatatype="5" unbalanced="0"/>
    <cacheHierarchy uniqueName="[Tiempos].[NOT_READY]" caption="NOT_READY" attribute="1" defaultMemberUniqueName="[Tiempos].[NOT_READY].[All]" allUniqueName="[Tiempos].[NOT_READY].[All]" dimensionUniqueName="[Tiempos]" displayFolder="" count="0" memberValueDatatype="5" unbalanced="0"/>
    <cacheHierarchy uniqueName="[Tiempos].[BREAK]" caption="BREAK" attribute="1" defaultMemberUniqueName="[Tiempos].[BREAK].[All]" allUniqueName="[Tiempos].[BREAK].[All]" dimensionUniqueName="[Tiempos]" displayFolder="" count="0" memberValueDatatype="5" unbalanced="0"/>
    <cacheHierarchy uniqueName="[Tiempos].[COACHING]" caption="COACHING" attribute="1" defaultMemberUniqueName="[Tiempos].[COACHING].[All]" allUniqueName="[Tiempos].[COACHING].[All]" dimensionUniqueName="[Tiempos]" displayFolder="" count="0" memberValueDatatype="5" unbalanced="0"/>
    <cacheHierarchy uniqueName="[Tiempos].[ADMINISTRATIVO]" caption="ADMINISTRATIVO" attribute="1" defaultMemberUniqueName="[Tiempos].[ADMINISTRATIVO].[All]" allUniqueName="[Tiempos].[ADMINISTRATIVO].[All]" dimensionUniqueName="[Tiempos]" displayFolder="" count="0" memberValueDatatype="5" unbalanced="0"/>
    <cacheHierarchy uniqueName="[Tiempos].[BAÑO]" caption="BAÑO" attribute="1" defaultMemberUniqueName="[Tiempos].[BAÑO].[All]" allUniqueName="[Tiempos].[BAÑO].[All]" dimensionUniqueName="[Tiempos]" displayFolder="" count="0" memberValueDatatype="5" unbalanced="0"/>
    <cacheHierarchy uniqueName="[Tiempos].[LLAMADA_MANUAL]" caption="LLAMADA_MANUAL" attribute="1" defaultMemberUniqueName="[Tiempos].[LLAMADA_MANUAL].[All]" allUniqueName="[Tiempos].[LLAMADA_MANUAL].[All]" dimensionUniqueName="[Tiempos]" displayFolder="" count="0" memberValueDatatype="5" unbalanced="0"/>
    <cacheHierarchy uniqueName="[Tiempos].[ATENDIDAS]" caption="ATENDIDAS" attribute="1" defaultMemberUniqueName="[Tiempos].[ATENDIDAS].[All]" allUniqueName="[Tiempos].[ATENDIDAS].[All]" dimensionUniqueName="[Tiempos]" displayFolder="" count="0" memberValueDatatype="20" unbalanced="0"/>
    <cacheHierarchy uniqueName="[Tiempos].[NO_ATENDIDAS]" caption="NO_ATENDIDAS" attribute="1" defaultMemberUniqueName="[Tiempos].[NO_ATENDIDAS].[All]" allUniqueName="[Tiempos].[NO_ATENDIDAS].[All]" dimensionUniqueName="[Tiempos]" displayFolder="" count="0" memberValueDatatype="20" unbalanced="0"/>
    <cacheHierarchy uniqueName="[Tiempos].[TIPIFICACIÓN_EXITOSO]" caption="TIPIFICACIÓN_EXITOSO" attribute="1" defaultMemberUniqueName="[Tiempos].[TIPIFICACIÓN_EXITOSO].[All]" allUniqueName="[Tiempos].[TIPIFICACIÓN_EXITOSO].[All]" dimensionUniqueName="[Tiempos]" displayFolder="" count="0" memberValueDatatype="20" unbalanced="0"/>
    <cacheHierarchy uniqueName="[Tiempos].[TIPIFICACIÓN_NO_EXITOSO]" caption="TIPIFICACIÓN_NO_EXITOSO" attribute="1" defaultMemberUniqueName="[Tiempos].[TIPIFICACIÓN_NO_EXITOSO].[All]" allUniqueName="[Tiempos].[TIPIFICACIÓN_NO_EXITOSO].[All]" dimensionUniqueName="[Tiempos]" displayFolder="" count="0" memberValueDatatype="20" unbalanced="0"/>
    <cacheHierarchy uniqueName="[Tiempos].[CONVERSACIÓN_ENTRANTE]" caption="CONVERSACIÓN_ENTRANTE" attribute="1" defaultMemberUniqueName="[Tiempos].[CONVERSACIÓN_ENTRANTE].[All]" allUniqueName="[Tiempos].[CONVERSACIÓN_ENTRANTE].[All]" dimensionUniqueName="[Tiempos]" displayFolder="" count="0" memberValueDatatype="5" unbalanced="0"/>
    <cacheHierarchy uniqueName="[Tiempos].[CONVERSACIÓN_SALIENTE]" caption="CONVERSACIÓN_SALIENTE" attribute="1" defaultMemberUniqueName="[Tiempos].[CONVERSACIÓN_SALIENTE].[All]" allUniqueName="[Tiempos].[CONVERSACIÓN_SALIENTE].[All]" dimensionUniqueName="[Tiempos]" displayFolder="" count="0" memberValueDatatype="5" unbalanced="0"/>
    <cacheHierarchy uniqueName="[Tiempos].[LLAMADAS]" caption="LLAMADAS" attribute="1" defaultMemberUniqueName="[Tiempos].[LLAMADAS].[All]" allUniqueName="[Tiempos].[LLAMADAS].[All]" dimensionUniqueName="[Tiempos]" displayFolder="" count="0" memberValueDatatype="20" unbalanced="0"/>
    <cacheHierarchy uniqueName="[Tiempos].[TOTAL_AUXILIARES]" caption="TOTAL_AUXILIARES" attribute="1" defaultMemberUniqueName="[Tiempos].[TOTAL_AUXILIARES].[All]" allUniqueName="[Tiempos].[TOTAL_AUXILIARES].[All]" dimensionUniqueName="[Tiempos]" displayFolder="" count="0" memberValueDatatype="5" unbalanced="0"/>
    <cacheHierarchy uniqueName="[Tiempos].[TKT]" caption="TKT" attribute="1" defaultMemberUniqueName="[Tiempos].[TKT].[All]" allUniqueName="[Tiempos].[TKT].[All]" dimensionUniqueName="[Tiempos]" displayFolder="" count="0" memberValueDatatype="5" unbalanced="0"/>
    <cacheHierarchy uniqueName="[Tiempos].[TMO]" caption="TMO" attribute="1" defaultMemberUniqueName="[Tiempos].[TMO].[All]" allUniqueName="[Tiempos].[TMO].[All]" dimensionUniqueName="[Tiempos]" displayFolder="" count="0" memberValueDatatype="5" unbalanced="0"/>
    <cacheHierarchy uniqueName="[Tiempos].[PRODUCTO]" caption="PRODUCTO" attribute="1" defaultMemberUniqueName="[Tiempos].[PRODUCTO].[All]" allUniqueName="[Tiempos].[PRODUCTO].[All]" dimensionUniqueName="[Tiempos]" displayFolder="" count="0" memberValueDatatype="130" unbalanced="0"/>
    <cacheHierarchy uniqueName="[Tiempos].[Operador]" caption="Operador" attribute="1" defaultMemberUniqueName="[Tiempos].[Operador].[All]" allUniqueName="[Tiempos].[Operador].[All]" dimensionUniqueName="[Tiempos]" displayFolder="" count="0" memberValueDatatype="130" unbalanced="0"/>
    <cacheHierarchy uniqueName="[Tiempos].[Documento]" caption="Documento" attribute="1" defaultMemberUniqueName="[Tiempos].[Documento].[All]" allUniqueName="[Tiempos].[Documento].[All]" dimensionUniqueName="[Tiempos]" displayFolder="" count="0" memberValueDatatype="20" unbalanced="0"/>
    <cacheHierarchy uniqueName="[Tiempos].[Supervisor]" caption="Supervisor" attribute="1" defaultMemberUniqueName="[Tiempos].[Supervisor].[All]" allUniqueName="[Tiempos].[Supervisor].[All]" dimensionUniqueName="[Tiempos]" displayFolder="" count="0" memberValueDatatype="130" unbalanced="0"/>
    <cacheHierarchy uniqueName="[Tiempos].[Coordinador]" caption="Coordinador" attribute="1" defaultMemberUniqueName="[Tiempos].[Coordinador].[All]" allUniqueName="[Tiempos].[Coordinador].[All]" dimensionUniqueName="[Tiempos]" displayFolder="" count="0" memberValueDatatype="130" unbalanced="0"/>
    <cacheHierarchy uniqueName="[Tiempos].[Site]" caption="Site" attribute="1" defaultMemberUniqueName="[Tiempos].[Site].[All]" allUniqueName="[Tiempos].[Site].[All]" dimensionUniqueName="[Tiempos]" displayFolder="" count="0" memberValueDatatype="130" unbalanced="0"/>
    <cacheHierarchy uniqueName="[Tiempos].[Id Operador]" caption="Id Operador" attribute="1" defaultMemberUniqueName="[Tiempos].[Id Operador].[All]" allUniqueName="[Tiempos].[Id Operador].[All]" dimensionUniqueName="[Tiempos]" displayFolder="" count="0" memberValueDatatype="130" unbalanced="0"/>
    <cacheHierarchy uniqueName="[Tiempos].[Estado]" caption="Estado" attribute="1" defaultMemberUniqueName="[Tiempos].[Estado].[All]" allUniqueName="[Tiempos].[Estado].[All]" dimensionUniqueName="[Tiempos]" displayFolder="" count="0" memberValueDatatype="130" unbalanced="0"/>
    <cacheHierarchy uniqueName="[Tiempos].[Proporcional x Presentismo]" caption="Proporcional x Presentismo" attribute="1" defaultMemberUniqueName="[Tiempos].[Proporcional x Presentismo].[All]" allUniqueName="[Tiempos].[Proporcional x Presentismo].[All]" dimensionUniqueName="[Tiempos]" displayFolder="" count="0" memberValueDatatype="5" unbalanced="0"/>
    <cacheHierarchy uniqueName="[Tiempos].[Proporcional x Curva]" caption="Proporcional x Curva" attribute="1" defaultMemberUniqueName="[Tiempos].[Proporcional x Curva].[All]" allUniqueName="[Tiempos].[Proporcional x Curva].[All]" dimensionUniqueName="[Tiempos]" displayFolder="" count="0" memberValueDatatype="5" unbalanced="0"/>
    <cacheHierarchy uniqueName="[Tiempos].[Busqueda]" caption="Busqueda" attribute="1" defaultMemberUniqueName="[Tiempos].[Busqueda].[All]" allUniqueName="[Tiempos].[Busqueda].[All]" dimensionUniqueName="[Tiempos]" displayFolder="" count="0" memberValueDatatype="130" unbalanced="0"/>
    <cacheHierarchy uniqueName="[Ventas AZO Mes Anterior].[Id Operador]" caption="Id Operador" attribute="1" defaultMemberUniqueName="[Ventas AZO Mes Anterior].[Id Operador].[All]" allUniqueName="[Ventas AZO Mes Anterior].[Id Operador].[All]" dimensionUniqueName="[Ventas AZO Mes Anterior]" displayFolder="" count="0" memberValueDatatype="130" unbalanced="0"/>
    <cacheHierarchy uniqueName="[Ventas AZO Mes Anterior].[Fecha]" caption="Fecha" attribute="1" time="1" defaultMemberUniqueName="[Ventas AZO Mes Anterior].[Fecha].[All]" allUniqueName="[Ventas AZO Mes Anterior].[Fecha].[All]" dimensionUniqueName="[Ventas AZO Mes Anterior]" displayFolder="" count="0" memberValueDatatype="7" unbalanced="0"/>
    <cacheHierarchy uniqueName="[Ventas AZO Mes Anterior].[Hora]" caption="Hora" attribute="1" defaultMemberUniqueName="[Ventas AZO Mes Anterior].[Hora].[All]" allUniqueName="[Ventas AZO Mes Anterior].[Hora].[All]" dimensionUniqueName="[Ventas AZO Mes Anterior]" displayFolder="" count="0" memberValueDatatype="130" unbalanced="0"/>
    <cacheHierarchy uniqueName="[Ventas AZO Mes Anterior].[Dispositivo]" caption="Dispositivo" attribute="1" defaultMemberUniqueName="[Ventas AZO Mes Anterior].[Dispositivo].[All]" allUniqueName="[Ventas AZO Mes Anterior].[Dispositivo].[All]" dimensionUniqueName="[Ventas AZO Mes Anterior]" displayFolder="" count="0" memberValueDatatype="130" unbalanced="0"/>
    <cacheHierarchy uniqueName="[Ventas AZO Mes Anterior].[Cliente]" caption="Cliente" attribute="1" defaultMemberUniqueName="[Ventas AZO Mes Anterior].[Cliente].[All]" allUniqueName="[Ventas AZO Mes Anterior].[Cliente].[All]" dimensionUniqueName="[Ventas AZO Mes Anterior]" displayFolder="" count="0" memberValueDatatype="130" unbalanced="0"/>
    <cacheHierarchy uniqueName="[Ventas AZO Mes Anterior].[Cliente_Mail]" caption="Cliente_Mail" attribute="1" defaultMemberUniqueName="[Ventas AZO Mes Anterior].[Cliente_Mail].[All]" allUniqueName="[Ventas AZO Mes Anterior].[Cliente_Mail].[All]" dimensionUniqueName="[Ventas AZO Mes Anterior]" displayFolder="" count="0" memberValueDatatype="130" unbalanced="0"/>
    <cacheHierarchy uniqueName="[Ventas AZO Mes Anterior].[Cliente_Telefono]" caption="Cliente_Telefono" attribute="1" defaultMemberUniqueName="[Ventas AZO Mes Anterior].[Cliente_Telefono].[All]" allUniqueName="[Ventas AZO Mes Anterior].[Cliente_Telefono].[All]" dimensionUniqueName="[Ventas AZO Mes Anterior]" displayFolder="" count="0" memberValueDatatype="130" unbalanced="0"/>
    <cacheHierarchy uniqueName="[Ventas AZO Mes Anterior].[user_id]" caption="user_id" attribute="1" defaultMemberUniqueName="[Ventas AZO Mes Anterior].[user_id].[All]" allUniqueName="[Ventas AZO Mes Anterior].[user_id].[All]" dimensionUniqueName="[Ventas AZO Mes Anterior]" displayFolder="" count="0" memberValueDatatype="130" unbalanced="0"/>
    <cacheHierarchy uniqueName="[Ventas AZO Mes Anterior].[Status_Link]" caption="Status_Link" attribute="1" defaultMemberUniqueName="[Ventas AZO Mes Anterior].[Status_Link].[All]" allUniqueName="[Ventas AZO Mes Anterior].[Status_Link].[All]" dimensionUniqueName="[Ventas AZO Mes Anterior]" displayFolder="" count="0" memberValueDatatype="130" unbalanced="0"/>
    <cacheHierarchy uniqueName="[Ventas AZO Mes Anterior].[payment_id]" caption="payment_id" attribute="1" defaultMemberUniqueName="[Ventas AZO Mes Anterior].[payment_id].[All]" allUniqueName="[Ventas AZO Mes Anterior].[payment_id].[All]" dimensionUniqueName="[Ventas AZO Mes Anterior]" displayFolder="" count="0" memberValueDatatype="130" unbalanced="0"/>
    <cacheHierarchy uniqueName="[Ventas AZO Mes Anterior].[payment_method_id]" caption="payment_method_id" attribute="1" defaultMemberUniqueName="[Ventas AZO Mes Anterior].[payment_method_id].[All]" allUniqueName="[Ventas AZO Mes Anterior].[payment_method_id].[All]" dimensionUniqueName="[Ventas AZO Mes Anterior]" displayFolder="" count="0" memberValueDatatype="130" unbalanced="0"/>
    <cacheHierarchy uniqueName="[Ventas AZO Mes Anterior].[payment_status]" caption="payment_status" attribute="1" defaultMemberUniqueName="[Ventas AZO Mes Anterior].[payment_status].[All]" allUniqueName="[Ventas AZO Mes Anterior].[payment_status].[All]" dimensionUniqueName="[Ventas AZO Mes Anterior]" displayFolder="" count="0" memberValueDatatype="130" unbalanced="0"/>
    <cacheHierarchy uniqueName="[Ventas AZO Mes Anterior].[payment_status_detail]" caption="payment_status_detail" attribute="1" defaultMemberUniqueName="[Ventas AZO Mes Anterior].[payment_status_detail].[All]" allUniqueName="[Ventas AZO Mes Anterior].[payment_status_detail].[All]" dimensionUniqueName="[Ventas AZO Mes Anterior]" displayFolder="" count="0" memberValueDatatype="130" unbalanced="0"/>
    <cacheHierarchy uniqueName="[Ventas AZO Mes Anterior].[PRODUCTO]" caption="PRODUCTO" attribute="1" defaultMemberUniqueName="[Ventas AZO Mes Anterior].[PRODUCTO].[All]" allUniqueName="[Ventas AZO Mes Anterior].[PRODUCTO].[All]" dimensionUniqueName="[Ventas AZO Mes Anterior]" displayFolder="" count="0" memberValueDatatype="130" unbalanced="0"/>
    <cacheHierarchy uniqueName="[Ventas AZO Mes Anterior].[Sub Campaña]" caption="Sub Campaña" attribute="1" defaultMemberUniqueName="[Ventas AZO Mes Anterior].[Sub Campaña].[All]" allUniqueName="[Ventas AZO Mes Anterior].[Sub Campaña].[All]" dimensionUniqueName="[Ventas AZO Mes Anterior]" displayFolder="" count="0" memberValueDatatype="130" unbalanced="0"/>
    <cacheHierarchy uniqueName="[Ventas AZO Mes Anterior].[Estado_Gestion]" caption="Estado_Gestion" attribute="1" defaultMemberUniqueName="[Ventas AZO Mes Anterior].[Estado_Gestion].[All]" allUniqueName="[Ventas AZO Mes Anterior].[Estado_Gestion].[All]" dimensionUniqueName="[Ventas AZO Mes Anterior]" displayFolder="" count="0" memberValueDatatype="130" unbalanced="0"/>
    <cacheHierarchy uniqueName="[Ventas AZO Mes Anterior].[Puntos (Sin Incentivo)]" caption="Puntos (Sin Incentivo)" attribute="1" defaultMemberUniqueName="[Ventas AZO Mes Anterior].[Puntos (Sin Incentivo)].[All]" allUniqueName="[Ventas AZO Mes Anterior].[Puntos (Sin Incentivo)].[All]" dimensionUniqueName="[Ventas AZO Mes Anterior]" displayFolder="" count="0" memberValueDatatype="5" unbalanced="0"/>
    <cacheHierarchy uniqueName="[Ventas AZO Mes Anterior].[Operador]" caption="Operador" attribute="1" defaultMemberUniqueName="[Ventas AZO Mes Anterior].[Operador].[All]" allUniqueName="[Ventas AZO Mes Anterior].[Operador].[All]" dimensionUniqueName="[Ventas AZO Mes Anterior]" displayFolder="" count="0" memberValueDatatype="130" unbalanced="0"/>
    <cacheHierarchy uniqueName="[Ventas AZO Mes Anterior].[Documento]" caption="Documento" attribute="1" defaultMemberUniqueName="[Ventas AZO Mes Anterior].[Documento].[All]" allUniqueName="[Ventas AZO Mes Anterior].[Documento].[All]" dimensionUniqueName="[Ventas AZO Mes Anterior]" displayFolder="" count="0" memberValueDatatype="20" unbalanced="0"/>
    <cacheHierarchy uniqueName="[Ventas AZO Mes Anterior].[Supervisor]" caption="Supervisor" attribute="1" defaultMemberUniqueName="[Ventas AZO Mes Anterior].[Supervisor].[All]" allUniqueName="[Ventas AZO Mes Anterior].[Supervisor].[All]" dimensionUniqueName="[Ventas AZO Mes Anterior]" displayFolder="" count="0" memberValueDatatype="130" unbalanced="0"/>
    <cacheHierarchy uniqueName="[Ventas AZO Mes Anterior].[Coordinador]" caption="Coordinador" attribute="1" defaultMemberUniqueName="[Ventas AZO Mes Anterior].[Coordinador].[All]" allUniqueName="[Ventas AZO Mes Anterior].[Coordinador].[All]" dimensionUniqueName="[Ventas AZO Mes Anterior]" displayFolder="" count="0" memberValueDatatype="130" unbalanced="0"/>
    <cacheHierarchy uniqueName="[Ventas AZO Mes Anterior].[Site]" caption="Site" attribute="1" defaultMemberUniqueName="[Ventas AZO Mes Anterior].[Site].[All]" allUniqueName="[Ventas AZO Mes Anterior].[Site].[All]" dimensionUniqueName="[Ventas AZO Mes Anterior]" displayFolder="" count="0" memberValueDatatype="130" unbalanced="0"/>
    <cacheHierarchy uniqueName="[Ventas AZO Mes Anterior].[Estado]" caption="Estado" attribute="1" defaultMemberUniqueName="[Ventas AZO Mes Anterior].[Estado].[All]" allUniqueName="[Ventas AZO Mes Anterior].[Estado].[All]" dimensionUniqueName="[Ventas AZO Mes Anterior]" displayFolder="" count="0" memberValueDatatype="130" unbalanced="0"/>
    <cacheHierarchy uniqueName="[Ventas AZO Mes Anterior].[Multiplicador Incentivo]" caption="Multiplicador Incentivo" attribute="1" defaultMemberUniqueName="[Ventas AZO Mes Anterior].[Multiplicador Incentivo].[All]" allUniqueName="[Ventas AZO Mes Anterior].[Multiplicador Incentivo].[All]" dimensionUniqueName="[Ventas AZO Mes Anterior]" displayFolder="" count="0" memberValueDatatype="5" unbalanced="0"/>
    <cacheHierarchy uniqueName="[Ventas AZO Mes Anterior].[Puntos]" caption="Puntos" attribute="1" defaultMemberUniqueName="[Ventas AZO Mes Anterior].[Puntos].[All]" allUniqueName="[Ventas AZO Mes Anterior].[Puntos].[All]" dimensionUniqueName="[Ventas AZO Mes Anterior]" displayFolder="" count="0" memberValueDatatype="5" unbalanced="0"/>
    <cacheHierarchy uniqueName="[VentasTiemposFinal].[Fecha]" caption="Fecha" attribute="1" time="1" defaultMemberUniqueName="[VentasTiemposFinal].[Fecha].[All]" allUniqueName="[VentasTiemposFinal].[Fecha].[All]" dimensionUniqueName="[VentasTiemposFinal]" displayFolder="" count="2" memberValueDatatype="7" unbalanced="0">
      <fieldsUsage count="2">
        <fieldUsage x="-1"/>
        <fieldUsage x="10"/>
      </fieldsUsage>
    </cacheHierarchy>
    <cacheHierarchy uniqueName="[VentasTiemposFinal].[UserMitrol]" caption="UserMitrol" attribute="1" defaultMemberUniqueName="[VentasTiemposFinal].[UserMitrol].[All]" allUniqueName="[VentasTiemposFinal].[UserMitrol].[All]" dimensionUniqueName="[VentasTiemposFinal]" displayFolder="" count="0" memberValueDatatype="130" unbalanced="0"/>
    <cacheHierarchy uniqueName="[VentasTiemposFinal].[Sub Campaña]" caption="Sub Campaña" attribute="1" defaultMemberUniqueName="[VentasTiemposFinal].[Sub Campaña].[All]" allUniqueName="[VentasTiemposFinal].[Sub Campaña].[All]" dimensionUniqueName="[VentasTiemposFinal]" displayFolder="" count="2" memberValueDatatype="130" unbalanced="0">
      <fieldsUsage count="2">
        <fieldUsage x="-1"/>
        <fieldUsage x="8"/>
      </fieldsUsage>
    </cacheHierarchy>
    <cacheHierarchy uniqueName="[VentasTiemposFinal].[LOGIN]" caption="LOGIN" attribute="1" defaultMemberUniqueName="[VentasTiemposFinal].[LOGIN].[All]" allUniqueName="[VentasTiemposFinal].[LOGIN].[All]" dimensionUniqueName="[VentasTiemposFinal]" displayFolder="" count="0" memberValueDatatype="5" unbalanced="0"/>
    <cacheHierarchy uniqueName="[VentasTiemposFinal].[AVAIL]" caption="AVAIL" attribute="1" defaultMemberUniqueName="[VentasTiemposFinal].[AVAIL].[All]" allUniqueName="[VentasTiemposFinal].[AVAIL].[All]" dimensionUniqueName="[VentasTiemposFinal]" displayFolder="" count="0" memberValueDatatype="5" unbalanced="0"/>
    <cacheHierarchy uniqueName="[VentasTiemposFinal].[PREVIEW]" caption="PREVIEW" attribute="1" defaultMemberUniqueName="[VentasTiemposFinal].[PREVIEW].[All]" allUniqueName="[VentasTiemposFinal].[PREVIEW].[All]" dimensionUniqueName="[VentasTiemposFinal]" displayFolder="" count="0" memberValueDatatype="5" unbalanced="0"/>
    <cacheHierarchy uniqueName="[VentasTiemposFinal].[DIAL]" caption="DIAL" attribute="1" defaultMemberUniqueName="[VentasTiemposFinal].[DIAL].[All]" allUniqueName="[VentasTiemposFinal].[DIAL].[All]" dimensionUniqueName="[VentasTiemposFinal]" displayFolder="" count="0" memberValueDatatype="5" unbalanced="0"/>
    <cacheHierarchy uniqueName="[VentasTiemposFinal].[RING]" caption="RING" attribute="1" defaultMemberUniqueName="[VentasTiemposFinal].[RING].[All]" allUniqueName="[VentasTiemposFinal].[RING].[All]" dimensionUniqueName="[VentasTiemposFinal]" displayFolder="" count="0" memberValueDatatype="5" unbalanced="0"/>
    <cacheHierarchy uniqueName="[VentasTiemposFinal].[CONVERSACIÓN]" caption="CONVERSACIÓN" attribute="1" defaultMemberUniqueName="[VentasTiemposFinal].[CONVERSACIÓN].[All]" allUniqueName="[VentasTiemposFinal].[CONVERSACIÓN].[All]" dimensionUniqueName="[VentasTiemposFinal]" displayFolder="" count="0" memberValueDatatype="5" unbalanced="0"/>
    <cacheHierarchy uniqueName="[VentasTiemposFinal].[HOLD]" caption="HOLD" attribute="1" defaultMemberUniqueName="[VentasTiemposFinal].[HOLD].[All]" allUniqueName="[VentasTiemposFinal].[HOLD].[All]" dimensionUniqueName="[VentasTiemposFinal]" displayFolder="" count="0" memberValueDatatype="5" unbalanced="0"/>
    <cacheHierarchy uniqueName="[VentasTiemposFinal].[ACW]" caption="ACW" attribute="1" defaultMemberUniqueName="[VentasTiemposFinal].[ACW].[All]" allUniqueName="[VentasTiemposFinal].[ACW].[All]" dimensionUniqueName="[VentasTiemposFinal]" displayFolder="" count="0" memberValueDatatype="5" unbalanced="0"/>
    <cacheHierarchy uniqueName="[VentasTiemposFinal].[NOT_READY]" caption="NOT_READY" attribute="1" defaultMemberUniqueName="[VentasTiemposFinal].[NOT_READY].[All]" allUniqueName="[VentasTiemposFinal].[NOT_READY].[All]" dimensionUniqueName="[VentasTiemposFinal]" displayFolder="" count="0" memberValueDatatype="5" unbalanced="0"/>
    <cacheHierarchy uniqueName="[VentasTiemposFinal].[BREAK]" caption="BREAK" attribute="1" defaultMemberUniqueName="[VentasTiemposFinal].[BREAK].[All]" allUniqueName="[VentasTiemposFinal].[BREAK].[All]" dimensionUniqueName="[VentasTiemposFinal]" displayFolder="" count="0" memberValueDatatype="5" unbalanced="0"/>
    <cacheHierarchy uniqueName="[VentasTiemposFinal].[COACHING]" caption="COACHING" attribute="1" defaultMemberUniqueName="[VentasTiemposFinal].[COACHING].[All]" allUniqueName="[VentasTiemposFinal].[COACHING].[All]" dimensionUniqueName="[VentasTiemposFinal]" displayFolder="" count="0" memberValueDatatype="5" unbalanced="0"/>
    <cacheHierarchy uniqueName="[VentasTiemposFinal].[ADMINISTRATIVO]" caption="ADMINISTRATIVO" attribute="1" defaultMemberUniqueName="[VentasTiemposFinal].[ADMINISTRATIVO].[All]" allUniqueName="[VentasTiemposFinal].[ADMINISTRATIVO].[All]" dimensionUniqueName="[VentasTiemposFinal]" displayFolder="" count="0" memberValueDatatype="5" unbalanced="0"/>
    <cacheHierarchy uniqueName="[VentasTiemposFinal].[BAÑO]" caption="BAÑO" attribute="1" defaultMemberUniqueName="[VentasTiemposFinal].[BAÑO].[All]" allUniqueName="[VentasTiemposFinal].[BAÑO].[All]" dimensionUniqueName="[VentasTiemposFinal]" displayFolder="" count="0" memberValueDatatype="5" unbalanced="0"/>
    <cacheHierarchy uniqueName="[VentasTiemposFinal].[LLAMADA_MANUAL]" caption="LLAMADA_MANUAL" attribute="1" defaultMemberUniqueName="[VentasTiemposFinal].[LLAMADA_MANUAL].[All]" allUniqueName="[VentasTiemposFinal].[LLAMADA_MANUAL].[All]" dimensionUniqueName="[VentasTiemposFinal]" displayFolder="" count="0" memberValueDatatype="5" unbalanced="0"/>
    <cacheHierarchy uniqueName="[VentasTiemposFinal].[ATENDIDAS]" caption="ATENDIDAS" attribute="1" defaultMemberUniqueName="[VentasTiemposFinal].[ATENDIDAS].[All]" allUniqueName="[VentasTiemposFinal].[ATENDIDAS].[All]" dimensionUniqueName="[VentasTiemposFinal]" displayFolder="" count="0" memberValueDatatype="20" unbalanced="0"/>
    <cacheHierarchy uniqueName="[VentasTiemposFinal].[NO_ATENDIDAS]" caption="NO_ATENDIDAS" attribute="1" defaultMemberUniqueName="[VentasTiemposFinal].[NO_ATENDIDAS].[All]" allUniqueName="[VentasTiemposFinal].[NO_ATENDIDAS].[All]" dimensionUniqueName="[VentasTiemposFinal]" displayFolder="" count="0" memberValueDatatype="20" unbalanced="0"/>
    <cacheHierarchy uniqueName="[VentasTiemposFinal].[TIPIFICACIÓN_EXITOSO]" caption="TIPIFICACIÓN_EXITOSO" attribute="1" defaultMemberUniqueName="[VentasTiemposFinal].[TIPIFICACIÓN_EXITOSO].[All]" allUniqueName="[VentasTiemposFinal].[TIPIFICACIÓN_EXITOSO].[All]" dimensionUniqueName="[VentasTiemposFinal]" displayFolder="" count="0" memberValueDatatype="20" unbalanced="0"/>
    <cacheHierarchy uniqueName="[VentasTiemposFinal].[TIPIFICACIÓN_NO_EXITOSO]" caption="TIPIFICACIÓN_NO_EXITOSO" attribute="1" defaultMemberUniqueName="[VentasTiemposFinal].[TIPIFICACIÓN_NO_EXITOSO].[All]" allUniqueName="[VentasTiemposFinal].[TIPIFICACIÓN_NO_EXITOSO].[All]" dimensionUniqueName="[VentasTiemposFinal]" displayFolder="" count="0" memberValueDatatype="20" unbalanced="0"/>
    <cacheHierarchy uniqueName="[VentasTiemposFinal].[CONVERSACIÓN_ENTRANTE]" caption="CONVERSACIÓN_ENTRANTE" attribute="1" defaultMemberUniqueName="[VentasTiemposFinal].[CONVERSACIÓN_ENTRANTE].[All]" allUniqueName="[VentasTiemposFinal].[CONVERSACIÓN_ENTRANTE].[All]" dimensionUniqueName="[VentasTiemposFinal]" displayFolder="" count="0" memberValueDatatype="5" unbalanced="0"/>
    <cacheHierarchy uniqueName="[VentasTiemposFinal].[CONVERSACIÓN_SALIENTE]" caption="CONVERSACIÓN_SALIENTE" attribute="1" defaultMemberUniqueName="[VentasTiemposFinal].[CONVERSACIÓN_SALIENTE].[All]" allUniqueName="[VentasTiemposFinal].[CONVERSACIÓN_SALIENTE].[All]" dimensionUniqueName="[VentasTiemposFinal]" displayFolder="" count="0" memberValueDatatype="5" unbalanced="0"/>
    <cacheHierarchy uniqueName="[VentasTiemposFinal].[LLAMADAS]" caption="LLAMADAS" attribute="1" defaultMemberUniqueName="[VentasTiemposFinal].[LLAMADAS].[All]" allUniqueName="[VentasTiemposFinal].[LLAMADAS].[All]" dimensionUniqueName="[VentasTiemposFinal]" displayFolder="" count="0" memberValueDatatype="20" unbalanced="0"/>
    <cacheHierarchy uniqueName="[VentasTiemposFinal].[TOTAL_AUXILIARES]" caption="TOTAL_AUXILIARES" attribute="1" defaultMemberUniqueName="[VentasTiemposFinal].[TOTAL_AUXILIARES].[All]" allUniqueName="[VentasTiemposFinal].[TOTAL_AUXILIARES].[All]" dimensionUniqueName="[VentasTiemposFinal]" displayFolder="" count="0" memberValueDatatype="5" unbalanced="0"/>
    <cacheHierarchy uniqueName="[VentasTiemposFinal].[TKT]" caption="TKT" attribute="1" defaultMemberUniqueName="[VentasTiemposFinal].[TKT].[All]" allUniqueName="[VentasTiemposFinal].[TKT].[All]" dimensionUniqueName="[VentasTiemposFinal]" displayFolder="" count="0" memberValueDatatype="5" unbalanced="0"/>
    <cacheHierarchy uniqueName="[VentasTiemposFinal].[TMO]" caption="TMO" attribute="1" defaultMemberUniqueName="[VentasTiemposFinal].[TMO].[All]" allUniqueName="[VentasTiemposFinal].[TMO].[All]" dimensionUniqueName="[VentasTiemposFinal]" displayFolder="" count="0" memberValueDatatype="5" unbalanced="0"/>
    <cacheHierarchy uniqueName="[VentasTiemposFinal].[PRODUCTO]" caption="PRODUCTO" attribute="1" defaultMemberUniqueName="[VentasTiemposFinal].[PRODUCTO].[All]" allUniqueName="[VentasTiemposFinal].[PRODUCTO].[All]" dimensionUniqueName="[VentasTiemposFinal]" displayFolder="" count="0" memberValueDatatype="130" unbalanced="0"/>
    <cacheHierarchy uniqueName="[VentasTiemposFinal].[Operador]" caption="Operador" attribute="1" defaultMemberUniqueName="[VentasTiemposFinal].[Operador].[All]" allUniqueName="[VentasTiemposFinal].[Operador].[All]" dimensionUniqueName="[VentasTiemposFinal]" displayFolder="" count="2" memberValueDatatype="130" unbalanced="0">
      <fieldsUsage count="2">
        <fieldUsage x="-1"/>
        <fieldUsage x="1"/>
      </fieldsUsage>
    </cacheHierarchy>
    <cacheHierarchy uniqueName="[VentasTiemposFinal].[Documento]" caption="Documento" attribute="1" defaultMemberUniqueName="[VentasTiemposFinal].[Documento].[All]" allUniqueName="[VentasTiemposFinal].[Documento].[All]" dimensionUniqueName="[VentasTiemposFinal]" displayFolder="" count="0" memberValueDatatype="20" unbalanced="0"/>
    <cacheHierarchy uniqueName="[VentasTiemposFinal].[Supervisor]" caption="Supervisor" attribute="1" defaultMemberUniqueName="[VentasTiemposFinal].[Supervisor].[All]" allUniqueName="[VentasTiemposFinal].[Supervisor].[All]" dimensionUniqueName="[VentasTiemposFinal]" displayFolder="" count="2" memberValueDatatype="130" unbalanced="0">
      <fieldsUsage count="2">
        <fieldUsage x="-1"/>
        <fieldUsage x="0"/>
      </fieldsUsage>
    </cacheHierarchy>
    <cacheHierarchy uniqueName="[VentasTiemposFinal].[Coordinador]" caption="Coordinador" attribute="1" defaultMemberUniqueName="[VentasTiemposFinal].[Coordinador].[All]" allUniqueName="[VentasTiemposFinal].[Coordinador].[All]" dimensionUniqueName="[VentasTiemposFinal]" displayFolder="" count="0" memberValueDatatype="130" unbalanced="0"/>
    <cacheHierarchy uniqueName="[VentasTiemposFinal].[Site]" caption="Site" attribute="1" defaultMemberUniqueName="[VentasTiemposFinal].[Site].[All]" allUniqueName="[VentasTiemposFinal].[Site].[All]" dimensionUniqueName="[VentasTiemposFinal]" displayFolder="" count="0" memberValueDatatype="130" unbalanced="0"/>
    <cacheHierarchy uniqueName="[VentasTiemposFinal].[Id Operador]" caption="Id Operador" attribute="1" defaultMemberUniqueName="[VentasTiemposFinal].[Id Operador].[All]" allUniqueName="[VentasTiemposFinal].[Id Operador].[All]" dimensionUniqueName="[VentasTiemposFinal]" displayFolder="" count="0" memberValueDatatype="130" unbalanced="0"/>
    <cacheHierarchy uniqueName="[VentasTiemposFinal].[Estado]" caption="Estado" attribute="1" defaultMemberUniqueName="[VentasTiemposFinal].[Estado].[All]" allUniqueName="[VentasTiemposFinal].[Estado].[All]" dimensionUniqueName="[VentasTiemposFinal]" displayFolder="" count="0" memberValueDatatype="130" unbalanced="0"/>
    <cacheHierarchy uniqueName="[VentasTiemposFinal].[Proporcional x Presentismo]" caption="Proporcional x Presentismo" attribute="1" defaultMemberUniqueName="[VentasTiemposFinal].[Proporcional x Presentismo].[All]" allUniqueName="[VentasTiemposFinal].[Proporcional x Presentismo].[All]" dimensionUniqueName="[VentasTiemposFinal]" displayFolder="" count="0" memberValueDatatype="5" unbalanced="0"/>
    <cacheHierarchy uniqueName="[VentasTiemposFinal].[Proporcional x Curva]" caption="Proporcional x Curva" attribute="1" defaultMemberUniqueName="[VentasTiemposFinal].[Proporcional x Curva].[All]" allUniqueName="[VentasTiemposFinal].[Proporcional x Curva].[All]" dimensionUniqueName="[VentasTiemposFinal]" displayFolder="" count="0" memberValueDatatype="5" unbalanced="0"/>
    <cacheHierarchy uniqueName="[VentasTiemposFinal].[Busqueda]" caption="Busqueda" attribute="1" defaultMemberUniqueName="[VentasTiemposFinal].[Busqueda].[All]" allUniqueName="[VentasTiemposFinal].[Busqueda].[All]" dimensionUniqueName="[VentasTiemposFinal]" displayFolder="" count="0" memberValueDatatype="130" unbalanced="0"/>
    <cacheHierarchy uniqueName="[VentasTiemposFinal].[Hora]" caption="Hora" attribute="1" defaultMemberUniqueName="[VentasTiemposFinal].[Hora].[All]" allUniqueName="[VentasTiemposFinal].[Hora].[All]" dimensionUniqueName="[VentasTiemposFinal]" displayFolder="" count="0" memberValueDatatype="130" unbalanced="0"/>
    <cacheHierarchy uniqueName="[VentasTiemposFinal].[Dispositivo]" caption="Dispositivo" attribute="1" defaultMemberUniqueName="[VentasTiemposFinal].[Dispositivo].[All]" allUniqueName="[VentasTiemposFinal].[Dispositivo].[All]" dimensionUniqueName="[VentasTiemposFinal]" displayFolder="" count="0" memberValueDatatype="130" unbalanced="0"/>
    <cacheHierarchy uniqueName="[VentasTiemposFinal].[Cliente]" caption="Cliente" attribute="1" defaultMemberUniqueName="[VentasTiemposFinal].[Cliente].[All]" allUniqueName="[VentasTiemposFinal].[Cliente].[All]" dimensionUniqueName="[VentasTiemposFinal]" displayFolder="" count="0" memberValueDatatype="130" unbalanced="0"/>
    <cacheHierarchy uniqueName="[VentasTiemposFinal].[Cliente_Mail]" caption="Cliente_Mail" attribute="1" defaultMemberUniqueName="[VentasTiemposFinal].[Cliente_Mail].[All]" allUniqueName="[VentasTiemposFinal].[Cliente_Mail].[All]" dimensionUniqueName="[VentasTiemposFinal]" displayFolder="" count="0" memberValueDatatype="130" unbalanced="0"/>
    <cacheHierarchy uniqueName="[VentasTiemposFinal].[Cliente_Telefono]" caption="Cliente_Telefono" attribute="1" defaultMemberUniqueName="[VentasTiemposFinal].[Cliente_Telefono].[All]" allUniqueName="[VentasTiemposFinal].[Cliente_Telefono].[All]" dimensionUniqueName="[VentasTiemposFinal]" displayFolder="" count="0" memberValueDatatype="130" unbalanced="0"/>
    <cacheHierarchy uniqueName="[VentasTiemposFinal].[user_id]" caption="user_id" attribute="1" defaultMemberUniqueName="[VentasTiemposFinal].[user_id].[All]" allUniqueName="[VentasTiemposFinal].[user_id].[All]" dimensionUniqueName="[VentasTiemposFinal]" displayFolder="" count="0" memberValueDatatype="130" unbalanced="0"/>
    <cacheHierarchy uniqueName="[VentasTiemposFinal].[Status_Link]" caption="Status_Link" attribute="1" defaultMemberUniqueName="[VentasTiemposFinal].[Status_Link].[All]" allUniqueName="[VentasTiemposFinal].[Status_Link].[All]" dimensionUniqueName="[VentasTiemposFinal]" displayFolder="" count="0" memberValueDatatype="130" unbalanced="0"/>
    <cacheHierarchy uniqueName="[VentasTiemposFinal].[payment_id]" caption="payment_id" attribute="1" defaultMemberUniqueName="[VentasTiemposFinal].[payment_id].[All]" allUniqueName="[VentasTiemposFinal].[payment_id].[All]" dimensionUniqueName="[VentasTiemposFinal]" displayFolder="" count="0" memberValueDatatype="130" unbalanced="0"/>
    <cacheHierarchy uniqueName="[VentasTiemposFinal].[payment_method_id]" caption="payment_method_id" attribute="1" defaultMemberUniqueName="[VentasTiemposFinal].[payment_method_id].[All]" allUniqueName="[VentasTiemposFinal].[payment_method_id].[All]" dimensionUniqueName="[VentasTiemposFinal]" displayFolder="" count="0" memberValueDatatype="130" unbalanced="0"/>
    <cacheHierarchy uniqueName="[VentasTiemposFinal].[payment_status]" caption="payment_status" attribute="1" defaultMemberUniqueName="[VentasTiemposFinal].[payment_status].[All]" allUniqueName="[VentasTiemposFinal].[payment_status].[All]" dimensionUniqueName="[VentasTiemposFinal]" displayFolder="" count="0" memberValueDatatype="130" unbalanced="0"/>
    <cacheHierarchy uniqueName="[VentasTiemposFinal].[payment_status_detail]" caption="payment_status_detail" attribute="1" defaultMemberUniqueName="[VentasTiemposFinal].[payment_status_detail].[All]" allUniqueName="[VentasTiemposFinal].[payment_status_detail].[All]" dimensionUniqueName="[VentasTiemposFinal]" displayFolder="" count="0" memberValueDatatype="130" unbalanced="0"/>
    <cacheHierarchy uniqueName="[VentasTiemposFinal].[Estado_Gestion]" caption="Estado_Gestion" attribute="1" defaultMemberUniqueName="[VentasTiemposFinal].[Estado_Gestion].[All]" allUniqueName="[VentasTiemposFinal].[Estado_Gestion].[All]" dimensionUniqueName="[VentasTiemposFinal]" displayFolder="" count="0" memberValueDatatype="130" unbalanced="0"/>
    <cacheHierarchy uniqueName="[VentasTiemposFinal].[Puntos (Sin Incentivo)]" caption="Puntos (Sin Incentivo)" attribute="1" defaultMemberUniqueName="[VentasTiemposFinal].[Puntos (Sin Incentivo)].[All]" allUniqueName="[VentasTiemposFinal].[Puntos (Sin Incentivo)].[All]" dimensionUniqueName="[VentasTiemposFinal]" displayFolder="" count="0" memberValueDatatype="5" unbalanced="0"/>
    <cacheHierarchy uniqueName="[VentasTiemposFinal].[Multiplicador Incentivo]" caption="Multiplicador Incentivo" attribute="1" defaultMemberUniqueName="[VentasTiemposFinal].[Multiplicador Incentivo].[All]" allUniqueName="[VentasTiemposFinal].[Multiplicador Incentivo].[All]" dimensionUniqueName="[VentasTiemposFinal]" displayFolder="" count="0" memberValueDatatype="5" unbalanced="0"/>
    <cacheHierarchy uniqueName="[VentasTiemposFinal].[Puntos]" caption="Puntos" attribute="1" defaultMemberUniqueName="[VentasTiemposFinal].[Puntos].[All]" allUniqueName="[VentasTiemposFinal].[Puntos].[All]" dimensionUniqueName="[VentasTiemposFinal]" displayFolder="" count="0" memberValueDatatype="5" unbalanced="0"/>
    <cacheHierarchy uniqueName="[VentasTiemposFinal].[Coeficiente]" caption="Coeficiente" attribute="1" defaultMemberUniqueName="[VentasTiemposFinal].[Coeficiente].[All]" allUniqueName="[VentasTiemposFinal].[Coeficiente].[All]" dimensionUniqueName="[VentasTiemposFinal]" displayFolder="" count="0" memberValueDatatype="5" unbalanced="0"/>
    <cacheHierarchy uniqueName="[Vtas Delivery].[Fecha]" caption="Fecha" attribute="1" time="1" defaultMemberUniqueName="[Vtas Delivery].[Fecha].[All]" allUniqueName="[Vtas Delivery].[Fecha].[All]" dimensionUniqueName="[Vtas Delivery]" displayFolder="" count="0" memberValueDatatype="7" unbalanced="0"/>
    <cacheHierarchy uniqueName="[Vtas Delivery].[Nombre / Local]" caption="Nombre / Local" attribute="1" defaultMemberUniqueName="[Vtas Delivery].[Nombre / Local].[All]" allUniqueName="[Vtas Delivery].[Nombre / Local].[All]" dimensionUniqueName="[Vtas Delivery]" displayFolder="" count="0" memberValueDatatype="130" unbalanced="0"/>
    <cacheHierarchy uniqueName="[Vtas Delivery].[Teléfono (Google)]" caption="Teléfono (Google)" attribute="1" defaultMemberUniqueName="[Vtas Delivery].[Teléfono (Google)].[All]" allUniqueName="[Vtas Delivery].[Teléfono (Google)].[All]" dimensionUniqueName="[Vtas Delivery]" displayFolder="" count="0" memberValueDatatype="20" unbalanced="0"/>
    <cacheHierarchy uniqueName="[Vtas Delivery].[Mail]" caption="Mail" attribute="1" defaultMemberUniqueName="[Vtas Delivery].[Mail].[All]" allUniqueName="[Vtas Delivery].[Mail].[All]" dimensionUniqueName="[Vtas Delivery]" displayFolder="" count="0" memberValueDatatype="130" unbalanced="0"/>
    <cacheHierarchy uniqueName="[Vtas Delivery].[AGENTE]" caption="AGENTE" attribute="1" defaultMemberUniqueName="[Vtas Delivery].[AGENTE].[All]" allUniqueName="[Vtas Delivery].[AGENTE].[All]" dimensionUniqueName="[Vtas Delivery]" displayFolder="" count="0" memberValueDatatype="130" unbalanced="0"/>
    <cacheHierarchy uniqueName="[Vtas Delivery].[DNI]" caption="DNI" attribute="1" defaultMemberUniqueName="[Vtas Delivery].[DNI].[All]" allUniqueName="[Vtas Delivery].[DNI].[All]" dimensionUniqueName="[Vtas Delivery]" displayFolder="" count="0" memberValueDatatype="20" unbalanced="0"/>
    <cacheHierarchy uniqueName="[Vtas Delivery].[Producto]" caption="Producto" attribute="1" defaultMemberUniqueName="[Vtas Delivery].[Producto].[All]" allUniqueName="[Vtas Delivery].[Producto].[All]" dimensionUniqueName="[Vtas Delivery]" displayFolder="" count="0" memberValueDatatype="130" unbalanced="0"/>
    <cacheHierarchy uniqueName="[Measures].[Suma de LOGIN]" caption="Suma de LOGIN" measure="1" displayFolder="" measureGroup="VentasTiemposFinal" count="0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Recuento de Sub Campaña]" caption="Recuento de Sub Campaña" measure="1" displayFolder="" measureGroup="VentasTiemposFinal" count="0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Recuento de AGENTE]" caption="Recuento de AGENTE" measure="1" displayFolder="" measureGroup="Vtas Delivery" count="0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Recuento de Producto]" caption="Recuento de Producto" measure="1" displayFolder="" measureGroup="Vtas Delivery" count="0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Recuento de Dispositivo]" caption="Recuento de Dispositivo" measure="1" displayFolder="" measureGroup="VentasTiemposFinal" count="0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a de Puntos]" caption="Suma de Puntos" measure="1" displayFolder="" measureGroup="VentasTiemposFinal" count="0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a de Proporcional x Presentismo]" caption="Suma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a de Proporcional x Curva]" caption="Suma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Máx. de Proporcional x Presentismo]" caption="Máx.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Máx. de Proporcional x Curva]" caption="Máx.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Suma de LOGIN 2]" caption="Suma de LOGIN 2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LOGIN]" caption="Recuento de LOGIN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PRESENTE]" caption="Recuento de PRESENTE" measure="1" displayFolder="" measureGroup="Ausentismo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S Obj]" caption="Suma de HS Obj" measure="1" displayFolder="" measureGroup="Ausentism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Id Operador]" caption="Recuento de Id Operador" measure="1" displayFolder="" measureGroup="VentasTiemposFinal" count="0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Vtas Cargadas]" caption="Vtas Cargadas" measure="1" displayFolder="" measureGroup="VentasTiemposFinal" count="0" oneField="1">
      <fieldsUsage count="1">
        <fieldUsage x="2"/>
      </fieldsUsage>
    </cacheHierarchy>
    <cacheHierarchy uniqueName="[Measures].[Vtas Aceptadas]" caption="Vtas Aceptadas" measure="1" displayFolder="" measureGroup="VentasTiemposFinal" count="0" oneField="1">
      <fieldsUsage count="1">
        <fieldUsage x="5"/>
      </fieldsUsage>
    </cacheHierarchy>
    <cacheHierarchy uniqueName="[Measures].[Vtas Pendientes]" caption="Vtas Pendientes" measure="1" displayFolder="" measureGroup="VentasTiemposFinal" count="0" oneField="1">
      <fieldsUsage count="1">
        <fieldUsage x="4"/>
      </fieldsUsage>
    </cacheHierarchy>
    <cacheHierarchy uniqueName="[Measures].[Vtas Canceladas]" caption="Vtas Canceladas" measure="1" displayFolder="" measureGroup="VentasTiemposFinal" count="0" oneField="1">
      <fieldsUsage count="1">
        <fieldUsage x="3"/>
      </fieldsUsage>
    </cacheHierarchy>
    <cacheHierarchy uniqueName="[Measures].[Total Puntos]" caption="Total Puntos" measure="1" displayFolder="" measureGroup="VentasTiemposFinal" count="0" oneField="1">
      <fieldsUsage count="1">
        <fieldUsage x="6"/>
      </fieldsUsage>
    </cacheHierarchy>
    <cacheHierarchy uniqueName="[Measures].[Total Login]" caption="Total Login" measure="1" displayFolder="" measureGroup="VentasTiemposFinal" count="0" oneField="1">
      <fieldsUsage count="1">
        <fieldUsage x="7"/>
      </fieldsUsage>
    </cacheHierarchy>
    <cacheHierarchy uniqueName="[Measures].[CI Login]" caption="CI Login" measure="1" displayFolder="" measureGroup="VentasTiemposFinal" count="0"/>
    <cacheHierarchy uniqueName="[Measures].[Hs Desvio]" caption="Hs Desvio" measure="1" displayFolder="" measureGroup="Horas_Objetivo" count="0"/>
    <cacheHierarchy uniqueName="[Measures].[Obj Hs]" caption="Obj Hs" measure="1" displayFolder="" measureGroup="Horas_Objetivo" count="0"/>
    <cacheHierarchy uniqueName="[Measures].[Log]" caption="Log" measure="1" displayFolder="" measureGroup="Horas_Objetivo" count="0"/>
    <cacheHierarchy uniqueName="[Measures].[%Cumpl.Hs]" caption="%Cumpl.Hs" measure="1" displayFolder="" measureGroup="Horas_Objetivo" count="0"/>
    <cacheHierarchy uniqueName="[Measures].[CI Avail]" caption="CI Avail" measure="1" displayFolder="" measureGroup="VentasTiemposFinal" count="0"/>
    <cacheHierarchy uniqueName="[Measures].[CI Preview]" caption="CI Preview" measure="1" displayFolder="" measureGroup="VentasTiemposFinal" count="0"/>
    <cacheHierarchy uniqueName="[Measures].[CI Dial]" caption="CI Dial" measure="1" displayFolder="" measureGroup="VentasTiemposFinal" count="0"/>
    <cacheHierarchy uniqueName="[Measures].[CI Ring]" caption="CI Ring" measure="1" displayFolder="" measureGroup="VentasTiemposFinal" count="0"/>
    <cacheHierarchy uniqueName="[Measures].[CI Conversacion]" caption="CI Conversacion" measure="1" displayFolder="" measureGroup="VentasTiemposFinal" count="0"/>
    <cacheHierarchy uniqueName="[Measures].[CI Hold]" caption="CI Hold" measure="1" displayFolder="" measureGroup="VentasTiemposFinal" count="0"/>
    <cacheHierarchy uniqueName="[Measures].[CI ACW]" caption="CI ACW" measure="1" displayFolder="" measureGroup="VentasTiemposFinal" count="0"/>
    <cacheHierarchy uniqueName="[Measures].[CI Not_Ready]" caption="CI Not_Ready" measure="1" displayFolder="" measureGroup="VentasTiemposFinal" count="0"/>
    <cacheHierarchy uniqueName="[Measures].[CI Break]" caption="CI Break" measure="1" displayFolder="" measureGroup="VentasTiemposFinal" count="0"/>
    <cacheHierarchy uniqueName="[Measures].[CI Coaching]" caption="CI Coaching" measure="1" displayFolder="" measureGroup="VentasTiemposFinal" count="0"/>
    <cacheHierarchy uniqueName="[Measures].[CI Administrativo]" caption="CI Administrativo" measure="1" displayFolder="" measureGroup="VentasTiemposFinal" count="0"/>
    <cacheHierarchy uniqueName="[Measures].[CI Baño]" caption="CI Baño" measure="1" displayFolder="" measureGroup="VentasTiemposFinal" count="0"/>
    <cacheHierarchy uniqueName="[Measures].[CI LL Manual]" caption="CI LL Manual" measure="1" displayFolder="" measureGroup="VentasTiemposFinal" count="0"/>
    <cacheHierarchy uniqueName="[Measures].[%Avail]" caption="%Avail" measure="1" displayFolder="" measureGroup="VentasTiemposFinal" count="0"/>
    <cacheHierarchy uniqueName="[Measures].[%Utilizacion]" caption="%Utilizacion" measure="1" displayFolder="" measureGroup="VentasTiemposFinal" count="0"/>
    <cacheHierarchy uniqueName="[Measures].[CI OTROS]" caption="CI OTROS" measure="1" displayFolder="" measureGroup="VentasTiemposFinal" count="0"/>
    <cacheHierarchy uniqueName="[Measures].[Llamada prom/Dia]" caption="Llamada prom/Dia" measure="1" displayFolder="" measureGroup="VentasTiemposFinal" count="0"/>
    <cacheHierarchy uniqueName="[Measures].[Q Llam C/6 HS]" caption="Q Llam C/6 HS" measure="1" displayFolder="" measureGroup="VentasTiemposFinal" count="0"/>
    <cacheHierarchy uniqueName="[Measures].[Total Llamadas]" caption="Total Llamadas" measure="1" displayFolder="" measureGroup="VentasTiemposFinal" count="0"/>
    <cacheHierarchy uniqueName="[Measures].[Total Puntos (Sin Incentivo)]" caption="Total Puntos (Sin Incentivo)" measure="1" displayFolder="" measureGroup="VentasTiemposFinal" count="0" oneField="1">
      <fieldsUsage count="1">
        <fieldUsage x="11"/>
      </fieldsUsage>
    </cacheHierarchy>
    <cacheHierarchy uniqueName="[Measures].[Total Puntos Duplicados]" caption="Total Puntos Duplicados" measure="1" displayFolder="" measureGroup="VentasTiemposFinal" count="0"/>
    <cacheHierarchy uniqueName="[Measures].[Total Puntos Mes Anterior]" caption="Total Puntos Mes Anterior" measure="1" displayFolder="" measureGroup="Ventas AZO Mes Anterior" count="0"/>
    <cacheHierarchy uniqueName="[Measures].[Q Presentes]" caption="Q Presentes" measure="1" displayFolder="" measureGroup="Ausentismo" count="0"/>
    <cacheHierarchy uniqueName="[Measures].[Q Ausentes]" caption="Q Ausentes" measure="1" displayFolder="" measureGroup="Ausentismo" count="0"/>
    <cacheHierarchy uniqueName="[Measures].[% Presencialidad]" caption="% Presencialidad" measure="1" displayFolder="" measureGroup="Ausentismo" count="0"/>
    <cacheHierarchy uniqueName="[Measures].[% Ausencia]" caption="% Ausencia" measure="1" displayFolder="" measureGroup="Ausentismo" count="0"/>
    <cacheHierarchy uniqueName="[Measures].[Ausentismo]" caption="Ausentismo" measure="1" displayFolder="" measureGroup="Ausentismo" count="0"/>
    <cacheHierarchy uniqueName="[Measures].[TotalLoginAusen]" caption="TotalLoginAusen" measure="1" displayFolder="" measureGroup="Ausentismo" count="0"/>
    <cacheHierarchy uniqueName="[Measures].[TotalHSObj]" caption="TotalHSObj" measure="1" displayFolder="" measureGroup="Ausentismo" count="0"/>
    <cacheHierarchy uniqueName="[Measures].[Total Avail]" caption="Total Avail" measure="1" displayFolder="" measureGroup="VentasTiemposFinal" count="0"/>
    <cacheHierarchy uniqueName="[Measures].[Total Hs Productivas]" caption="Total Hs Productivas" measure="1" displayFolder="" measureGroup="VentasTiemposFinal" count="0"/>
    <cacheHierarchy uniqueName="[Measures].[SPH]" caption="SPH" measure="1" displayFolder="" measureGroup="VentasTiemposFinal" count="0"/>
    <cacheHierarchy uniqueName="[Measures].[Incentivo3ra]" caption="Incentivo3ra" measure="1" displayFolder="" measureGroup="VentasTiemposFinal" count="0"/>
    <cacheHierarchy uniqueName="[Measures].[Total Atendidas]" caption="Total Atendidas" measure="1" displayFolder="" measureGroup="VentasTiemposFinal" count="0"/>
    <cacheHierarchy uniqueName="[Measures].[Vtas P+N]" caption="Vtas P+N" measure="1" displayFolder="" measureGroup="VentasTiemposFinal" count="0" oneField="1">
      <fieldsUsage count="1">
        <fieldUsage x="9"/>
      </fieldsUsage>
    </cacheHierarchy>
    <cacheHierarchy uniqueName="[Measures].[Conversión]" caption="Conversión" measure="1" displayFolder="" measureGroup="VentasTiemposFinal" count="0"/>
    <cacheHierarchy uniqueName="[Measures].[X Atendidas]" caption="X Atendidas" measure="1" displayFolder="" measureGroup="VentasTiemposFinal" count="0"/>
    <cacheHierarchy uniqueName="[Measures].[Incentivo4ta]" caption="Incentivo4ta" measure="1" displayFolder="" measureGroup="VentasTiemposFinal" count="0"/>
    <cacheHierarchy uniqueName="[Measures].[DDHH Trabajados]" caption="DDHH Trabajados" measure="1" displayFolder="" measureGroup="VentasTiemposFinal" count="0"/>
    <cacheHierarchy uniqueName="[Measures].[Vtas P+N x Dia]" caption="Vtas P+N x Dia" measure="1" displayFolder="" measureGroup="VentasTiemposFinal" count="0"/>
    <cacheHierarchy uniqueName="[Measures].[__XL_Count VentasTiemposFinal]" caption="__XL_Count VentasTiemposFinal" measure="1" displayFolder="" measureGroup="VentasTiemposFinal" count="0" hidden="1"/>
    <cacheHierarchy uniqueName="[Measures].[__XL_Count Calendario]" caption="__XL_Count Calendario" measure="1" displayFolder="" measureGroup="Calendario" count="0" hidden="1"/>
    <cacheHierarchy uniqueName="[Measures].[__XL_Count Vtas Delivery]" caption="__XL_Count Vtas Delivery" measure="1" displayFolder="" measureGroup="Vtas Delivery" count="0" hidden="1"/>
    <cacheHierarchy uniqueName="[Measures].[__XL_Count Horas_Objetivo]" caption="__XL_Count Horas_Objetivo" measure="1" displayFolder="" measureGroup="Horas_Objetivo" count="0" hidden="1"/>
    <cacheHierarchy uniqueName="[Measures].[__XL_Count Tiempos]" caption="__XL_Count Tiempos" measure="1" displayFolder="" measureGroup="Tiempos" count="0" hidden="1"/>
    <cacheHierarchy uniqueName="[Measures].[__XL_Count Ventas AZO Mes Anterior]" caption="__XL_Count Ventas AZO Mes Anterior" measure="1" displayFolder="" measureGroup="Ventas AZO Mes Anterior" count="0" hidden="1"/>
    <cacheHierarchy uniqueName="[Measures].[__XL_Count Ausentismo]" caption="__XL_Count Ausentismo" measure="1" displayFolder="" measureGroup="Ausentismo" count="0" hidden="1"/>
    <cacheHierarchy uniqueName="[Measures].[__XL_Count Dotacion]" caption="__XL_Count Dotacion" measure="1" displayFolder="" measureGroup="Dotacion" count="0" hidden="1"/>
    <cacheHierarchy uniqueName="[Measures].[__No measures defined]" caption="__No measures defined" measure="1" displayFolder="" count="0" hidden="1"/>
  </cacheHierarchies>
  <kpis count="0"/>
  <dimensions count="9">
    <dimension name="Ausentismo" uniqueName="[Ausentismo]" caption="Ausentismo"/>
    <dimension name="Calendario" uniqueName="[Calendario]" caption="Calendario"/>
    <dimension name="Dotacion" uniqueName="[Dotacion]" caption="Dotacion"/>
    <dimension name="Horas_Objetivo" uniqueName="[Horas_Objetivo]" caption="Horas_Objetivo"/>
    <dimension measure="1" name="Measures" uniqueName="[Measures]" caption="Measures"/>
    <dimension name="Tiempos" uniqueName="[Tiempos]" caption="Tiempos"/>
    <dimension name="Ventas AZO Mes Anterior" uniqueName="[Ventas AZO Mes Anterior]" caption="Ventas AZO Mes Anterior"/>
    <dimension name="VentasTiemposFinal" uniqueName="[VentasTiemposFinal]" caption="VentasTiemposFinal"/>
    <dimension name="Vtas Delivery" uniqueName="[Vtas Delivery]" caption="Vtas Delivery"/>
  </dimensions>
  <measureGroups count="8">
    <measureGroup name="Ausentismo" caption="Ausentismo"/>
    <measureGroup name="Calendario" caption="Calendario"/>
    <measureGroup name="Dotacion" caption="Dotacion"/>
    <measureGroup name="Horas_Objetivo" caption="Horas_Objetivo"/>
    <measureGroup name="Tiempos" caption="Tiempos"/>
    <measureGroup name="Ventas AZO Mes Anterior" caption="Ventas AZO Mes Anterior"/>
    <measureGroup name="VentasTiemposFinal" caption="VentasTiemposFinal"/>
    <measureGroup name="Vtas Delivery" caption="Vtas Delivery"/>
  </measureGroups>
  <maps count="13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1"/>
    <map measureGroup="4" dimension="5"/>
    <map measureGroup="5" dimension="6"/>
    <map measureGroup="6" dimension="1"/>
    <map measureGroup="6" dimension="2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" refreshedDate="45414.412923495373" backgroundQuery="1" createdVersion="8" refreshedVersion="8" minRefreshableVersion="3" recordCount="0" supportSubquery="1" supportAdvancedDrill="1" xr:uid="{4C6D68B3-1D12-4B77-BD74-E7FA5926F851}">
  <cacheSource type="external" connectionId="19"/>
  <cacheFields count="12">
    <cacheField name="[VentasTiemposFinal].[Supervisor].[Supervisor]" caption="Supervisor" numFmtId="0" hierarchy="146" level="1">
      <sharedItems count="2">
        <s v="Chierico Silvina"/>
        <s v="Monjes Nicole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Supervisor].&amp;[Chierico Silvina]"/>
            <x15:cachedUniqueName index="1" name="[VentasTiemposFinal].[Supervisor].&amp;[Monjes Nicole]"/>
          </x15:cachedUniqueNames>
        </ext>
      </extLst>
    </cacheField>
    <cacheField name="[VentasTiemposFinal].[Operador].[Operador]" caption="Operador" numFmtId="0" hierarchy="144" level="1">
      <sharedItems count="38">
        <s v="Aguirre Natalia"/>
        <s v="Alvarez Matias Nahuel"/>
        <s v="Aragon Marianela Belen"/>
        <s v="Baez Yesica Soledad"/>
        <s v="Barrionuevo Leandro Riveros"/>
        <s v="Bazan Antonella"/>
        <s v="Berrueta Marlene Patricia"/>
        <s v="Bussolini Daiana Ayelen"/>
        <s v="Cabrera Angie"/>
        <s v="Cabrera Rocio Daiana"/>
        <s v="Carballo Jose"/>
        <s v="Carreno Alejandro Jose"/>
        <s v="Irupe Galarza Marina"/>
        <s v="Lemos Nadia Beatriz"/>
        <s v="Marquez Camila Victoria"/>
        <s v="Mendez Amira Nicole"/>
        <s v="Resler Carolina"/>
        <s v="Rojas Micaela Abigail"/>
        <s v="Roux Yessica Alejandra"/>
        <s v="Verazay Tamara"/>
        <s v="Vivar Romina Alejandra"/>
        <s v="Aquino Rocio Micaela"/>
        <s v="Avellaneda Maira Lorena"/>
        <s v="Fernandez Carolina"/>
        <s v="Garcia Melisa"/>
        <s v="Garcia Wanda"/>
        <s v="Gerace Laura"/>
        <s v="Gianetti Maria Victoria"/>
        <s v="Gomez Gabriela"/>
        <s v="Gomez Micaela Ayelen"/>
        <s v="Lastra Keila"/>
        <s v="Lopez Monica Laura"/>
        <s v="Medina Rocio Elizabeth"/>
        <s v="Neulist Sabrina Soledad"/>
        <s v="Quinteros Camila Gisella"/>
        <s v="Quinteros Paula Beatriz"/>
        <s v="Salto Luciano Nicolas"/>
        <s v="Varela Ludmila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Operador].&amp;[Aguirre Natalia]"/>
            <x15:cachedUniqueName index="1" name="[VentasTiemposFinal].[Operador].&amp;[Alvarez Matias Nahuel]"/>
            <x15:cachedUniqueName index="2" name="[VentasTiemposFinal].[Operador].&amp;[Aragon Marianela Belen]"/>
            <x15:cachedUniqueName index="3" name="[VentasTiemposFinal].[Operador].&amp;[Baez Yesica Soledad]"/>
            <x15:cachedUniqueName index="4" name="[VentasTiemposFinal].[Operador].&amp;[Barrionuevo Leandro Riveros]"/>
            <x15:cachedUniqueName index="5" name="[VentasTiemposFinal].[Operador].&amp;[Bazan Antonella]"/>
            <x15:cachedUniqueName index="6" name="[VentasTiemposFinal].[Operador].&amp;[Berrueta Marlene Patricia]"/>
            <x15:cachedUniqueName index="7" name="[VentasTiemposFinal].[Operador].&amp;[Bussolini Daiana Ayelen]"/>
            <x15:cachedUniqueName index="8" name="[VentasTiemposFinal].[Operador].&amp;[Cabrera Angie]"/>
            <x15:cachedUniqueName index="9" name="[VentasTiemposFinal].[Operador].&amp;[Cabrera Rocio Daiana]"/>
            <x15:cachedUniqueName index="10" name="[VentasTiemposFinal].[Operador].&amp;[Carballo Jose]"/>
            <x15:cachedUniqueName index="11" name="[VentasTiemposFinal].[Operador].&amp;[Carreno Alejandro Jose]"/>
            <x15:cachedUniqueName index="12" name="[VentasTiemposFinal].[Operador].&amp;[Irupe Galarza Marina]"/>
            <x15:cachedUniqueName index="13" name="[VentasTiemposFinal].[Operador].&amp;[Lemos Nadia Beatriz]"/>
            <x15:cachedUniqueName index="14" name="[VentasTiemposFinal].[Operador].&amp;[Marquez Camila Victoria]"/>
            <x15:cachedUniqueName index="15" name="[VentasTiemposFinal].[Operador].&amp;[Mendez Amira Nicole]"/>
            <x15:cachedUniqueName index="16" name="[VentasTiemposFinal].[Operador].&amp;[Resler Carolina]"/>
            <x15:cachedUniqueName index="17" name="[VentasTiemposFinal].[Operador].&amp;[Rojas Micaela Abigail]"/>
            <x15:cachedUniqueName index="18" name="[VentasTiemposFinal].[Operador].&amp;[Roux Yessica Alejandra]"/>
            <x15:cachedUniqueName index="19" name="[VentasTiemposFinal].[Operador].&amp;[Verazay Tamara]"/>
            <x15:cachedUniqueName index="20" name="[VentasTiemposFinal].[Operador].&amp;[Vivar Romina Alejandra]"/>
            <x15:cachedUniqueName index="21" name="[VentasTiemposFinal].[Operador].&amp;[Aquino Rocio Micaela]"/>
            <x15:cachedUniqueName index="22" name="[VentasTiemposFinal].[Operador].&amp;[Avellaneda Maira Lorena]"/>
            <x15:cachedUniqueName index="23" name="[VentasTiemposFinal].[Operador].&amp;[Fernandez Carolina]"/>
            <x15:cachedUniqueName index="24" name="[VentasTiemposFinal].[Operador].&amp;[Garcia Melisa]"/>
            <x15:cachedUniqueName index="25" name="[VentasTiemposFinal].[Operador].&amp;[Garcia Wanda]"/>
            <x15:cachedUniqueName index="26" name="[VentasTiemposFinal].[Operador].&amp;[Gerace Laura]"/>
            <x15:cachedUniqueName index="27" name="[VentasTiemposFinal].[Operador].&amp;[Gianetti Maria Victoria]"/>
            <x15:cachedUniqueName index="28" name="[VentasTiemposFinal].[Operador].&amp;[Gomez Gabriela]"/>
            <x15:cachedUniqueName index="29" name="[VentasTiemposFinal].[Operador].&amp;[Gomez Micaela Ayelen]"/>
            <x15:cachedUniqueName index="30" name="[VentasTiemposFinal].[Operador].&amp;[Lastra Keila]"/>
            <x15:cachedUniqueName index="31" name="[VentasTiemposFinal].[Operador].&amp;[Lopez Monica Laura]"/>
            <x15:cachedUniqueName index="32" name="[VentasTiemposFinal].[Operador].&amp;[Medina Rocio Elizabeth]"/>
            <x15:cachedUniqueName index="33" name="[VentasTiemposFinal].[Operador].&amp;[Neulist Sabrina Soledad]"/>
            <x15:cachedUniqueName index="34" name="[VentasTiemposFinal].[Operador].&amp;[Quinteros Camila Gisella]"/>
            <x15:cachedUniqueName index="35" name="[VentasTiemposFinal].[Operador].&amp;[Quinteros Paula Beatriz]"/>
            <x15:cachedUniqueName index="36" name="[VentasTiemposFinal].[Operador].&amp;[Salto Luciano Nicolas]"/>
            <x15:cachedUniqueName index="37" name="[VentasTiemposFinal].[Operador].&amp;[Varela Ludmila]"/>
          </x15:cachedUniqueNames>
        </ext>
      </extLst>
    </cacheField>
    <cacheField name="[Measures].[Total Puntos (Sin Incentivo)]" caption="Total Puntos (Sin Incentivo)" numFmtId="0" hierarchy="222" level="32767"/>
    <cacheField name="[Measures].[Total Puntos]" caption="Total Puntos" numFmtId="0" hierarchy="196" level="32767"/>
    <cacheField name="[Measures].[Total Puntos Duplicados]" caption="Total Puntos Duplicados" numFmtId="0" hierarchy="223" level="32767"/>
    <cacheField name="[VentasTiemposFinal].[Documento].[Documento]" caption="Documento" numFmtId="0" hierarchy="145" level="1">
      <sharedItems containsSemiMixedTypes="0" containsString="0" containsNumber="1" containsInteger="1" minValue="20593518" maxValue="94572410" count="38">
        <n v="26868278"/>
        <n v="39517040"/>
        <n v="36600597"/>
        <n v="44504924"/>
        <n v="44112727"/>
        <n v="41835295"/>
        <n v="40956725"/>
        <n v="41133789"/>
        <n v="94097584"/>
        <n v="38255931"/>
        <n v="38693481"/>
        <n v="38547445"/>
        <n v="42298087"/>
        <n v="30601143"/>
        <n v="45893413"/>
        <n v="41971023"/>
        <n v="37849034"/>
        <n v="39509100"/>
        <n v="38833805"/>
        <n v="39926675"/>
        <n v="28330905"/>
        <n v="41452128"/>
        <n v="40606747"/>
        <n v="94572410"/>
        <n v="33150022"/>
        <n v="41559202"/>
        <n v="20593518"/>
        <n v="41104613"/>
        <n v="30502978"/>
        <n v="39829390"/>
        <n v="38327845"/>
        <n v="28492252"/>
        <n v="42457581"/>
        <n v="28500987"/>
        <n v="33798267"/>
        <n v="36301654"/>
        <n v="43913693"/>
        <n v="41074922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Documento].&amp;[26868278]"/>
            <x15:cachedUniqueName index="1" name="[VentasTiemposFinal].[Documento].&amp;[39517040]"/>
            <x15:cachedUniqueName index="2" name="[VentasTiemposFinal].[Documento].&amp;[36600597]"/>
            <x15:cachedUniqueName index="3" name="[VentasTiemposFinal].[Documento].&amp;[44504924]"/>
            <x15:cachedUniqueName index="4" name="[VentasTiemposFinal].[Documento].&amp;[44112727]"/>
            <x15:cachedUniqueName index="5" name="[VentasTiemposFinal].[Documento].&amp;[41835295]"/>
            <x15:cachedUniqueName index="6" name="[VentasTiemposFinal].[Documento].&amp;[40956725]"/>
            <x15:cachedUniqueName index="7" name="[VentasTiemposFinal].[Documento].&amp;[41133789]"/>
            <x15:cachedUniqueName index="8" name="[VentasTiemposFinal].[Documento].&amp;[94097584]"/>
            <x15:cachedUniqueName index="9" name="[VentasTiemposFinal].[Documento].&amp;[38255931]"/>
            <x15:cachedUniqueName index="10" name="[VentasTiemposFinal].[Documento].&amp;[38693481]"/>
            <x15:cachedUniqueName index="11" name="[VentasTiemposFinal].[Documento].&amp;[38547445]"/>
            <x15:cachedUniqueName index="12" name="[VentasTiemposFinal].[Documento].&amp;[42298087]"/>
            <x15:cachedUniqueName index="13" name="[VentasTiemposFinal].[Documento].&amp;[30601143]"/>
            <x15:cachedUniqueName index="14" name="[VentasTiemposFinal].[Documento].&amp;[45893413]"/>
            <x15:cachedUniqueName index="15" name="[VentasTiemposFinal].[Documento].&amp;[41971023]"/>
            <x15:cachedUniqueName index="16" name="[VentasTiemposFinal].[Documento].&amp;[37849034]"/>
            <x15:cachedUniqueName index="17" name="[VentasTiemposFinal].[Documento].&amp;[39509100]"/>
            <x15:cachedUniqueName index="18" name="[VentasTiemposFinal].[Documento].&amp;[38833805]"/>
            <x15:cachedUniqueName index="19" name="[VentasTiemposFinal].[Documento].&amp;[39926675]"/>
            <x15:cachedUniqueName index="20" name="[VentasTiemposFinal].[Documento].&amp;[28330905]"/>
            <x15:cachedUniqueName index="21" name="[VentasTiemposFinal].[Documento].&amp;[41452128]"/>
            <x15:cachedUniqueName index="22" name="[VentasTiemposFinal].[Documento].&amp;[40606747]"/>
            <x15:cachedUniqueName index="23" name="[VentasTiemposFinal].[Documento].&amp;[94572410]"/>
            <x15:cachedUniqueName index="24" name="[VentasTiemposFinal].[Documento].&amp;[33150022]"/>
            <x15:cachedUniqueName index="25" name="[VentasTiemposFinal].[Documento].&amp;[41559202]"/>
            <x15:cachedUniqueName index="26" name="[VentasTiemposFinal].[Documento].&amp;[20593518]"/>
            <x15:cachedUniqueName index="27" name="[VentasTiemposFinal].[Documento].&amp;[41104613]"/>
            <x15:cachedUniqueName index="28" name="[VentasTiemposFinal].[Documento].&amp;[30502978]"/>
            <x15:cachedUniqueName index="29" name="[VentasTiemposFinal].[Documento].&amp;[39829390]"/>
            <x15:cachedUniqueName index="30" name="[VentasTiemposFinal].[Documento].&amp;[38327845]"/>
            <x15:cachedUniqueName index="31" name="[VentasTiemposFinal].[Documento].&amp;[28492252]"/>
            <x15:cachedUniqueName index="32" name="[VentasTiemposFinal].[Documento].&amp;[42457581]"/>
            <x15:cachedUniqueName index="33" name="[VentasTiemposFinal].[Documento].&amp;[28500987]"/>
            <x15:cachedUniqueName index="34" name="[VentasTiemposFinal].[Documento].&amp;[33798267]"/>
            <x15:cachedUniqueName index="35" name="[VentasTiemposFinal].[Documento].&amp;[36301654]"/>
            <x15:cachedUniqueName index="36" name="[VentasTiemposFinal].[Documento].&amp;[43913693]"/>
            <x15:cachedUniqueName index="37" name="[VentasTiemposFinal].[Documento].&amp;[41074922]"/>
          </x15:cachedUniqueNames>
        </ext>
      </extLst>
    </cacheField>
    <cacheField name="[Measures].[Total Login]" caption="Total Login" numFmtId="0" hierarchy="197" level="32767"/>
    <cacheField name="[Measures].[%Utilizacion]" caption="%Utilizacion" numFmtId="0" hierarchy="217" level="32767"/>
    <cacheField name="[VentasTiemposFinal].[Sub Campaña].[Sub Campaña]" caption="Sub Campaña" numFmtId="0" hierarchy="118" level="1">
      <sharedItems containsSemiMixedTypes="0" containsNonDate="0" containsString="0"/>
    </cacheField>
    <cacheField name="[VentasTiemposFinal].[Estado].[Estado]" caption="Estado" numFmtId="0" hierarchy="150" level="1">
      <sharedItems count="3">
        <s v="Activo"/>
        <s v="Baja"/>
        <s v="Licencia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Estado].&amp;[Activo]"/>
            <x15:cachedUniqueName index="1" name="[VentasTiemposFinal].[Estado].&amp;[Baja]"/>
            <x15:cachedUniqueName index="2" name="[VentasTiemposFinal].[Estado].&amp;[Licencia]"/>
          </x15:cachedUniqueNames>
        </ext>
      </extLst>
    </cacheField>
    <cacheField name="[Measures].[Máx. de Proporcional x Presentismo]" caption="Máx. de Proporcional x Presentismo" numFmtId="0" hierarchy="185" level="32767"/>
    <cacheField name="[Measures].[Máx. de Proporcional x Curva]" caption="Máx. de Proporcional x Curva" numFmtId="0" hierarchy="186" level="32767"/>
  </cacheFields>
  <cacheHierarchies count="252">
    <cacheHierarchy uniqueName="[Ausentismo].[UserMitrol]" caption="UserMitrol" attribute="1" defaultMemberUniqueName="[Ausentismo].[UserMitrol].[All]" allUniqueName="[Ausentismo].[UserMitrol].[All]" dimensionUniqueName="[Ausentismo]" displayFolder="" count="0" memberValueDatatype="130" unbalanced="0"/>
    <cacheHierarchy uniqueName="[Ausentismo].[Fecha]" caption="Fecha" attribute="1" time="1" defaultMemberUniqueName="[Ausentismo].[Fecha].[All]" allUniqueName="[Ausentismo].[Fecha].[All]" dimensionUniqueName="[Ausentismo]" displayFolder="" count="0" memberValueDatatype="7" unbalanced="0"/>
    <cacheHierarchy uniqueName="[Ausentismo].[HS Obj]" caption="HS Obj" attribute="1" defaultMemberUniqueName="[Ausentismo].[HS Obj].[All]" allUniqueName="[Ausentismo].[HS Obj].[All]" dimensionUniqueName="[Ausentismo]" displayFolder="" count="0" memberValueDatatype="5" unbalanced="0"/>
    <cacheHierarchy uniqueName="[Ausentismo].[LOGIN]" caption="LOGIN" attribute="1" defaultMemberUniqueName="[Ausentismo].[LOGIN].[All]" allUniqueName="[Ausentismo].[LOGIN].[All]" dimensionUniqueName="[Ausentismo]" displayFolder="" count="0" memberValueDatatype="5" unbalanced="0"/>
    <cacheHierarchy uniqueName="[Ausentismo].[PRESENTE]" caption="PRESENTE" attribute="1" defaultMemberUniqueName="[Ausentismo].[PRESENTE].[All]" allUniqueName="[Ausentismo].[PRESENTE].[All]" dimensionUniqueName="[Ausentismo]" displayFolder="" count="0" memberValueDatatype="130" unbalanced="0"/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].[Día]" caption="Día" attribute="1" time="1" defaultMemberUniqueName="[Calendario].[Día].[All]" allUniqueName="[Calendario].[Día].[All]" dimensionUniqueName="[Calendario]" displayFolder="" count="0" memberValueDatatype="130" unbalanced="0"/>
    <cacheHierarchy uniqueName="[Calendario].[Semana]" caption="Semana" attribute="1" time="1" defaultMemberUniqueName="[Calendario].[Semana].[All]" allUniqueName="[Calendario].[Semana].[All]" dimensionUniqueName="[Calendario]" displayFolder="" count="0" memberValueDatatype="130" unbalanced="0"/>
    <cacheHierarchy uniqueName="[Dotacion].[Mes Dotacion]" caption="Mes Dotacion" attribute="1" time="1" defaultMemberUniqueName="[Dotacion].[Mes Dotacion].[All]" allUniqueName="[Dotacion].[Mes Dotacion].[All]" dimensionUniqueName="[Dotacion]" displayFolder="" count="0" memberValueDatatype="7" unbalanced="0"/>
    <cacheHierarchy uniqueName="[Dotacion].[Antiguedad (Meses)]" caption="Antiguedad (Meses)" attribute="1" defaultMemberUniqueName="[Dotacion].[Antiguedad (Meses)].[All]" allUniqueName="[Dotacion].[Antiguedad (Meses)].[All]" dimensionUniqueName="[Dotacion]" displayFolder="" count="0" memberValueDatatype="130" unbalanced="0"/>
    <cacheHierarchy uniqueName="[Dotacion].[Apellido y Nombre]" caption="Apellido y Nombre" attribute="1" defaultMemberUniqueName="[Dotacion].[Apellido y Nombre].[All]" allUniqueName="[Dotacion].[Apellido y Nombre].[All]" dimensionUniqueName="[Dotacion]" displayFolder="" count="0" memberValueDatatype="130" unbalanced="0"/>
    <cacheHierarchy uniqueName="[Dotacion].[Apellido]" caption="Apellido" attribute="1" defaultMemberUniqueName="[Dotacion].[Apellido].[All]" allUniqueName="[Dotacion].[Apellido].[All]" dimensionUniqueName="[Dotacion]" displayFolder="" count="0" memberValueDatatype="130" unbalanced="0"/>
    <cacheHierarchy uniqueName="[Dotacion].[Nombre]" caption="Nombre" attribute="1" defaultMemberUniqueName="[Dotacion].[Nombre].[All]" allUniqueName="[Dotacion].[Nombre].[All]" dimensionUniqueName="[Dotacion]" displayFolder="" count="0" memberValueDatatype="130" unbalanced="0"/>
    <cacheHierarchy uniqueName="[Dotacion].[Documento]" caption="Documento" attribute="1" defaultMemberUniqueName="[Dotacion].[Documento].[All]" allUniqueName="[Dotacion].[Documento].[All]" dimensionUniqueName="[Dotacion]" displayFolder="" count="0" memberValueDatatype="20" unbalanced="0"/>
    <cacheHierarchy uniqueName="[Dotacion].[CUIL/CUIT]" caption="CUIL/CUIT" attribute="1" defaultMemberUniqueName="[Dotacion].[CUIL/CUIT].[All]" allUniqueName="[Dotacion].[CUIL/CUIT].[All]" dimensionUniqueName="[Dotacion]" displayFolder="" count="0" memberValueDatatype="5" unbalanced="0"/>
    <cacheHierarchy uniqueName="[Dotacion].[Nacionalidad]" caption="Nacionalidad" attribute="1" defaultMemberUniqueName="[Dotacion].[Nacionalidad].[All]" allUniqueName="[Dotacion].[Nacionalidad].[All]" dimensionUniqueName="[Dotacion]" displayFolder="" count="0" memberValueDatatype="130" unbalanced="0"/>
    <cacheHierarchy uniqueName="[Dotacion].[Legajo]" caption="Legajo" attribute="1" defaultMemberUniqueName="[Dotacion].[Legajo].[All]" allUniqueName="[Dotacion].[Legajo].[All]" dimensionUniqueName="[Dotacion]" displayFolder="" count="0" memberValueDatatype="130" unbalanced="0"/>
    <cacheHierarchy uniqueName="[Dotacion].[Puesto]" caption="Puesto" attribute="1" defaultMemberUniqueName="[Dotacion].[Puesto].[All]" allUniqueName="[Dotacion].[Puesto].[All]" dimensionUniqueName="[Dotacion]" displayFolder="" count="0" memberValueDatatype="130" unbalanced="0"/>
    <cacheHierarchy uniqueName="[Dotacion].[Fecha Nacimiento]" caption="Fecha Nacimiento" attribute="1" time="1" defaultMemberUniqueName="[Dotacion].[Fecha Nacimiento].[All]" allUniqueName="[Dotacion].[Fecha Nacimiento].[All]" dimensionUniqueName="[Dotacion]" displayFolder="" count="0" memberValueDatatype="7" unbalanced="0"/>
    <cacheHierarchy uniqueName="[Dotacion].[Fecha Ingreso AZO]" caption="Fecha Ingreso AZO" attribute="1" time="1" defaultMemberUniqueName="[Dotacion].[Fecha Ingreso AZO].[All]" allUniqueName="[Dotacion].[Fecha Ingreso AZO].[All]" dimensionUniqueName="[Dotacion]" displayFolder="" count="0" memberValueDatatype="7" unbalanced="0"/>
    <cacheHierarchy uniqueName="[Dotacion].[Fecha Ingreso ML]" caption="Fecha Ingreso ML" attribute="1" time="1" defaultMemberUniqueName="[Dotacion].[Fecha Ingreso ML].[All]" allUniqueName="[Dotacion].[Fecha Ingreso ML].[All]" dimensionUniqueName="[Dotacion]" displayFolder="" count="0" memberValueDatatype="7" unbalanced="0"/>
    <cacheHierarchy uniqueName="[Dotacion].[Supervisor]" caption="Supervisor" attribute="1" defaultMemberUniqueName="[Dotacion].[Supervisor].[All]" allUniqueName="[Dotacion].[Supervisor].[All]" dimensionUniqueName="[Dotacion]" displayFolder="" count="0" memberValueDatatype="130" unbalanced="0"/>
    <cacheHierarchy uniqueName="[Dotacion].[Coordinador]" caption="Coordinador" attribute="1" defaultMemberUniqueName="[Dotacion].[Coordinador].[All]" allUniqueName="[Dotacion].[Coordinador].[All]" dimensionUniqueName="[Dotacion]" displayFolder="" count="0" memberValueDatatype="130" unbalanced="0"/>
    <cacheHierarchy uniqueName="[Dotacion].[Turno]" caption="Turno" attribute="1" defaultMemberUniqueName="[Dotacion].[Turno].[All]" allUniqueName="[Dotacion].[Turno].[All]" dimensionUniqueName="[Dotacion]" displayFolder="" count="0" memberValueDatatype="130" unbalanced="0"/>
    <cacheHierarchy uniqueName="[Dotacion].[Jornada]" caption="Jornada" attribute="1" defaultMemberUniqueName="[Dotacion].[Jornada].[All]" allUniqueName="[Dotacion].[Jornada].[All]" dimensionUniqueName="[Dotacion]" displayFolder="" count="0" memberValueDatatype="130" unbalanced="0"/>
    <cacheHierarchy uniqueName="[Dotacion].[Carga Horaria]" caption="Carga Horaria" attribute="1" defaultMemberUniqueName="[Dotacion].[Carga Horaria].[All]" allUniqueName="[Dotacion].[Carga Horaria].[All]" dimensionUniqueName="[Dotacion]" displayFolder="" count="0" memberValueDatatype="20" unbalanced="0"/>
    <cacheHierarchy uniqueName="[Dotacion].[Cliente]" caption="Cliente" attribute="1" defaultMemberUniqueName="[Dotacion].[Cliente].[All]" allUniqueName="[Dotacion].[Cliente].[All]" dimensionUniqueName="[Dotacion]" displayFolder="" count="0" memberValueDatatype="130" unbalanced="0"/>
    <cacheHierarchy uniqueName="[Dotacion].[Sub Campaña]" caption="Sub Campaña" attribute="1" defaultMemberUniqueName="[Dotacion].[Sub Campaña].[All]" allUniqueName="[Dotacion].[Sub Campaña].[All]" dimensionUniqueName="[Dotacion]" displayFolder="" count="0" memberValueDatatype="130" unbalanced="0"/>
    <cacheHierarchy uniqueName="[Dotacion].[ID AZO]" caption="ID AZO" attribute="1" defaultMemberUniqueName="[Dotacion].[ID AZO].[All]" allUniqueName="[Dotacion].[ID AZO].[All]" dimensionUniqueName="[Dotacion]" displayFolder="" count="0" memberValueDatatype="130" unbalanced="0"/>
    <cacheHierarchy uniqueName="[Dotacion].[Estado]" caption="Estado" attribute="1" defaultMemberUniqueName="[Dotacion].[Estado].[All]" allUniqueName="[Dotacion].[Estado].[All]" dimensionUniqueName="[Dotacion]" displayFolder="" count="0" memberValueDatatype="130" unbalanced="0"/>
    <cacheHierarchy uniqueName="[Dotacion].[Fecha Baja o Lic]" caption="Fecha Baja o Lic" attribute="1" defaultMemberUniqueName="[Dotacion].[Fecha Baja o Lic].[All]" allUniqueName="[Dotacion].[Fecha Baja o Lic].[All]" dimensionUniqueName="[Dotacion]" displayFolder="" count="0" memberValueDatatype="130" unbalanced="0"/>
    <cacheHierarchy uniqueName="[Dotacion].[Proporcional x Presentismo]" caption="Proporcional x Presentismo" attribute="1" defaultMemberUniqueName="[Dotacion].[Proporcional x Presentismo].[All]" allUniqueName="[Dotacion].[Proporcional x Presentismo].[All]" dimensionUniqueName="[Dotacion]" displayFolder="" count="0" memberValueDatatype="5" unbalanced="0"/>
    <cacheHierarchy uniqueName="[Dotacion].[Proporcional x Curva]" caption="Proporcional x Curva" attribute="1" defaultMemberUniqueName="[Dotacion].[Proporcional x Curva].[All]" allUniqueName="[Dotacion].[Proporcional x Curva].[All]" dimensionUniqueName="[Dotacion]" displayFolder="" count="0" memberValueDatatype="5" unbalanced="0"/>
    <cacheHierarchy uniqueName="[Dotacion].[MODALIDAD]" caption="MODALIDAD" attribute="1" defaultMemberUniqueName="[Dotacion].[MODALIDAD].[All]" allUniqueName="[Dotacion].[MODALIDAD].[All]" dimensionUniqueName="[Dotacion]" displayFolder="" count="0" memberValueDatatype="130" unbalanced="0"/>
    <cacheHierarchy uniqueName="[Dotacion].[User Mitrol]" caption="User Mitrol" attribute="1" defaultMemberUniqueName="[Dotacion].[User Mitrol].[All]" allUniqueName="[Dotacion].[User Mitrol].[All]" dimensionUniqueName="[Dotacion]" displayFolder="" count="0" memberValueDatatype="130" unbalanced="0"/>
    <cacheHierarchy uniqueName="[Dotacion].[Equipo]" caption="Equipo" attribute="1" defaultMemberUniqueName="[Dotacion].[Equipo].[All]" allUniqueName="[Dotacion].[Equipo].[All]" dimensionUniqueName="[Dotacion]" displayFolder="" count="0" memberValueDatatype="130" unbalanced="0"/>
    <cacheHierarchy uniqueName="[Horas_Objetivo].[Producto]" caption="Producto" attribute="1" defaultMemberUniqueName="[Horas_Objetivo].[Producto].[All]" allUniqueName="[Horas_Objetivo].[Producto].[All]" dimensionUniqueName="[Horas_Objetivo]" displayFolder="" count="0" memberValueDatatype="130" unbalanced="0"/>
    <cacheHierarchy uniqueName="[Horas_Objetivo].[Apellido y Nombre]" caption="Apellido y Nombre" attribute="1" defaultMemberUniqueName="[Horas_Objetivo].[Apellido y Nombre].[All]" allUniqueName="[Horas_Objetivo].[Apellido y Nombre].[All]" dimensionUniqueName="[Horas_Objetivo]" displayFolder="" count="0" memberValueDatatype="130" unbalanced="0"/>
    <cacheHierarchy uniqueName="[Horas_Objetivo].[Supervisor]" caption="Supervisor" attribute="1" defaultMemberUniqueName="[Horas_Objetivo].[Supervisor].[All]" allUniqueName="[Horas_Objetivo].[Supervisor].[All]" dimensionUniqueName="[Horas_Objetivo]" displayFolder="" count="0" memberValueDatatype="130" unbalanced="0"/>
    <cacheHierarchy uniqueName="[Horas_Objetivo].[Coordinador]" caption="Coordinador" attribute="1" defaultMemberUniqueName="[Horas_Objetivo].[Coordinador].[All]" allUniqueName="[Horas_Objetivo].[Coordinador].[All]" dimensionUniqueName="[Horas_Objetivo]" displayFolder="" count="0" memberValueDatatype="130" unbalanced="0"/>
    <cacheHierarchy uniqueName="[Horas_Objetivo].[Estado]" caption="Estado" attribute="1" defaultMemberUniqueName="[Horas_Objetivo].[Estado].[All]" allUniqueName="[Horas_Objetivo].[Estado].[All]" dimensionUniqueName="[Horas_Objetivo]" displayFolder="" count="0" memberValueDatatype="130" unbalanced="0"/>
    <cacheHierarchy uniqueName="[Horas_Objetivo].[Sub Campaña]" caption="Sub Campaña" attribute="1" defaultMemberUniqueName="[Horas_Objetivo].[Sub Campaña].[All]" allUniqueName="[Horas_Objetivo].[Sub Campaña].[All]" dimensionUniqueName="[Horas_Objetivo]" displayFolder="" count="0" memberValueDatatype="130" unbalanced="0"/>
    <cacheHierarchy uniqueName="[Horas_Objetivo].[User Mitrol]" caption="User Mitrol" attribute="1" defaultMemberUniqueName="[Horas_Objetivo].[User Mitrol].[All]" allUniqueName="[Horas_Objetivo].[User Mitrol].[All]" dimensionUniqueName="[Horas_Objetivo]" displayFolder="" count="0" memberValueDatatype="130" unbalanced="0"/>
    <cacheHierarchy uniqueName="[Horas_Objetivo].[Fecha]" caption="Fecha" attribute="1" time="1" defaultMemberUniqueName="[Horas_Objetivo].[Fecha].[All]" allUniqueName="[Horas_Objetivo].[Fecha].[All]" dimensionUniqueName="[Horas_Objetivo]" displayFolder="" count="0" memberValueDatatype="7" unbalanced="0"/>
    <cacheHierarchy uniqueName="[Horas_Objetivo].[LOGIN]" caption="LOGIN" attribute="1" defaultMemberUniqueName="[Horas_Objetivo].[LOGIN].[All]" allUniqueName="[Horas_Objetivo].[LOGIN].[All]" dimensionUniqueName="[Horas_Objetivo]" displayFolder="" count="0" memberValueDatatype="5" unbalanced="0"/>
    <cacheHierarchy uniqueName="[Horas_Objetivo].[HS Obj]" caption="HS Obj" attribute="1" defaultMemberUniqueName="[Horas_Objetivo].[HS Obj].[All]" allUniqueName="[Horas_Objetivo].[HS Obj].[All]" dimensionUniqueName="[Horas_Objetivo]" displayFolder="" count="0" memberValueDatatype="5" unbalanced="0"/>
    <cacheHierarchy uniqueName="[Tiempos].[Fecha]" caption="Fecha" attribute="1" time="1" defaultMemberUniqueName="[Tiempos].[Fecha].[All]" allUniqueName="[Tiempos].[Fecha].[All]" dimensionUniqueName="[Tiempos]" displayFolder="" count="0" memberValueDatatype="7" unbalanced="0"/>
    <cacheHierarchy uniqueName="[Tiempos].[UserMitrol]" caption="UserMitrol" attribute="1" defaultMemberUniqueName="[Tiempos].[UserMitrol].[All]" allUniqueName="[Tiempos].[UserMitrol].[All]" dimensionUniqueName="[Tiempos]" displayFolder="" count="0" memberValueDatatype="130" unbalanced="0"/>
    <cacheHierarchy uniqueName="[Tiempos].[Sub Campaña]" caption="Sub Campaña" attribute="1" defaultMemberUniqueName="[Tiempos].[Sub Campaña].[All]" allUniqueName="[Tiempos].[Sub Campaña].[All]" dimensionUniqueName="[Tiempos]" displayFolder="" count="0" memberValueDatatype="130" unbalanced="0"/>
    <cacheHierarchy uniqueName="[Tiempos].[LOGIN]" caption="LOGIN" attribute="1" defaultMemberUniqueName="[Tiempos].[LOGIN].[All]" allUniqueName="[Tiempos].[LOGIN].[All]" dimensionUniqueName="[Tiempos]" displayFolder="" count="0" memberValueDatatype="5" unbalanced="0"/>
    <cacheHierarchy uniqueName="[Tiempos].[AVAIL]" caption="AVAIL" attribute="1" defaultMemberUniqueName="[Tiempos].[AVAIL].[All]" allUniqueName="[Tiempos].[AVAIL].[All]" dimensionUniqueName="[Tiempos]" displayFolder="" count="0" memberValueDatatype="5" unbalanced="0"/>
    <cacheHierarchy uniqueName="[Tiempos].[PREVIEW]" caption="PREVIEW" attribute="1" defaultMemberUniqueName="[Tiempos].[PREVIEW].[All]" allUniqueName="[Tiempos].[PREVIEW].[All]" dimensionUniqueName="[Tiempos]" displayFolder="" count="0" memberValueDatatype="5" unbalanced="0"/>
    <cacheHierarchy uniqueName="[Tiempos].[DIAL]" caption="DIAL" attribute="1" defaultMemberUniqueName="[Tiempos].[DIAL].[All]" allUniqueName="[Tiempos].[DIAL].[All]" dimensionUniqueName="[Tiempos]" displayFolder="" count="0" memberValueDatatype="5" unbalanced="0"/>
    <cacheHierarchy uniqueName="[Tiempos].[RING]" caption="RING" attribute="1" defaultMemberUniqueName="[Tiempos].[RING].[All]" allUniqueName="[Tiempos].[RING].[All]" dimensionUniqueName="[Tiempos]" displayFolder="" count="0" memberValueDatatype="5" unbalanced="0"/>
    <cacheHierarchy uniqueName="[Tiempos].[CONVERSACIÓN]" caption="CONVERSACIÓN" attribute="1" defaultMemberUniqueName="[Tiempos].[CONVERSACIÓN].[All]" allUniqueName="[Tiempos].[CONVERSACIÓN].[All]" dimensionUniqueName="[Tiempos]" displayFolder="" count="0" memberValueDatatype="5" unbalanced="0"/>
    <cacheHierarchy uniqueName="[Tiempos].[HOLD]" caption="HOLD" attribute="1" defaultMemberUniqueName="[Tiempos].[HOLD].[All]" allUniqueName="[Tiempos].[HOLD].[All]" dimensionUniqueName="[Tiempos]" displayFolder="" count="0" memberValueDatatype="5" unbalanced="0"/>
    <cacheHierarchy uniqueName="[Tiempos].[ACW]" caption="ACW" attribute="1" defaultMemberUniqueName="[Tiempos].[ACW].[All]" allUniqueName="[Tiempos].[ACW].[All]" dimensionUniqueName="[Tiempos]" displayFolder="" count="0" memberValueDatatype="5" unbalanced="0"/>
    <cacheHierarchy uniqueName="[Tiempos].[NOT_READY]" caption="NOT_READY" attribute="1" defaultMemberUniqueName="[Tiempos].[NOT_READY].[All]" allUniqueName="[Tiempos].[NOT_READY].[All]" dimensionUniqueName="[Tiempos]" displayFolder="" count="0" memberValueDatatype="5" unbalanced="0"/>
    <cacheHierarchy uniqueName="[Tiempos].[BREAK]" caption="BREAK" attribute="1" defaultMemberUniqueName="[Tiempos].[BREAK].[All]" allUniqueName="[Tiempos].[BREAK].[All]" dimensionUniqueName="[Tiempos]" displayFolder="" count="0" memberValueDatatype="5" unbalanced="0"/>
    <cacheHierarchy uniqueName="[Tiempos].[COACHING]" caption="COACHING" attribute="1" defaultMemberUniqueName="[Tiempos].[COACHING].[All]" allUniqueName="[Tiempos].[COACHING].[All]" dimensionUniqueName="[Tiempos]" displayFolder="" count="0" memberValueDatatype="5" unbalanced="0"/>
    <cacheHierarchy uniqueName="[Tiempos].[ADMINISTRATIVO]" caption="ADMINISTRATIVO" attribute="1" defaultMemberUniqueName="[Tiempos].[ADMINISTRATIVO].[All]" allUniqueName="[Tiempos].[ADMINISTRATIVO].[All]" dimensionUniqueName="[Tiempos]" displayFolder="" count="0" memberValueDatatype="5" unbalanced="0"/>
    <cacheHierarchy uniqueName="[Tiempos].[BAÑO]" caption="BAÑO" attribute="1" defaultMemberUniqueName="[Tiempos].[BAÑO].[All]" allUniqueName="[Tiempos].[BAÑO].[All]" dimensionUniqueName="[Tiempos]" displayFolder="" count="0" memberValueDatatype="5" unbalanced="0"/>
    <cacheHierarchy uniqueName="[Tiempos].[LLAMADA_MANUAL]" caption="LLAMADA_MANUAL" attribute="1" defaultMemberUniqueName="[Tiempos].[LLAMADA_MANUAL].[All]" allUniqueName="[Tiempos].[LLAMADA_MANUAL].[All]" dimensionUniqueName="[Tiempos]" displayFolder="" count="0" memberValueDatatype="5" unbalanced="0"/>
    <cacheHierarchy uniqueName="[Tiempos].[ATENDIDAS]" caption="ATENDIDAS" attribute="1" defaultMemberUniqueName="[Tiempos].[ATENDIDAS].[All]" allUniqueName="[Tiempos].[ATENDIDAS].[All]" dimensionUniqueName="[Tiempos]" displayFolder="" count="0" memberValueDatatype="20" unbalanced="0"/>
    <cacheHierarchy uniqueName="[Tiempos].[NO_ATENDIDAS]" caption="NO_ATENDIDAS" attribute="1" defaultMemberUniqueName="[Tiempos].[NO_ATENDIDAS].[All]" allUniqueName="[Tiempos].[NO_ATENDIDAS].[All]" dimensionUniqueName="[Tiempos]" displayFolder="" count="0" memberValueDatatype="20" unbalanced="0"/>
    <cacheHierarchy uniqueName="[Tiempos].[TIPIFICACIÓN_EXITOSO]" caption="TIPIFICACIÓN_EXITOSO" attribute="1" defaultMemberUniqueName="[Tiempos].[TIPIFICACIÓN_EXITOSO].[All]" allUniqueName="[Tiempos].[TIPIFICACIÓN_EXITOSO].[All]" dimensionUniqueName="[Tiempos]" displayFolder="" count="0" memberValueDatatype="20" unbalanced="0"/>
    <cacheHierarchy uniqueName="[Tiempos].[TIPIFICACIÓN_NO_EXITOSO]" caption="TIPIFICACIÓN_NO_EXITOSO" attribute="1" defaultMemberUniqueName="[Tiempos].[TIPIFICACIÓN_NO_EXITOSO].[All]" allUniqueName="[Tiempos].[TIPIFICACIÓN_NO_EXITOSO].[All]" dimensionUniqueName="[Tiempos]" displayFolder="" count="0" memberValueDatatype="20" unbalanced="0"/>
    <cacheHierarchy uniqueName="[Tiempos].[CONVERSACIÓN_ENTRANTE]" caption="CONVERSACIÓN_ENTRANTE" attribute="1" defaultMemberUniqueName="[Tiempos].[CONVERSACIÓN_ENTRANTE].[All]" allUniqueName="[Tiempos].[CONVERSACIÓN_ENTRANTE].[All]" dimensionUniqueName="[Tiempos]" displayFolder="" count="0" memberValueDatatype="5" unbalanced="0"/>
    <cacheHierarchy uniqueName="[Tiempos].[CONVERSACIÓN_SALIENTE]" caption="CONVERSACIÓN_SALIENTE" attribute="1" defaultMemberUniqueName="[Tiempos].[CONVERSACIÓN_SALIENTE].[All]" allUniqueName="[Tiempos].[CONVERSACIÓN_SALIENTE].[All]" dimensionUniqueName="[Tiempos]" displayFolder="" count="0" memberValueDatatype="5" unbalanced="0"/>
    <cacheHierarchy uniqueName="[Tiempos].[LLAMADAS]" caption="LLAMADAS" attribute="1" defaultMemberUniqueName="[Tiempos].[LLAMADAS].[All]" allUniqueName="[Tiempos].[LLAMADAS].[All]" dimensionUniqueName="[Tiempos]" displayFolder="" count="0" memberValueDatatype="20" unbalanced="0"/>
    <cacheHierarchy uniqueName="[Tiempos].[TOTAL_AUXILIARES]" caption="TOTAL_AUXILIARES" attribute="1" defaultMemberUniqueName="[Tiempos].[TOTAL_AUXILIARES].[All]" allUniqueName="[Tiempos].[TOTAL_AUXILIARES].[All]" dimensionUniqueName="[Tiempos]" displayFolder="" count="0" memberValueDatatype="5" unbalanced="0"/>
    <cacheHierarchy uniqueName="[Tiempos].[TKT]" caption="TKT" attribute="1" defaultMemberUniqueName="[Tiempos].[TKT].[All]" allUniqueName="[Tiempos].[TKT].[All]" dimensionUniqueName="[Tiempos]" displayFolder="" count="0" memberValueDatatype="5" unbalanced="0"/>
    <cacheHierarchy uniqueName="[Tiempos].[TMO]" caption="TMO" attribute="1" defaultMemberUniqueName="[Tiempos].[TMO].[All]" allUniqueName="[Tiempos].[TMO].[All]" dimensionUniqueName="[Tiempos]" displayFolder="" count="0" memberValueDatatype="5" unbalanced="0"/>
    <cacheHierarchy uniqueName="[Tiempos].[PRODUCTO]" caption="PRODUCTO" attribute="1" defaultMemberUniqueName="[Tiempos].[PRODUCTO].[All]" allUniqueName="[Tiempos].[PRODUCTO].[All]" dimensionUniqueName="[Tiempos]" displayFolder="" count="0" memberValueDatatype="130" unbalanced="0"/>
    <cacheHierarchy uniqueName="[Tiempos].[Operador]" caption="Operador" attribute="1" defaultMemberUniqueName="[Tiempos].[Operador].[All]" allUniqueName="[Tiempos].[Operador].[All]" dimensionUniqueName="[Tiempos]" displayFolder="" count="0" memberValueDatatype="130" unbalanced="0"/>
    <cacheHierarchy uniqueName="[Tiempos].[Documento]" caption="Documento" attribute="1" defaultMemberUniqueName="[Tiempos].[Documento].[All]" allUniqueName="[Tiempos].[Documento].[All]" dimensionUniqueName="[Tiempos]" displayFolder="" count="0" memberValueDatatype="20" unbalanced="0"/>
    <cacheHierarchy uniqueName="[Tiempos].[Supervisor]" caption="Supervisor" attribute="1" defaultMemberUniqueName="[Tiempos].[Supervisor].[All]" allUniqueName="[Tiempos].[Supervisor].[All]" dimensionUniqueName="[Tiempos]" displayFolder="" count="0" memberValueDatatype="130" unbalanced="0"/>
    <cacheHierarchy uniqueName="[Tiempos].[Coordinador]" caption="Coordinador" attribute="1" defaultMemberUniqueName="[Tiempos].[Coordinador].[All]" allUniqueName="[Tiempos].[Coordinador].[All]" dimensionUniqueName="[Tiempos]" displayFolder="" count="0" memberValueDatatype="130" unbalanced="0"/>
    <cacheHierarchy uniqueName="[Tiempos].[Site]" caption="Site" attribute="1" defaultMemberUniqueName="[Tiempos].[Site].[All]" allUniqueName="[Tiempos].[Site].[All]" dimensionUniqueName="[Tiempos]" displayFolder="" count="0" memberValueDatatype="130" unbalanced="0"/>
    <cacheHierarchy uniqueName="[Tiempos].[Id Operador]" caption="Id Operador" attribute="1" defaultMemberUniqueName="[Tiempos].[Id Operador].[All]" allUniqueName="[Tiempos].[Id Operador].[All]" dimensionUniqueName="[Tiempos]" displayFolder="" count="0" memberValueDatatype="130" unbalanced="0"/>
    <cacheHierarchy uniqueName="[Tiempos].[Estado]" caption="Estado" attribute="1" defaultMemberUniqueName="[Tiempos].[Estado].[All]" allUniqueName="[Tiempos].[Estado].[All]" dimensionUniqueName="[Tiempos]" displayFolder="" count="0" memberValueDatatype="130" unbalanced="0"/>
    <cacheHierarchy uniqueName="[Tiempos].[Proporcional x Presentismo]" caption="Proporcional x Presentismo" attribute="1" defaultMemberUniqueName="[Tiempos].[Proporcional x Presentismo].[All]" allUniqueName="[Tiempos].[Proporcional x Presentismo].[All]" dimensionUniqueName="[Tiempos]" displayFolder="" count="0" memberValueDatatype="5" unbalanced="0"/>
    <cacheHierarchy uniqueName="[Tiempos].[Proporcional x Curva]" caption="Proporcional x Curva" attribute="1" defaultMemberUniqueName="[Tiempos].[Proporcional x Curva].[All]" allUniqueName="[Tiempos].[Proporcional x Curva].[All]" dimensionUniqueName="[Tiempos]" displayFolder="" count="0" memberValueDatatype="5" unbalanced="0"/>
    <cacheHierarchy uniqueName="[Tiempos].[Busqueda]" caption="Busqueda" attribute="1" defaultMemberUniqueName="[Tiempos].[Busqueda].[All]" allUniqueName="[Tiempos].[Busqueda].[All]" dimensionUniqueName="[Tiempos]" displayFolder="" count="0" memberValueDatatype="130" unbalanced="0"/>
    <cacheHierarchy uniqueName="[Ventas AZO Mes Anterior].[Id Operador]" caption="Id Operador" attribute="1" defaultMemberUniqueName="[Ventas AZO Mes Anterior].[Id Operador].[All]" allUniqueName="[Ventas AZO Mes Anterior].[Id Operador].[All]" dimensionUniqueName="[Ventas AZO Mes Anterior]" displayFolder="" count="0" memberValueDatatype="130" unbalanced="0"/>
    <cacheHierarchy uniqueName="[Ventas AZO Mes Anterior].[Fecha]" caption="Fecha" attribute="1" time="1" defaultMemberUniqueName="[Ventas AZO Mes Anterior].[Fecha].[All]" allUniqueName="[Ventas AZO Mes Anterior].[Fecha].[All]" dimensionUniqueName="[Ventas AZO Mes Anterior]" displayFolder="" count="0" memberValueDatatype="7" unbalanced="0"/>
    <cacheHierarchy uniqueName="[Ventas AZO Mes Anterior].[Hora]" caption="Hora" attribute="1" defaultMemberUniqueName="[Ventas AZO Mes Anterior].[Hora].[All]" allUniqueName="[Ventas AZO Mes Anterior].[Hora].[All]" dimensionUniqueName="[Ventas AZO Mes Anterior]" displayFolder="" count="0" memberValueDatatype="130" unbalanced="0"/>
    <cacheHierarchy uniqueName="[Ventas AZO Mes Anterior].[Dispositivo]" caption="Dispositivo" attribute="1" defaultMemberUniqueName="[Ventas AZO Mes Anterior].[Dispositivo].[All]" allUniqueName="[Ventas AZO Mes Anterior].[Dispositivo].[All]" dimensionUniqueName="[Ventas AZO Mes Anterior]" displayFolder="" count="0" memberValueDatatype="130" unbalanced="0"/>
    <cacheHierarchy uniqueName="[Ventas AZO Mes Anterior].[Cliente]" caption="Cliente" attribute="1" defaultMemberUniqueName="[Ventas AZO Mes Anterior].[Cliente].[All]" allUniqueName="[Ventas AZO Mes Anterior].[Cliente].[All]" dimensionUniqueName="[Ventas AZO Mes Anterior]" displayFolder="" count="0" memberValueDatatype="130" unbalanced="0"/>
    <cacheHierarchy uniqueName="[Ventas AZO Mes Anterior].[Cliente_Mail]" caption="Cliente_Mail" attribute="1" defaultMemberUniqueName="[Ventas AZO Mes Anterior].[Cliente_Mail].[All]" allUniqueName="[Ventas AZO Mes Anterior].[Cliente_Mail].[All]" dimensionUniqueName="[Ventas AZO Mes Anterior]" displayFolder="" count="0" memberValueDatatype="130" unbalanced="0"/>
    <cacheHierarchy uniqueName="[Ventas AZO Mes Anterior].[Cliente_Telefono]" caption="Cliente_Telefono" attribute="1" defaultMemberUniqueName="[Ventas AZO Mes Anterior].[Cliente_Telefono].[All]" allUniqueName="[Ventas AZO Mes Anterior].[Cliente_Telefono].[All]" dimensionUniqueName="[Ventas AZO Mes Anterior]" displayFolder="" count="0" memberValueDatatype="130" unbalanced="0"/>
    <cacheHierarchy uniqueName="[Ventas AZO Mes Anterior].[user_id]" caption="user_id" attribute="1" defaultMemberUniqueName="[Ventas AZO Mes Anterior].[user_id].[All]" allUniqueName="[Ventas AZO Mes Anterior].[user_id].[All]" dimensionUniqueName="[Ventas AZO Mes Anterior]" displayFolder="" count="0" memberValueDatatype="130" unbalanced="0"/>
    <cacheHierarchy uniqueName="[Ventas AZO Mes Anterior].[Status_Link]" caption="Status_Link" attribute="1" defaultMemberUniqueName="[Ventas AZO Mes Anterior].[Status_Link].[All]" allUniqueName="[Ventas AZO Mes Anterior].[Status_Link].[All]" dimensionUniqueName="[Ventas AZO Mes Anterior]" displayFolder="" count="0" memberValueDatatype="130" unbalanced="0"/>
    <cacheHierarchy uniqueName="[Ventas AZO Mes Anterior].[payment_id]" caption="payment_id" attribute="1" defaultMemberUniqueName="[Ventas AZO Mes Anterior].[payment_id].[All]" allUniqueName="[Ventas AZO Mes Anterior].[payment_id].[All]" dimensionUniqueName="[Ventas AZO Mes Anterior]" displayFolder="" count="0" memberValueDatatype="130" unbalanced="0"/>
    <cacheHierarchy uniqueName="[Ventas AZO Mes Anterior].[payment_method_id]" caption="payment_method_id" attribute="1" defaultMemberUniqueName="[Ventas AZO Mes Anterior].[payment_method_id].[All]" allUniqueName="[Ventas AZO Mes Anterior].[payment_method_id].[All]" dimensionUniqueName="[Ventas AZO Mes Anterior]" displayFolder="" count="0" memberValueDatatype="130" unbalanced="0"/>
    <cacheHierarchy uniqueName="[Ventas AZO Mes Anterior].[payment_status]" caption="payment_status" attribute="1" defaultMemberUniqueName="[Ventas AZO Mes Anterior].[payment_status].[All]" allUniqueName="[Ventas AZO Mes Anterior].[payment_status].[All]" dimensionUniqueName="[Ventas AZO Mes Anterior]" displayFolder="" count="0" memberValueDatatype="130" unbalanced="0"/>
    <cacheHierarchy uniqueName="[Ventas AZO Mes Anterior].[payment_status_detail]" caption="payment_status_detail" attribute="1" defaultMemberUniqueName="[Ventas AZO Mes Anterior].[payment_status_detail].[All]" allUniqueName="[Ventas AZO Mes Anterior].[payment_status_detail].[All]" dimensionUniqueName="[Ventas AZO Mes Anterior]" displayFolder="" count="0" memberValueDatatype="130" unbalanced="0"/>
    <cacheHierarchy uniqueName="[Ventas AZO Mes Anterior].[PRODUCTO]" caption="PRODUCTO" attribute="1" defaultMemberUniqueName="[Ventas AZO Mes Anterior].[PRODUCTO].[All]" allUniqueName="[Ventas AZO Mes Anterior].[PRODUCTO].[All]" dimensionUniqueName="[Ventas AZO Mes Anterior]" displayFolder="" count="0" memberValueDatatype="130" unbalanced="0"/>
    <cacheHierarchy uniqueName="[Ventas AZO Mes Anterior].[Sub Campaña]" caption="Sub Campaña" attribute="1" defaultMemberUniqueName="[Ventas AZO Mes Anterior].[Sub Campaña].[All]" allUniqueName="[Ventas AZO Mes Anterior].[Sub Campaña].[All]" dimensionUniqueName="[Ventas AZO Mes Anterior]" displayFolder="" count="0" memberValueDatatype="130" unbalanced="0"/>
    <cacheHierarchy uniqueName="[Ventas AZO Mes Anterior].[Estado_Gestion]" caption="Estado_Gestion" attribute="1" defaultMemberUniqueName="[Ventas AZO Mes Anterior].[Estado_Gestion].[All]" allUniqueName="[Ventas AZO Mes Anterior].[Estado_Gestion].[All]" dimensionUniqueName="[Ventas AZO Mes Anterior]" displayFolder="" count="0" memberValueDatatype="130" unbalanced="0"/>
    <cacheHierarchy uniqueName="[Ventas AZO Mes Anterior].[Puntos (Sin Incentivo)]" caption="Puntos (Sin Incentivo)" attribute="1" defaultMemberUniqueName="[Ventas AZO Mes Anterior].[Puntos (Sin Incentivo)].[All]" allUniqueName="[Ventas AZO Mes Anterior].[Puntos (Sin Incentivo)].[All]" dimensionUniqueName="[Ventas AZO Mes Anterior]" displayFolder="" count="0" memberValueDatatype="5" unbalanced="0"/>
    <cacheHierarchy uniqueName="[Ventas AZO Mes Anterior].[Operador]" caption="Operador" attribute="1" defaultMemberUniqueName="[Ventas AZO Mes Anterior].[Operador].[All]" allUniqueName="[Ventas AZO Mes Anterior].[Operador].[All]" dimensionUniqueName="[Ventas AZO Mes Anterior]" displayFolder="" count="0" memberValueDatatype="130" unbalanced="0"/>
    <cacheHierarchy uniqueName="[Ventas AZO Mes Anterior].[Documento]" caption="Documento" attribute="1" defaultMemberUniqueName="[Ventas AZO Mes Anterior].[Documento].[All]" allUniqueName="[Ventas AZO Mes Anterior].[Documento].[All]" dimensionUniqueName="[Ventas AZO Mes Anterior]" displayFolder="" count="0" memberValueDatatype="20" unbalanced="0"/>
    <cacheHierarchy uniqueName="[Ventas AZO Mes Anterior].[Supervisor]" caption="Supervisor" attribute="1" defaultMemberUniqueName="[Ventas AZO Mes Anterior].[Supervisor].[All]" allUniqueName="[Ventas AZO Mes Anterior].[Supervisor].[All]" dimensionUniqueName="[Ventas AZO Mes Anterior]" displayFolder="" count="0" memberValueDatatype="130" unbalanced="0"/>
    <cacheHierarchy uniqueName="[Ventas AZO Mes Anterior].[Coordinador]" caption="Coordinador" attribute="1" defaultMemberUniqueName="[Ventas AZO Mes Anterior].[Coordinador].[All]" allUniqueName="[Ventas AZO Mes Anterior].[Coordinador].[All]" dimensionUniqueName="[Ventas AZO Mes Anterior]" displayFolder="" count="0" memberValueDatatype="130" unbalanced="0"/>
    <cacheHierarchy uniqueName="[Ventas AZO Mes Anterior].[Site]" caption="Site" attribute="1" defaultMemberUniqueName="[Ventas AZO Mes Anterior].[Site].[All]" allUniqueName="[Ventas AZO Mes Anterior].[Site].[All]" dimensionUniqueName="[Ventas AZO Mes Anterior]" displayFolder="" count="0" memberValueDatatype="130" unbalanced="0"/>
    <cacheHierarchy uniqueName="[Ventas AZO Mes Anterior].[Estado]" caption="Estado" attribute="1" defaultMemberUniqueName="[Ventas AZO Mes Anterior].[Estado].[All]" allUniqueName="[Ventas AZO Mes Anterior].[Estado].[All]" dimensionUniqueName="[Ventas AZO Mes Anterior]" displayFolder="" count="0" memberValueDatatype="130" unbalanced="0"/>
    <cacheHierarchy uniqueName="[Ventas AZO Mes Anterior].[Multiplicador Incentivo]" caption="Multiplicador Incentivo" attribute="1" defaultMemberUniqueName="[Ventas AZO Mes Anterior].[Multiplicador Incentivo].[All]" allUniqueName="[Ventas AZO Mes Anterior].[Multiplicador Incentivo].[All]" dimensionUniqueName="[Ventas AZO Mes Anterior]" displayFolder="" count="0" memberValueDatatype="5" unbalanced="0"/>
    <cacheHierarchy uniqueName="[Ventas AZO Mes Anterior].[Puntos]" caption="Puntos" attribute="1" defaultMemberUniqueName="[Ventas AZO Mes Anterior].[Puntos].[All]" allUniqueName="[Ventas AZO Mes Anterior].[Puntos].[All]" dimensionUniqueName="[Ventas AZO Mes Anterior]" displayFolder="" count="0" memberValueDatatype="5" unbalanced="0"/>
    <cacheHierarchy uniqueName="[VentasTiemposFinal].[Fecha]" caption="Fecha" attribute="1" time="1" defaultMemberUniqueName="[VentasTiemposFinal].[Fecha].[All]" allUniqueName="[VentasTiemposFinal].[Fecha].[All]" dimensionUniqueName="[VentasTiemposFinal]" displayFolder="" count="0" memberValueDatatype="7" unbalanced="0"/>
    <cacheHierarchy uniqueName="[VentasTiemposFinal].[UserMitrol]" caption="UserMitrol" attribute="1" defaultMemberUniqueName="[VentasTiemposFinal].[UserMitrol].[All]" allUniqueName="[VentasTiemposFinal].[UserMitrol].[All]" dimensionUniqueName="[VentasTiemposFinal]" displayFolder="" count="0" memberValueDatatype="130" unbalanced="0"/>
    <cacheHierarchy uniqueName="[VentasTiemposFinal].[Sub Campaña]" caption="Sub Campaña" attribute="1" defaultMemberUniqueName="[VentasTiemposFinal].[Sub Campaña].[All]" allUniqueName="[VentasTiemposFinal].[Sub Campaña].[All]" dimensionUniqueName="[VentasTiemposFinal]" displayFolder="" count="2" memberValueDatatype="130" unbalanced="0">
      <fieldsUsage count="2">
        <fieldUsage x="-1"/>
        <fieldUsage x="8"/>
      </fieldsUsage>
    </cacheHierarchy>
    <cacheHierarchy uniqueName="[VentasTiemposFinal].[LOGIN]" caption="LOGIN" attribute="1" defaultMemberUniqueName="[VentasTiemposFinal].[LOGIN].[All]" allUniqueName="[VentasTiemposFinal].[LOGIN].[All]" dimensionUniqueName="[VentasTiemposFinal]" displayFolder="" count="0" memberValueDatatype="5" unbalanced="0"/>
    <cacheHierarchy uniqueName="[VentasTiemposFinal].[AVAIL]" caption="AVAIL" attribute="1" defaultMemberUniqueName="[VentasTiemposFinal].[AVAIL].[All]" allUniqueName="[VentasTiemposFinal].[AVAIL].[All]" dimensionUniqueName="[VentasTiemposFinal]" displayFolder="" count="0" memberValueDatatype="5" unbalanced="0"/>
    <cacheHierarchy uniqueName="[VentasTiemposFinal].[PREVIEW]" caption="PREVIEW" attribute="1" defaultMemberUniqueName="[VentasTiemposFinal].[PREVIEW].[All]" allUniqueName="[VentasTiemposFinal].[PREVIEW].[All]" dimensionUniqueName="[VentasTiemposFinal]" displayFolder="" count="0" memberValueDatatype="5" unbalanced="0"/>
    <cacheHierarchy uniqueName="[VentasTiemposFinal].[DIAL]" caption="DIAL" attribute="1" defaultMemberUniqueName="[VentasTiemposFinal].[DIAL].[All]" allUniqueName="[VentasTiemposFinal].[DIAL].[All]" dimensionUniqueName="[VentasTiemposFinal]" displayFolder="" count="0" memberValueDatatype="5" unbalanced="0"/>
    <cacheHierarchy uniqueName="[VentasTiemposFinal].[RING]" caption="RING" attribute="1" defaultMemberUniqueName="[VentasTiemposFinal].[RING].[All]" allUniqueName="[VentasTiemposFinal].[RING].[All]" dimensionUniqueName="[VentasTiemposFinal]" displayFolder="" count="0" memberValueDatatype="5" unbalanced="0"/>
    <cacheHierarchy uniqueName="[VentasTiemposFinal].[CONVERSACIÓN]" caption="CONVERSACIÓN" attribute="1" defaultMemberUniqueName="[VentasTiemposFinal].[CONVERSACIÓN].[All]" allUniqueName="[VentasTiemposFinal].[CONVERSACIÓN].[All]" dimensionUniqueName="[VentasTiemposFinal]" displayFolder="" count="0" memberValueDatatype="5" unbalanced="0"/>
    <cacheHierarchy uniqueName="[VentasTiemposFinal].[HOLD]" caption="HOLD" attribute="1" defaultMemberUniqueName="[VentasTiemposFinal].[HOLD].[All]" allUniqueName="[VentasTiemposFinal].[HOLD].[All]" dimensionUniqueName="[VentasTiemposFinal]" displayFolder="" count="0" memberValueDatatype="5" unbalanced="0"/>
    <cacheHierarchy uniqueName="[VentasTiemposFinal].[ACW]" caption="ACW" attribute="1" defaultMemberUniqueName="[VentasTiemposFinal].[ACW].[All]" allUniqueName="[VentasTiemposFinal].[ACW].[All]" dimensionUniqueName="[VentasTiemposFinal]" displayFolder="" count="0" memberValueDatatype="5" unbalanced="0"/>
    <cacheHierarchy uniqueName="[VentasTiemposFinal].[NOT_READY]" caption="NOT_READY" attribute="1" defaultMemberUniqueName="[VentasTiemposFinal].[NOT_READY].[All]" allUniqueName="[VentasTiemposFinal].[NOT_READY].[All]" dimensionUniqueName="[VentasTiemposFinal]" displayFolder="" count="0" memberValueDatatype="5" unbalanced="0"/>
    <cacheHierarchy uniqueName="[VentasTiemposFinal].[BREAK]" caption="BREAK" attribute="1" defaultMemberUniqueName="[VentasTiemposFinal].[BREAK].[All]" allUniqueName="[VentasTiemposFinal].[BREAK].[All]" dimensionUniqueName="[VentasTiemposFinal]" displayFolder="" count="0" memberValueDatatype="5" unbalanced="0"/>
    <cacheHierarchy uniqueName="[VentasTiemposFinal].[COACHING]" caption="COACHING" attribute="1" defaultMemberUniqueName="[VentasTiemposFinal].[COACHING].[All]" allUniqueName="[VentasTiemposFinal].[COACHING].[All]" dimensionUniqueName="[VentasTiemposFinal]" displayFolder="" count="0" memberValueDatatype="5" unbalanced="0"/>
    <cacheHierarchy uniqueName="[VentasTiemposFinal].[ADMINISTRATIVO]" caption="ADMINISTRATIVO" attribute="1" defaultMemberUniqueName="[VentasTiemposFinal].[ADMINISTRATIVO].[All]" allUniqueName="[VentasTiemposFinal].[ADMINISTRATIVO].[All]" dimensionUniqueName="[VentasTiemposFinal]" displayFolder="" count="0" memberValueDatatype="5" unbalanced="0"/>
    <cacheHierarchy uniqueName="[VentasTiemposFinal].[BAÑO]" caption="BAÑO" attribute="1" defaultMemberUniqueName="[VentasTiemposFinal].[BAÑO].[All]" allUniqueName="[VentasTiemposFinal].[BAÑO].[All]" dimensionUniqueName="[VentasTiemposFinal]" displayFolder="" count="0" memberValueDatatype="5" unbalanced="0"/>
    <cacheHierarchy uniqueName="[VentasTiemposFinal].[LLAMADA_MANUAL]" caption="LLAMADA_MANUAL" attribute="1" defaultMemberUniqueName="[VentasTiemposFinal].[LLAMADA_MANUAL].[All]" allUniqueName="[VentasTiemposFinal].[LLAMADA_MANUAL].[All]" dimensionUniqueName="[VentasTiemposFinal]" displayFolder="" count="0" memberValueDatatype="5" unbalanced="0"/>
    <cacheHierarchy uniqueName="[VentasTiemposFinal].[ATENDIDAS]" caption="ATENDIDAS" attribute="1" defaultMemberUniqueName="[VentasTiemposFinal].[ATENDIDAS].[All]" allUniqueName="[VentasTiemposFinal].[ATENDIDAS].[All]" dimensionUniqueName="[VentasTiemposFinal]" displayFolder="" count="0" memberValueDatatype="20" unbalanced="0"/>
    <cacheHierarchy uniqueName="[VentasTiemposFinal].[NO_ATENDIDAS]" caption="NO_ATENDIDAS" attribute="1" defaultMemberUniqueName="[VentasTiemposFinal].[NO_ATENDIDAS].[All]" allUniqueName="[VentasTiemposFinal].[NO_ATENDIDAS].[All]" dimensionUniqueName="[VentasTiemposFinal]" displayFolder="" count="0" memberValueDatatype="20" unbalanced="0"/>
    <cacheHierarchy uniqueName="[VentasTiemposFinal].[TIPIFICACIÓN_EXITOSO]" caption="TIPIFICACIÓN_EXITOSO" attribute="1" defaultMemberUniqueName="[VentasTiemposFinal].[TIPIFICACIÓN_EXITOSO].[All]" allUniqueName="[VentasTiemposFinal].[TIPIFICACIÓN_EXITOSO].[All]" dimensionUniqueName="[VentasTiemposFinal]" displayFolder="" count="0" memberValueDatatype="20" unbalanced="0"/>
    <cacheHierarchy uniqueName="[VentasTiemposFinal].[TIPIFICACIÓN_NO_EXITOSO]" caption="TIPIFICACIÓN_NO_EXITOSO" attribute="1" defaultMemberUniqueName="[VentasTiemposFinal].[TIPIFICACIÓN_NO_EXITOSO].[All]" allUniqueName="[VentasTiemposFinal].[TIPIFICACIÓN_NO_EXITOSO].[All]" dimensionUniqueName="[VentasTiemposFinal]" displayFolder="" count="0" memberValueDatatype="20" unbalanced="0"/>
    <cacheHierarchy uniqueName="[VentasTiemposFinal].[CONVERSACIÓN_ENTRANTE]" caption="CONVERSACIÓN_ENTRANTE" attribute="1" defaultMemberUniqueName="[VentasTiemposFinal].[CONVERSACIÓN_ENTRANTE].[All]" allUniqueName="[VentasTiemposFinal].[CONVERSACIÓN_ENTRANTE].[All]" dimensionUniqueName="[VentasTiemposFinal]" displayFolder="" count="0" memberValueDatatype="5" unbalanced="0"/>
    <cacheHierarchy uniqueName="[VentasTiemposFinal].[CONVERSACIÓN_SALIENTE]" caption="CONVERSACIÓN_SALIENTE" attribute="1" defaultMemberUniqueName="[VentasTiemposFinal].[CONVERSACIÓN_SALIENTE].[All]" allUniqueName="[VentasTiemposFinal].[CONVERSACIÓN_SALIENTE].[All]" dimensionUniqueName="[VentasTiemposFinal]" displayFolder="" count="0" memberValueDatatype="5" unbalanced="0"/>
    <cacheHierarchy uniqueName="[VentasTiemposFinal].[LLAMADAS]" caption="LLAMADAS" attribute="1" defaultMemberUniqueName="[VentasTiemposFinal].[LLAMADAS].[All]" allUniqueName="[VentasTiemposFinal].[LLAMADAS].[All]" dimensionUniqueName="[VentasTiemposFinal]" displayFolder="" count="0" memberValueDatatype="20" unbalanced="0"/>
    <cacheHierarchy uniqueName="[VentasTiemposFinal].[TOTAL_AUXILIARES]" caption="TOTAL_AUXILIARES" attribute="1" defaultMemberUniqueName="[VentasTiemposFinal].[TOTAL_AUXILIARES].[All]" allUniqueName="[VentasTiemposFinal].[TOTAL_AUXILIARES].[All]" dimensionUniqueName="[VentasTiemposFinal]" displayFolder="" count="0" memberValueDatatype="5" unbalanced="0"/>
    <cacheHierarchy uniqueName="[VentasTiemposFinal].[TKT]" caption="TKT" attribute="1" defaultMemberUniqueName="[VentasTiemposFinal].[TKT].[All]" allUniqueName="[VentasTiemposFinal].[TKT].[All]" dimensionUniqueName="[VentasTiemposFinal]" displayFolder="" count="0" memberValueDatatype="5" unbalanced="0"/>
    <cacheHierarchy uniqueName="[VentasTiemposFinal].[TMO]" caption="TMO" attribute="1" defaultMemberUniqueName="[VentasTiemposFinal].[TMO].[All]" allUniqueName="[VentasTiemposFinal].[TMO].[All]" dimensionUniqueName="[VentasTiemposFinal]" displayFolder="" count="0" memberValueDatatype="5" unbalanced="0"/>
    <cacheHierarchy uniqueName="[VentasTiemposFinal].[PRODUCTO]" caption="PRODUCTO" attribute="1" defaultMemberUniqueName="[VentasTiemposFinal].[PRODUCTO].[All]" allUniqueName="[VentasTiemposFinal].[PRODUCTO].[All]" dimensionUniqueName="[VentasTiemposFinal]" displayFolder="" count="0" memberValueDatatype="130" unbalanced="0"/>
    <cacheHierarchy uniqueName="[VentasTiemposFinal].[Operador]" caption="Operador" attribute="1" defaultMemberUniqueName="[VentasTiemposFinal].[Operador].[All]" allUniqueName="[VentasTiemposFinal].[Operador].[All]" dimensionUniqueName="[VentasTiemposFinal]" displayFolder="" count="2" memberValueDatatype="130" unbalanced="0">
      <fieldsUsage count="2">
        <fieldUsage x="-1"/>
        <fieldUsage x="1"/>
      </fieldsUsage>
    </cacheHierarchy>
    <cacheHierarchy uniqueName="[VentasTiemposFinal].[Documento]" caption="Documento" attribute="1" defaultMemberUniqueName="[VentasTiemposFinal].[Documento].[All]" allUniqueName="[VentasTiemposFinal].[Documento].[All]" dimensionUniqueName="[VentasTiemposFinal]" displayFolder="" count="2" memberValueDatatype="20" unbalanced="0">
      <fieldsUsage count="2">
        <fieldUsage x="-1"/>
        <fieldUsage x="5"/>
      </fieldsUsage>
    </cacheHierarchy>
    <cacheHierarchy uniqueName="[VentasTiemposFinal].[Supervisor]" caption="Supervisor" attribute="1" defaultMemberUniqueName="[VentasTiemposFinal].[Supervisor].[All]" allUniqueName="[VentasTiemposFinal].[Supervisor].[All]" dimensionUniqueName="[VentasTiemposFinal]" displayFolder="" count="2" memberValueDatatype="130" unbalanced="0">
      <fieldsUsage count="2">
        <fieldUsage x="-1"/>
        <fieldUsage x="0"/>
      </fieldsUsage>
    </cacheHierarchy>
    <cacheHierarchy uniqueName="[VentasTiemposFinal].[Coordinador]" caption="Coordinador" attribute="1" defaultMemberUniqueName="[VentasTiemposFinal].[Coordinador].[All]" allUniqueName="[VentasTiemposFinal].[Coordinador].[All]" dimensionUniqueName="[VentasTiemposFinal]" displayFolder="" count="0" memberValueDatatype="130" unbalanced="0"/>
    <cacheHierarchy uniqueName="[VentasTiemposFinal].[Site]" caption="Site" attribute="1" defaultMemberUniqueName="[VentasTiemposFinal].[Site].[All]" allUniqueName="[VentasTiemposFinal].[Site].[All]" dimensionUniqueName="[VentasTiemposFinal]" displayFolder="" count="0" memberValueDatatype="130" unbalanced="0"/>
    <cacheHierarchy uniqueName="[VentasTiemposFinal].[Id Operador]" caption="Id Operador" attribute="1" defaultMemberUniqueName="[VentasTiemposFinal].[Id Operador].[All]" allUniqueName="[VentasTiemposFinal].[Id Operador].[All]" dimensionUniqueName="[VentasTiemposFinal]" displayFolder="" count="0" memberValueDatatype="130" unbalanced="0"/>
    <cacheHierarchy uniqueName="[VentasTiemposFinal].[Estado]" caption="Estado" attribute="1" defaultMemberUniqueName="[VentasTiemposFinal].[Estado].[All]" allUniqueName="[VentasTiemposFinal].[Estado].[All]" dimensionUniqueName="[VentasTiemposFinal]" displayFolder="" count="2" memberValueDatatype="130" unbalanced="0">
      <fieldsUsage count="2">
        <fieldUsage x="-1"/>
        <fieldUsage x="9"/>
      </fieldsUsage>
    </cacheHierarchy>
    <cacheHierarchy uniqueName="[VentasTiemposFinal].[Proporcional x Presentismo]" caption="Proporcional x Presentismo" attribute="1" defaultMemberUniqueName="[VentasTiemposFinal].[Proporcional x Presentismo].[All]" allUniqueName="[VentasTiemposFinal].[Proporcional x Presentismo].[All]" dimensionUniqueName="[VentasTiemposFinal]" displayFolder="" count="0" memberValueDatatype="5" unbalanced="0"/>
    <cacheHierarchy uniqueName="[VentasTiemposFinal].[Proporcional x Curva]" caption="Proporcional x Curva" attribute="1" defaultMemberUniqueName="[VentasTiemposFinal].[Proporcional x Curva].[All]" allUniqueName="[VentasTiemposFinal].[Proporcional x Curva].[All]" dimensionUniqueName="[VentasTiemposFinal]" displayFolder="" count="0" memberValueDatatype="5" unbalanced="0"/>
    <cacheHierarchy uniqueName="[VentasTiemposFinal].[Busqueda]" caption="Busqueda" attribute="1" defaultMemberUniqueName="[VentasTiemposFinal].[Busqueda].[All]" allUniqueName="[VentasTiemposFinal].[Busqueda].[All]" dimensionUniqueName="[VentasTiemposFinal]" displayFolder="" count="0" memberValueDatatype="130" unbalanced="0"/>
    <cacheHierarchy uniqueName="[VentasTiemposFinal].[Hora]" caption="Hora" attribute="1" defaultMemberUniqueName="[VentasTiemposFinal].[Hora].[All]" allUniqueName="[VentasTiemposFinal].[Hora].[All]" dimensionUniqueName="[VentasTiemposFinal]" displayFolder="" count="0" memberValueDatatype="130" unbalanced="0"/>
    <cacheHierarchy uniqueName="[VentasTiemposFinal].[Dispositivo]" caption="Dispositivo" attribute="1" defaultMemberUniqueName="[VentasTiemposFinal].[Dispositivo].[All]" allUniqueName="[VentasTiemposFinal].[Dispositivo].[All]" dimensionUniqueName="[VentasTiemposFinal]" displayFolder="" count="0" memberValueDatatype="130" unbalanced="0"/>
    <cacheHierarchy uniqueName="[VentasTiemposFinal].[Cliente]" caption="Cliente" attribute="1" defaultMemberUniqueName="[VentasTiemposFinal].[Cliente].[All]" allUniqueName="[VentasTiemposFinal].[Cliente].[All]" dimensionUniqueName="[VentasTiemposFinal]" displayFolder="" count="0" memberValueDatatype="130" unbalanced="0"/>
    <cacheHierarchy uniqueName="[VentasTiemposFinal].[Cliente_Mail]" caption="Cliente_Mail" attribute="1" defaultMemberUniqueName="[VentasTiemposFinal].[Cliente_Mail].[All]" allUniqueName="[VentasTiemposFinal].[Cliente_Mail].[All]" dimensionUniqueName="[VentasTiemposFinal]" displayFolder="" count="0" memberValueDatatype="130" unbalanced="0"/>
    <cacheHierarchy uniqueName="[VentasTiemposFinal].[Cliente_Telefono]" caption="Cliente_Telefono" attribute="1" defaultMemberUniqueName="[VentasTiemposFinal].[Cliente_Telefono].[All]" allUniqueName="[VentasTiemposFinal].[Cliente_Telefono].[All]" dimensionUniqueName="[VentasTiemposFinal]" displayFolder="" count="0" memberValueDatatype="130" unbalanced="0"/>
    <cacheHierarchy uniqueName="[VentasTiemposFinal].[user_id]" caption="user_id" attribute="1" defaultMemberUniqueName="[VentasTiemposFinal].[user_id].[All]" allUniqueName="[VentasTiemposFinal].[user_id].[All]" dimensionUniqueName="[VentasTiemposFinal]" displayFolder="" count="0" memberValueDatatype="130" unbalanced="0"/>
    <cacheHierarchy uniqueName="[VentasTiemposFinal].[Status_Link]" caption="Status_Link" attribute="1" defaultMemberUniqueName="[VentasTiemposFinal].[Status_Link].[All]" allUniqueName="[VentasTiemposFinal].[Status_Link].[All]" dimensionUniqueName="[VentasTiemposFinal]" displayFolder="" count="0" memberValueDatatype="130" unbalanced="0"/>
    <cacheHierarchy uniqueName="[VentasTiemposFinal].[payment_id]" caption="payment_id" attribute="1" defaultMemberUniqueName="[VentasTiemposFinal].[payment_id].[All]" allUniqueName="[VentasTiemposFinal].[payment_id].[All]" dimensionUniqueName="[VentasTiemposFinal]" displayFolder="" count="0" memberValueDatatype="130" unbalanced="0"/>
    <cacheHierarchy uniqueName="[VentasTiemposFinal].[payment_method_id]" caption="payment_method_id" attribute="1" defaultMemberUniqueName="[VentasTiemposFinal].[payment_method_id].[All]" allUniqueName="[VentasTiemposFinal].[payment_method_id].[All]" dimensionUniqueName="[VentasTiemposFinal]" displayFolder="" count="0" memberValueDatatype="130" unbalanced="0"/>
    <cacheHierarchy uniqueName="[VentasTiemposFinal].[payment_status]" caption="payment_status" attribute="1" defaultMemberUniqueName="[VentasTiemposFinal].[payment_status].[All]" allUniqueName="[VentasTiemposFinal].[payment_status].[All]" dimensionUniqueName="[VentasTiemposFinal]" displayFolder="" count="0" memberValueDatatype="130" unbalanced="0"/>
    <cacheHierarchy uniqueName="[VentasTiemposFinal].[payment_status_detail]" caption="payment_status_detail" attribute="1" defaultMemberUniqueName="[VentasTiemposFinal].[payment_status_detail].[All]" allUniqueName="[VentasTiemposFinal].[payment_status_detail].[All]" dimensionUniqueName="[VentasTiemposFinal]" displayFolder="" count="0" memberValueDatatype="130" unbalanced="0"/>
    <cacheHierarchy uniqueName="[VentasTiemposFinal].[Estado_Gestion]" caption="Estado_Gestion" attribute="1" defaultMemberUniqueName="[VentasTiemposFinal].[Estado_Gestion].[All]" allUniqueName="[VentasTiemposFinal].[Estado_Gestion].[All]" dimensionUniqueName="[VentasTiemposFinal]" displayFolder="" count="0" memberValueDatatype="130" unbalanced="0"/>
    <cacheHierarchy uniqueName="[VentasTiemposFinal].[Puntos (Sin Incentivo)]" caption="Puntos (Sin Incentivo)" attribute="1" defaultMemberUniqueName="[VentasTiemposFinal].[Puntos (Sin Incentivo)].[All]" allUniqueName="[VentasTiemposFinal].[Puntos (Sin Incentivo)].[All]" dimensionUniqueName="[VentasTiemposFinal]" displayFolder="" count="0" memberValueDatatype="5" unbalanced="0"/>
    <cacheHierarchy uniqueName="[VentasTiemposFinal].[Multiplicador Incentivo]" caption="Multiplicador Incentivo" attribute="1" defaultMemberUniqueName="[VentasTiemposFinal].[Multiplicador Incentivo].[All]" allUniqueName="[VentasTiemposFinal].[Multiplicador Incentivo].[All]" dimensionUniqueName="[VentasTiemposFinal]" displayFolder="" count="0" memberValueDatatype="5" unbalanced="0"/>
    <cacheHierarchy uniqueName="[VentasTiemposFinal].[Puntos]" caption="Puntos" attribute="1" defaultMemberUniqueName="[VentasTiemposFinal].[Puntos].[All]" allUniqueName="[VentasTiemposFinal].[Puntos].[All]" dimensionUniqueName="[VentasTiemposFinal]" displayFolder="" count="0" memberValueDatatype="5" unbalanced="0"/>
    <cacheHierarchy uniqueName="[VentasTiemposFinal].[Coeficiente]" caption="Coeficiente" attribute="1" defaultMemberUniqueName="[VentasTiemposFinal].[Coeficiente].[All]" allUniqueName="[VentasTiemposFinal].[Coeficiente].[All]" dimensionUniqueName="[VentasTiemposFinal]" displayFolder="" count="0" memberValueDatatype="5" unbalanced="0"/>
    <cacheHierarchy uniqueName="[Vtas Delivery].[Fecha]" caption="Fecha" attribute="1" time="1" defaultMemberUniqueName="[Vtas Delivery].[Fecha].[All]" allUniqueName="[Vtas Delivery].[Fecha].[All]" dimensionUniqueName="[Vtas Delivery]" displayFolder="" count="0" memberValueDatatype="7" unbalanced="0"/>
    <cacheHierarchy uniqueName="[Vtas Delivery].[Nombre / Local]" caption="Nombre / Local" attribute="1" defaultMemberUniqueName="[Vtas Delivery].[Nombre / Local].[All]" allUniqueName="[Vtas Delivery].[Nombre / Local].[All]" dimensionUniqueName="[Vtas Delivery]" displayFolder="" count="0" memberValueDatatype="130" unbalanced="0"/>
    <cacheHierarchy uniqueName="[Vtas Delivery].[Teléfono (Google)]" caption="Teléfono (Google)" attribute="1" defaultMemberUniqueName="[Vtas Delivery].[Teléfono (Google)].[All]" allUniqueName="[Vtas Delivery].[Teléfono (Google)].[All]" dimensionUniqueName="[Vtas Delivery]" displayFolder="" count="0" memberValueDatatype="20" unbalanced="0"/>
    <cacheHierarchy uniqueName="[Vtas Delivery].[Mail]" caption="Mail" attribute="1" defaultMemberUniqueName="[Vtas Delivery].[Mail].[All]" allUniqueName="[Vtas Delivery].[Mail].[All]" dimensionUniqueName="[Vtas Delivery]" displayFolder="" count="0" memberValueDatatype="130" unbalanced="0"/>
    <cacheHierarchy uniqueName="[Vtas Delivery].[AGENTE]" caption="AGENTE" attribute="1" defaultMemberUniqueName="[Vtas Delivery].[AGENTE].[All]" allUniqueName="[Vtas Delivery].[AGENTE].[All]" dimensionUniqueName="[Vtas Delivery]" displayFolder="" count="0" memberValueDatatype="130" unbalanced="0"/>
    <cacheHierarchy uniqueName="[Vtas Delivery].[DNI]" caption="DNI" attribute="1" defaultMemberUniqueName="[Vtas Delivery].[DNI].[All]" allUniqueName="[Vtas Delivery].[DNI].[All]" dimensionUniqueName="[Vtas Delivery]" displayFolder="" count="0" memberValueDatatype="20" unbalanced="0"/>
    <cacheHierarchy uniqueName="[Vtas Delivery].[Producto]" caption="Producto" attribute="1" defaultMemberUniqueName="[Vtas Delivery].[Producto].[All]" allUniqueName="[Vtas Delivery].[Producto].[All]" dimensionUniqueName="[Vtas Delivery]" displayFolder="" count="0" memberValueDatatype="130" unbalanced="0"/>
    <cacheHierarchy uniqueName="[Measures].[Suma de LOGIN]" caption="Suma de LOGIN" measure="1" displayFolder="" measureGroup="VentasTiemposFinal" count="0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Recuento de Sub Campaña]" caption="Recuento de Sub Campaña" measure="1" displayFolder="" measureGroup="VentasTiemposFinal" count="0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Recuento de AGENTE]" caption="Recuento de AGENTE" measure="1" displayFolder="" measureGroup="Vtas Delivery" count="0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Recuento de Producto]" caption="Recuento de Producto" measure="1" displayFolder="" measureGroup="Vtas Delivery" count="0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Recuento de Dispositivo]" caption="Recuento de Dispositivo" measure="1" displayFolder="" measureGroup="VentasTiemposFinal" count="0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a de Puntos]" caption="Suma de Puntos" measure="1" displayFolder="" measureGroup="VentasTiemposFinal" count="0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a de Proporcional x Presentismo]" caption="Suma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a de Proporcional x Curva]" caption="Suma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Máx. de Proporcional x Presentismo]" caption="Máx. de Proporcional x Presentismo" measure="1" displayFolder="" measureGroup="VentasTiemposFinal" count="0" oneField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Máx. de Proporcional x Curva]" caption="Máx. de Proporcional x Curva" measure="1" displayFolder="" measureGroup="VentasTiemposFinal" count="0" oneField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Suma de LOGIN 2]" caption="Suma de LOGIN 2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LOGIN]" caption="Recuento de LOGIN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PRESENTE]" caption="Recuento de PRESENTE" measure="1" displayFolder="" measureGroup="Ausentismo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S Obj]" caption="Suma de HS Obj" measure="1" displayFolder="" measureGroup="Ausentism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Id Operador]" caption="Recuento de Id Operador" measure="1" displayFolder="" measureGroup="VentasTiemposFinal" count="0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Vtas Cargadas]" caption="Vtas Cargadas" measure="1" displayFolder="" measureGroup="VentasTiemposFinal" count="0"/>
    <cacheHierarchy uniqueName="[Measures].[Vtas Aceptadas]" caption="Vtas Aceptadas" measure="1" displayFolder="" measureGroup="VentasTiemposFinal" count="0"/>
    <cacheHierarchy uniqueName="[Measures].[Vtas Pendientes]" caption="Vtas Pendientes" measure="1" displayFolder="" measureGroup="VentasTiemposFinal" count="0"/>
    <cacheHierarchy uniqueName="[Measures].[Vtas Canceladas]" caption="Vtas Canceladas" measure="1" displayFolder="" measureGroup="VentasTiemposFinal" count="0"/>
    <cacheHierarchy uniqueName="[Measures].[Total Puntos]" caption="Total Puntos" measure="1" displayFolder="" measureGroup="VentasTiemposFinal" count="0" oneField="1">
      <fieldsUsage count="1">
        <fieldUsage x="3"/>
      </fieldsUsage>
    </cacheHierarchy>
    <cacheHierarchy uniqueName="[Measures].[Total Login]" caption="Total Login" measure="1" displayFolder="" measureGroup="VentasTiemposFinal" count="0" oneField="1">
      <fieldsUsage count="1">
        <fieldUsage x="6"/>
      </fieldsUsage>
    </cacheHierarchy>
    <cacheHierarchy uniqueName="[Measures].[CI Login]" caption="CI Login" measure="1" displayFolder="" measureGroup="VentasTiemposFinal" count="0"/>
    <cacheHierarchy uniqueName="[Measures].[Hs Desvio]" caption="Hs Desvio" measure="1" displayFolder="" measureGroup="Horas_Objetivo" count="0"/>
    <cacheHierarchy uniqueName="[Measures].[Obj Hs]" caption="Obj Hs" measure="1" displayFolder="" measureGroup="Horas_Objetivo" count="0"/>
    <cacheHierarchy uniqueName="[Measures].[Log]" caption="Log" measure="1" displayFolder="" measureGroup="Horas_Objetivo" count="0"/>
    <cacheHierarchy uniqueName="[Measures].[%Cumpl.Hs]" caption="%Cumpl.Hs" measure="1" displayFolder="" measureGroup="Horas_Objetivo" count="0"/>
    <cacheHierarchy uniqueName="[Measures].[CI Avail]" caption="CI Avail" measure="1" displayFolder="" measureGroup="VentasTiemposFinal" count="0"/>
    <cacheHierarchy uniqueName="[Measures].[CI Preview]" caption="CI Preview" measure="1" displayFolder="" measureGroup="VentasTiemposFinal" count="0"/>
    <cacheHierarchy uniqueName="[Measures].[CI Dial]" caption="CI Dial" measure="1" displayFolder="" measureGroup="VentasTiemposFinal" count="0"/>
    <cacheHierarchy uniqueName="[Measures].[CI Ring]" caption="CI Ring" measure="1" displayFolder="" measureGroup="VentasTiemposFinal" count="0"/>
    <cacheHierarchy uniqueName="[Measures].[CI Conversacion]" caption="CI Conversacion" measure="1" displayFolder="" measureGroup="VentasTiemposFinal" count="0"/>
    <cacheHierarchy uniqueName="[Measures].[CI Hold]" caption="CI Hold" measure="1" displayFolder="" measureGroup="VentasTiemposFinal" count="0"/>
    <cacheHierarchy uniqueName="[Measures].[CI ACW]" caption="CI ACW" measure="1" displayFolder="" measureGroup="VentasTiemposFinal" count="0"/>
    <cacheHierarchy uniqueName="[Measures].[CI Not_Ready]" caption="CI Not_Ready" measure="1" displayFolder="" measureGroup="VentasTiemposFinal" count="0"/>
    <cacheHierarchy uniqueName="[Measures].[CI Break]" caption="CI Break" measure="1" displayFolder="" measureGroup="VentasTiemposFinal" count="0"/>
    <cacheHierarchy uniqueName="[Measures].[CI Coaching]" caption="CI Coaching" measure="1" displayFolder="" measureGroup="VentasTiemposFinal" count="0"/>
    <cacheHierarchy uniqueName="[Measures].[CI Administrativo]" caption="CI Administrativo" measure="1" displayFolder="" measureGroup="VentasTiemposFinal" count="0"/>
    <cacheHierarchy uniqueName="[Measures].[CI Baño]" caption="CI Baño" measure="1" displayFolder="" measureGroup="VentasTiemposFinal" count="0"/>
    <cacheHierarchy uniqueName="[Measures].[CI LL Manual]" caption="CI LL Manual" measure="1" displayFolder="" measureGroup="VentasTiemposFinal" count="0"/>
    <cacheHierarchy uniqueName="[Measures].[%Avail]" caption="%Avail" measure="1" displayFolder="" measureGroup="VentasTiemposFinal" count="0"/>
    <cacheHierarchy uniqueName="[Measures].[%Utilizacion]" caption="%Utilizacion" measure="1" displayFolder="" measureGroup="VentasTiemposFinal" count="0" oneField="1">
      <fieldsUsage count="1">
        <fieldUsage x="7"/>
      </fieldsUsage>
    </cacheHierarchy>
    <cacheHierarchy uniqueName="[Measures].[CI OTROS]" caption="CI OTROS" measure="1" displayFolder="" measureGroup="VentasTiemposFinal" count="0"/>
    <cacheHierarchy uniqueName="[Measures].[Llamada prom/Dia]" caption="Llamada prom/Dia" measure="1" displayFolder="" measureGroup="VentasTiemposFinal" count="0"/>
    <cacheHierarchy uniqueName="[Measures].[Q Llam C/6 HS]" caption="Q Llam C/6 HS" measure="1" displayFolder="" measureGroup="VentasTiemposFinal" count="0"/>
    <cacheHierarchy uniqueName="[Measures].[Total Llamadas]" caption="Total Llamadas" measure="1" displayFolder="" measureGroup="VentasTiemposFinal" count="0"/>
    <cacheHierarchy uniqueName="[Measures].[Total Puntos (Sin Incentivo)]" caption="Total Puntos (Sin Incentivo)" measure="1" displayFolder="" measureGroup="VentasTiemposFinal" count="0" oneField="1">
      <fieldsUsage count="1">
        <fieldUsage x="2"/>
      </fieldsUsage>
    </cacheHierarchy>
    <cacheHierarchy uniqueName="[Measures].[Total Puntos Duplicados]" caption="Total Puntos Duplicados" measure="1" displayFolder="" measureGroup="VentasTiemposFinal" count="0" oneField="1">
      <fieldsUsage count="1">
        <fieldUsage x="4"/>
      </fieldsUsage>
    </cacheHierarchy>
    <cacheHierarchy uniqueName="[Measures].[Total Puntos Mes Anterior]" caption="Total Puntos Mes Anterior" measure="1" displayFolder="" measureGroup="Ventas AZO Mes Anterior" count="0"/>
    <cacheHierarchy uniqueName="[Measures].[Q Presentes]" caption="Q Presentes" measure="1" displayFolder="" measureGroup="Ausentismo" count="0"/>
    <cacheHierarchy uniqueName="[Measures].[Q Ausentes]" caption="Q Ausentes" measure="1" displayFolder="" measureGroup="Ausentismo" count="0"/>
    <cacheHierarchy uniqueName="[Measures].[% Presencialidad]" caption="% Presencialidad" measure="1" displayFolder="" measureGroup="Ausentismo" count="0"/>
    <cacheHierarchy uniqueName="[Measures].[% Ausencia]" caption="% Ausencia" measure="1" displayFolder="" measureGroup="Ausentismo" count="0"/>
    <cacheHierarchy uniqueName="[Measures].[Ausentismo]" caption="Ausentismo" measure="1" displayFolder="" measureGroup="Ausentismo" count="0"/>
    <cacheHierarchy uniqueName="[Measures].[TotalLoginAusen]" caption="TotalLoginAusen" measure="1" displayFolder="" measureGroup="Ausentismo" count="0"/>
    <cacheHierarchy uniqueName="[Measures].[TotalHSObj]" caption="TotalHSObj" measure="1" displayFolder="" measureGroup="Ausentismo" count="0"/>
    <cacheHierarchy uniqueName="[Measures].[Total Avail]" caption="Total Avail" measure="1" displayFolder="" measureGroup="VentasTiemposFinal" count="0"/>
    <cacheHierarchy uniqueName="[Measures].[Total Hs Productivas]" caption="Total Hs Productivas" measure="1" displayFolder="" measureGroup="VentasTiemposFinal" count="0"/>
    <cacheHierarchy uniqueName="[Measures].[SPH]" caption="SPH" measure="1" displayFolder="" measureGroup="VentasTiemposFinal" count="0"/>
    <cacheHierarchy uniqueName="[Measures].[Incentivo3ra]" caption="Incentivo3ra" measure="1" displayFolder="" measureGroup="VentasTiemposFinal" count="0"/>
    <cacheHierarchy uniqueName="[Measures].[Total Atendidas]" caption="Total Atendidas" measure="1" displayFolder="" measureGroup="VentasTiemposFinal" count="0"/>
    <cacheHierarchy uniqueName="[Measures].[Vtas P+N]" caption="Vtas P+N" measure="1" displayFolder="" measureGroup="VentasTiemposFinal" count="0"/>
    <cacheHierarchy uniqueName="[Measures].[Conversión]" caption="Conversión" measure="1" displayFolder="" measureGroup="VentasTiemposFinal" count="0"/>
    <cacheHierarchy uniqueName="[Measures].[X Atendidas]" caption="X Atendidas" measure="1" displayFolder="" measureGroup="VentasTiemposFinal" count="0"/>
    <cacheHierarchy uniqueName="[Measures].[Incentivo4ta]" caption="Incentivo4ta" measure="1" displayFolder="" measureGroup="VentasTiemposFinal" count="0"/>
    <cacheHierarchy uniqueName="[Measures].[DDHH Trabajados]" caption="DDHH Trabajados" measure="1" displayFolder="" measureGroup="VentasTiemposFinal" count="0"/>
    <cacheHierarchy uniqueName="[Measures].[Vtas P+N x Dia]" caption="Vtas P+N x Dia" measure="1" displayFolder="" measureGroup="VentasTiemposFinal" count="0"/>
    <cacheHierarchy uniqueName="[Measures].[__XL_Count VentasTiemposFinal]" caption="__XL_Count VentasTiemposFinal" measure="1" displayFolder="" measureGroup="VentasTiemposFinal" count="0" hidden="1"/>
    <cacheHierarchy uniqueName="[Measures].[__XL_Count Calendario]" caption="__XL_Count Calendario" measure="1" displayFolder="" measureGroup="Calendario" count="0" hidden="1"/>
    <cacheHierarchy uniqueName="[Measures].[__XL_Count Vtas Delivery]" caption="__XL_Count Vtas Delivery" measure="1" displayFolder="" measureGroup="Vtas Delivery" count="0" hidden="1"/>
    <cacheHierarchy uniqueName="[Measures].[__XL_Count Horas_Objetivo]" caption="__XL_Count Horas_Objetivo" measure="1" displayFolder="" measureGroup="Horas_Objetivo" count="0" hidden="1"/>
    <cacheHierarchy uniqueName="[Measures].[__XL_Count Tiempos]" caption="__XL_Count Tiempos" measure="1" displayFolder="" measureGroup="Tiempos" count="0" hidden="1"/>
    <cacheHierarchy uniqueName="[Measures].[__XL_Count Ventas AZO Mes Anterior]" caption="__XL_Count Ventas AZO Mes Anterior" measure="1" displayFolder="" measureGroup="Ventas AZO Mes Anterior" count="0" hidden="1"/>
    <cacheHierarchy uniqueName="[Measures].[__XL_Count Ausentismo]" caption="__XL_Count Ausentismo" measure="1" displayFolder="" measureGroup="Ausentismo" count="0" hidden="1"/>
    <cacheHierarchy uniqueName="[Measures].[__XL_Count Dotacion]" caption="__XL_Count Dotacion" measure="1" displayFolder="" measureGroup="Dotacion" count="0" hidden="1"/>
    <cacheHierarchy uniqueName="[Measures].[__No measures defined]" caption="__No measures defined" measure="1" displayFolder="" count="0" hidden="1"/>
  </cacheHierarchies>
  <kpis count="0"/>
  <dimensions count="9">
    <dimension name="Ausentismo" uniqueName="[Ausentismo]" caption="Ausentismo"/>
    <dimension name="Calendario" uniqueName="[Calendario]" caption="Calendario"/>
    <dimension name="Dotacion" uniqueName="[Dotacion]" caption="Dotacion"/>
    <dimension name="Horas_Objetivo" uniqueName="[Horas_Objetivo]" caption="Horas_Objetivo"/>
    <dimension measure="1" name="Measures" uniqueName="[Measures]" caption="Measures"/>
    <dimension name="Tiempos" uniqueName="[Tiempos]" caption="Tiempos"/>
    <dimension name="Ventas AZO Mes Anterior" uniqueName="[Ventas AZO Mes Anterior]" caption="Ventas AZO Mes Anterior"/>
    <dimension name="VentasTiemposFinal" uniqueName="[VentasTiemposFinal]" caption="VentasTiemposFinal"/>
    <dimension name="Vtas Delivery" uniqueName="[Vtas Delivery]" caption="Vtas Delivery"/>
  </dimensions>
  <measureGroups count="8">
    <measureGroup name="Ausentismo" caption="Ausentismo"/>
    <measureGroup name="Calendario" caption="Calendario"/>
    <measureGroup name="Dotacion" caption="Dotacion"/>
    <measureGroup name="Horas_Objetivo" caption="Horas_Objetivo"/>
    <measureGroup name="Tiempos" caption="Tiempos"/>
    <measureGroup name="Ventas AZO Mes Anterior" caption="Ventas AZO Mes Anterior"/>
    <measureGroup name="VentasTiemposFinal" caption="VentasTiemposFinal"/>
    <measureGroup name="Vtas Delivery" caption="Vtas Delivery"/>
  </measureGroups>
  <maps count="13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1"/>
    <map measureGroup="4" dimension="5"/>
    <map measureGroup="5" dimension="6"/>
    <map measureGroup="6" dimension="1"/>
    <map measureGroup="6" dimension="2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" refreshedDate="45414.41292476852" backgroundQuery="1" createdVersion="8" refreshedVersion="8" minRefreshableVersion="3" recordCount="0" supportSubquery="1" supportAdvancedDrill="1" xr:uid="{26D13C07-EF74-4EBC-8972-B7937945AAAB}">
  <cacheSource type="external" connectionId="19"/>
  <cacheFields count="12">
    <cacheField name="[VentasTiemposFinal].[Supervisor].[Supervisor]" caption="Supervisor" numFmtId="0" hierarchy="146" level="1">
      <sharedItems count="2">
        <s v="Chierico Silvina"/>
        <s v="Monjes Nicole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Supervisor].&amp;[Chierico Silvina]"/>
            <x15:cachedUniqueName index="1" name="[VentasTiemposFinal].[Supervisor].&amp;[Monjes Nicole]"/>
          </x15:cachedUniqueNames>
        </ext>
      </extLst>
    </cacheField>
    <cacheField name="[VentasTiemposFinal].[Operador].[Operador]" caption="Operador" numFmtId="0" hierarchy="144" level="1">
      <sharedItems count="30">
        <s v="Aguirre Natalia"/>
        <s v="Alvarez Matias Nahuel"/>
        <s v="Bazan Antonella"/>
        <s v="Berrueta Marlene Patricia"/>
        <s v="Bussolini Daiana Ayelen"/>
        <s v="Cabrera Angie"/>
        <s v="Irupe Galarza Marina"/>
        <s v="Lemos Nadia Beatriz"/>
        <s v="Marquez Camila Victoria"/>
        <s v="Resler Carolina"/>
        <s v="Rojas Micaela Abigail"/>
        <s v="Roux Yessica Alejandra"/>
        <s v="Verazay Tamara"/>
        <s v="Vivar Romina Alejandra"/>
        <s v="Aquino Rocio Micaela"/>
        <s v="Avellaneda Maira Lorena"/>
        <s v="Fernandez Carolina"/>
        <s v="Garcia Melisa"/>
        <s v="Garcia Wanda"/>
        <s v="Gerace Laura"/>
        <s v="Gianetti Maria Victoria"/>
        <s v="Gomez Gabriela"/>
        <s v="Gomez Micaela Ayelen"/>
        <s v="Lastra Keila"/>
        <s v="Lopez Monica Laura"/>
        <s v="Medina Rocio Elizabeth"/>
        <s v="Neulist Sabrina Soledad"/>
        <s v="Quinteros Camila Gisella"/>
        <s v="Salto Luciano Nicolas"/>
        <s v="Varela Ludmila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Operador].&amp;[Aguirre Natalia]"/>
            <x15:cachedUniqueName index="1" name="[VentasTiemposFinal].[Operador].&amp;[Alvarez Matias Nahuel]"/>
            <x15:cachedUniqueName index="2" name="[VentasTiemposFinal].[Operador].&amp;[Bazan Antonella]"/>
            <x15:cachedUniqueName index="3" name="[VentasTiemposFinal].[Operador].&amp;[Berrueta Marlene Patricia]"/>
            <x15:cachedUniqueName index="4" name="[VentasTiemposFinal].[Operador].&amp;[Bussolini Daiana Ayelen]"/>
            <x15:cachedUniqueName index="5" name="[VentasTiemposFinal].[Operador].&amp;[Cabrera Angie]"/>
            <x15:cachedUniqueName index="6" name="[VentasTiemposFinal].[Operador].&amp;[Irupe Galarza Marina]"/>
            <x15:cachedUniqueName index="7" name="[VentasTiemposFinal].[Operador].&amp;[Lemos Nadia Beatriz]"/>
            <x15:cachedUniqueName index="8" name="[VentasTiemposFinal].[Operador].&amp;[Marquez Camila Victoria]"/>
            <x15:cachedUniqueName index="9" name="[VentasTiemposFinal].[Operador].&amp;[Resler Carolina]"/>
            <x15:cachedUniqueName index="10" name="[VentasTiemposFinal].[Operador].&amp;[Rojas Micaela Abigail]"/>
            <x15:cachedUniqueName index="11" name="[VentasTiemposFinal].[Operador].&amp;[Roux Yessica Alejandra]"/>
            <x15:cachedUniqueName index="12" name="[VentasTiemposFinal].[Operador].&amp;[Verazay Tamara]"/>
            <x15:cachedUniqueName index="13" name="[VentasTiemposFinal].[Operador].&amp;[Vivar Romina Alejandra]"/>
            <x15:cachedUniqueName index="14" name="[VentasTiemposFinal].[Operador].&amp;[Aquino Rocio Micaela]"/>
            <x15:cachedUniqueName index="15" name="[VentasTiemposFinal].[Operador].&amp;[Avellaneda Maira Lorena]"/>
            <x15:cachedUniqueName index="16" name="[VentasTiemposFinal].[Operador].&amp;[Fernandez Carolina]"/>
            <x15:cachedUniqueName index="17" name="[VentasTiemposFinal].[Operador].&amp;[Garcia Melisa]"/>
            <x15:cachedUniqueName index="18" name="[VentasTiemposFinal].[Operador].&amp;[Garcia Wanda]"/>
            <x15:cachedUniqueName index="19" name="[VentasTiemposFinal].[Operador].&amp;[Gerace Laura]"/>
            <x15:cachedUniqueName index="20" name="[VentasTiemposFinal].[Operador].&amp;[Gianetti Maria Victoria]"/>
            <x15:cachedUniqueName index="21" name="[VentasTiemposFinal].[Operador].&amp;[Gomez Gabriela]"/>
            <x15:cachedUniqueName index="22" name="[VentasTiemposFinal].[Operador].&amp;[Gomez Micaela Ayelen]"/>
            <x15:cachedUniqueName index="23" name="[VentasTiemposFinal].[Operador].&amp;[Lastra Keila]"/>
            <x15:cachedUniqueName index="24" name="[VentasTiemposFinal].[Operador].&amp;[Lopez Monica Laura]"/>
            <x15:cachedUniqueName index="25" name="[VentasTiemposFinal].[Operador].&amp;[Medina Rocio Elizabeth]"/>
            <x15:cachedUniqueName index="26" name="[VentasTiemposFinal].[Operador].&amp;[Neulist Sabrina Soledad]"/>
            <x15:cachedUniqueName index="27" name="[VentasTiemposFinal].[Operador].&amp;[Quinteros Camila Gisella]"/>
            <x15:cachedUniqueName index="28" name="[VentasTiemposFinal].[Operador].&amp;[Salto Luciano Nicolas]"/>
            <x15:cachedUniqueName index="29" name="[VentasTiemposFinal].[Operador].&amp;[Varela Ludmila]"/>
          </x15:cachedUniqueNames>
        </ext>
      </extLst>
    </cacheField>
    <cacheField name="[Measures].[Vtas Cargadas]" caption="Vtas Cargadas" numFmtId="0" hierarchy="192" level="32767"/>
    <cacheField name="[Measures].[Vtas Canceladas]" caption="Vtas Canceladas" numFmtId="0" hierarchy="195" level="32767"/>
    <cacheField name="[Measures].[Vtas Pendientes]" caption="Vtas Pendientes" numFmtId="0" hierarchy="194" level="32767"/>
    <cacheField name="[Measures].[Vtas Aceptadas]" caption="Vtas Aceptadas" numFmtId="0" hierarchy="193" level="32767"/>
    <cacheField name="[Measures].[Total Puntos]" caption="Total Puntos" numFmtId="0" hierarchy="196" level="32767"/>
    <cacheField name="[Measures].[Total Login]" caption="Total Login" numFmtId="0" hierarchy="197" level="32767"/>
    <cacheField name="[VentasTiemposFinal].[Sub Campaña].[Sub Campaña]" caption="Sub Campaña" numFmtId="0" hierarchy="118" level="1">
      <sharedItems containsSemiMixedTypes="0" containsNonDate="0" containsString="0"/>
    </cacheField>
    <cacheField name="[Measures].[Vtas P+N]" caption="Vtas P+N" numFmtId="0" hierarchy="237" level="32767"/>
    <cacheField name="[VentasTiemposFinal].[Fecha].[Fecha]" caption="Fecha" numFmtId="0" hierarchy="116" level="1">
      <sharedItems containsSemiMixedTypes="0" containsNonDate="0" containsString="0"/>
    </cacheField>
    <cacheField name="[Measures].[Total Puntos (Sin Incentivo)]" caption="Total Puntos (Sin Incentivo)" numFmtId="0" hierarchy="222" level="32767"/>
  </cacheFields>
  <cacheHierarchies count="252">
    <cacheHierarchy uniqueName="[Ausentismo].[UserMitrol]" caption="UserMitrol" attribute="1" defaultMemberUniqueName="[Ausentismo].[UserMitrol].[All]" allUniqueName="[Ausentismo].[UserMitrol].[All]" dimensionUniqueName="[Ausentismo]" displayFolder="" count="0" memberValueDatatype="130" unbalanced="0"/>
    <cacheHierarchy uniqueName="[Ausentismo].[Fecha]" caption="Fecha" attribute="1" time="1" defaultMemberUniqueName="[Ausentismo].[Fecha].[All]" allUniqueName="[Ausentismo].[Fecha].[All]" dimensionUniqueName="[Ausentismo]" displayFolder="" count="0" memberValueDatatype="7" unbalanced="0"/>
    <cacheHierarchy uniqueName="[Ausentismo].[HS Obj]" caption="HS Obj" attribute="1" defaultMemberUniqueName="[Ausentismo].[HS Obj].[All]" allUniqueName="[Ausentismo].[HS Obj].[All]" dimensionUniqueName="[Ausentismo]" displayFolder="" count="0" memberValueDatatype="5" unbalanced="0"/>
    <cacheHierarchy uniqueName="[Ausentismo].[LOGIN]" caption="LOGIN" attribute="1" defaultMemberUniqueName="[Ausentismo].[LOGIN].[All]" allUniqueName="[Ausentismo].[LOGIN].[All]" dimensionUniqueName="[Ausentismo]" displayFolder="" count="0" memberValueDatatype="5" unbalanced="0"/>
    <cacheHierarchy uniqueName="[Ausentismo].[PRESENTE]" caption="PRESENTE" attribute="1" defaultMemberUniqueName="[Ausentismo].[PRESENTE].[All]" allUniqueName="[Ausentismo].[PRESENTE].[All]" dimensionUniqueName="[Ausentismo]" displayFolder="" count="0" memberValueDatatype="130" unbalanced="0"/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].[Día]" caption="Día" attribute="1" time="1" defaultMemberUniqueName="[Calendario].[Día].[All]" allUniqueName="[Calendario].[Día].[All]" dimensionUniqueName="[Calendario]" displayFolder="" count="0" memberValueDatatype="130" unbalanced="0"/>
    <cacheHierarchy uniqueName="[Calendario].[Semana]" caption="Semana" attribute="1" time="1" defaultMemberUniqueName="[Calendario].[Semana].[All]" allUniqueName="[Calendario].[Semana].[All]" dimensionUniqueName="[Calendario]" displayFolder="" count="0" memberValueDatatype="130" unbalanced="0"/>
    <cacheHierarchy uniqueName="[Dotacion].[Mes Dotacion]" caption="Mes Dotacion" attribute="1" time="1" defaultMemberUniqueName="[Dotacion].[Mes Dotacion].[All]" allUniqueName="[Dotacion].[Mes Dotacion].[All]" dimensionUniqueName="[Dotacion]" displayFolder="" count="0" memberValueDatatype="7" unbalanced="0"/>
    <cacheHierarchy uniqueName="[Dotacion].[Antiguedad (Meses)]" caption="Antiguedad (Meses)" attribute="1" defaultMemberUniqueName="[Dotacion].[Antiguedad (Meses)].[All]" allUniqueName="[Dotacion].[Antiguedad (Meses)].[All]" dimensionUniqueName="[Dotacion]" displayFolder="" count="0" memberValueDatatype="130" unbalanced="0"/>
    <cacheHierarchy uniqueName="[Dotacion].[Apellido y Nombre]" caption="Apellido y Nombre" attribute="1" defaultMemberUniqueName="[Dotacion].[Apellido y Nombre].[All]" allUniqueName="[Dotacion].[Apellido y Nombre].[All]" dimensionUniqueName="[Dotacion]" displayFolder="" count="0" memberValueDatatype="130" unbalanced="0"/>
    <cacheHierarchy uniqueName="[Dotacion].[Apellido]" caption="Apellido" attribute="1" defaultMemberUniqueName="[Dotacion].[Apellido].[All]" allUniqueName="[Dotacion].[Apellido].[All]" dimensionUniqueName="[Dotacion]" displayFolder="" count="0" memberValueDatatype="130" unbalanced="0"/>
    <cacheHierarchy uniqueName="[Dotacion].[Nombre]" caption="Nombre" attribute="1" defaultMemberUniqueName="[Dotacion].[Nombre].[All]" allUniqueName="[Dotacion].[Nombre].[All]" dimensionUniqueName="[Dotacion]" displayFolder="" count="0" memberValueDatatype="130" unbalanced="0"/>
    <cacheHierarchy uniqueName="[Dotacion].[Documento]" caption="Documento" attribute="1" defaultMemberUniqueName="[Dotacion].[Documento].[All]" allUniqueName="[Dotacion].[Documento].[All]" dimensionUniqueName="[Dotacion]" displayFolder="" count="0" memberValueDatatype="20" unbalanced="0"/>
    <cacheHierarchy uniqueName="[Dotacion].[CUIL/CUIT]" caption="CUIL/CUIT" attribute="1" defaultMemberUniqueName="[Dotacion].[CUIL/CUIT].[All]" allUniqueName="[Dotacion].[CUIL/CUIT].[All]" dimensionUniqueName="[Dotacion]" displayFolder="" count="0" memberValueDatatype="5" unbalanced="0"/>
    <cacheHierarchy uniqueName="[Dotacion].[Nacionalidad]" caption="Nacionalidad" attribute="1" defaultMemberUniqueName="[Dotacion].[Nacionalidad].[All]" allUniqueName="[Dotacion].[Nacionalidad].[All]" dimensionUniqueName="[Dotacion]" displayFolder="" count="0" memberValueDatatype="130" unbalanced="0"/>
    <cacheHierarchy uniqueName="[Dotacion].[Legajo]" caption="Legajo" attribute="1" defaultMemberUniqueName="[Dotacion].[Legajo].[All]" allUniqueName="[Dotacion].[Legajo].[All]" dimensionUniqueName="[Dotacion]" displayFolder="" count="0" memberValueDatatype="130" unbalanced="0"/>
    <cacheHierarchy uniqueName="[Dotacion].[Puesto]" caption="Puesto" attribute="1" defaultMemberUniqueName="[Dotacion].[Puesto].[All]" allUniqueName="[Dotacion].[Puesto].[All]" dimensionUniqueName="[Dotacion]" displayFolder="" count="0" memberValueDatatype="130" unbalanced="0"/>
    <cacheHierarchy uniqueName="[Dotacion].[Fecha Nacimiento]" caption="Fecha Nacimiento" attribute="1" time="1" defaultMemberUniqueName="[Dotacion].[Fecha Nacimiento].[All]" allUniqueName="[Dotacion].[Fecha Nacimiento].[All]" dimensionUniqueName="[Dotacion]" displayFolder="" count="0" memberValueDatatype="7" unbalanced="0"/>
    <cacheHierarchy uniqueName="[Dotacion].[Fecha Ingreso AZO]" caption="Fecha Ingreso AZO" attribute="1" time="1" defaultMemberUniqueName="[Dotacion].[Fecha Ingreso AZO].[All]" allUniqueName="[Dotacion].[Fecha Ingreso AZO].[All]" dimensionUniqueName="[Dotacion]" displayFolder="" count="0" memberValueDatatype="7" unbalanced="0"/>
    <cacheHierarchy uniqueName="[Dotacion].[Fecha Ingreso ML]" caption="Fecha Ingreso ML" attribute="1" time="1" defaultMemberUniqueName="[Dotacion].[Fecha Ingreso ML].[All]" allUniqueName="[Dotacion].[Fecha Ingreso ML].[All]" dimensionUniqueName="[Dotacion]" displayFolder="" count="0" memberValueDatatype="7" unbalanced="0"/>
    <cacheHierarchy uniqueName="[Dotacion].[Supervisor]" caption="Supervisor" attribute="1" defaultMemberUniqueName="[Dotacion].[Supervisor].[All]" allUniqueName="[Dotacion].[Supervisor].[All]" dimensionUniqueName="[Dotacion]" displayFolder="" count="0" memberValueDatatype="130" unbalanced="0"/>
    <cacheHierarchy uniqueName="[Dotacion].[Coordinador]" caption="Coordinador" attribute="1" defaultMemberUniqueName="[Dotacion].[Coordinador].[All]" allUniqueName="[Dotacion].[Coordinador].[All]" dimensionUniqueName="[Dotacion]" displayFolder="" count="0" memberValueDatatype="130" unbalanced="0"/>
    <cacheHierarchy uniqueName="[Dotacion].[Turno]" caption="Turno" attribute="1" defaultMemberUniqueName="[Dotacion].[Turno].[All]" allUniqueName="[Dotacion].[Turno].[All]" dimensionUniqueName="[Dotacion]" displayFolder="" count="0" memberValueDatatype="130" unbalanced="0"/>
    <cacheHierarchy uniqueName="[Dotacion].[Jornada]" caption="Jornada" attribute="1" defaultMemberUniqueName="[Dotacion].[Jornada].[All]" allUniqueName="[Dotacion].[Jornada].[All]" dimensionUniqueName="[Dotacion]" displayFolder="" count="0" memberValueDatatype="130" unbalanced="0"/>
    <cacheHierarchy uniqueName="[Dotacion].[Carga Horaria]" caption="Carga Horaria" attribute="1" defaultMemberUniqueName="[Dotacion].[Carga Horaria].[All]" allUniqueName="[Dotacion].[Carga Horaria].[All]" dimensionUniqueName="[Dotacion]" displayFolder="" count="0" memberValueDatatype="20" unbalanced="0"/>
    <cacheHierarchy uniqueName="[Dotacion].[Cliente]" caption="Cliente" attribute="1" defaultMemberUniqueName="[Dotacion].[Cliente].[All]" allUniqueName="[Dotacion].[Cliente].[All]" dimensionUniqueName="[Dotacion]" displayFolder="" count="0" memberValueDatatype="130" unbalanced="0"/>
    <cacheHierarchy uniqueName="[Dotacion].[Sub Campaña]" caption="Sub Campaña" attribute="1" defaultMemberUniqueName="[Dotacion].[Sub Campaña].[All]" allUniqueName="[Dotacion].[Sub Campaña].[All]" dimensionUniqueName="[Dotacion]" displayFolder="" count="0" memberValueDatatype="130" unbalanced="0"/>
    <cacheHierarchy uniqueName="[Dotacion].[ID AZO]" caption="ID AZO" attribute="1" defaultMemberUniqueName="[Dotacion].[ID AZO].[All]" allUniqueName="[Dotacion].[ID AZO].[All]" dimensionUniqueName="[Dotacion]" displayFolder="" count="0" memberValueDatatype="130" unbalanced="0"/>
    <cacheHierarchy uniqueName="[Dotacion].[Estado]" caption="Estado" attribute="1" defaultMemberUniqueName="[Dotacion].[Estado].[All]" allUniqueName="[Dotacion].[Estado].[All]" dimensionUniqueName="[Dotacion]" displayFolder="" count="0" memberValueDatatype="130" unbalanced="0"/>
    <cacheHierarchy uniqueName="[Dotacion].[Fecha Baja o Lic]" caption="Fecha Baja o Lic" attribute="1" defaultMemberUniqueName="[Dotacion].[Fecha Baja o Lic].[All]" allUniqueName="[Dotacion].[Fecha Baja o Lic].[All]" dimensionUniqueName="[Dotacion]" displayFolder="" count="0" memberValueDatatype="130" unbalanced="0"/>
    <cacheHierarchy uniqueName="[Dotacion].[Proporcional x Presentismo]" caption="Proporcional x Presentismo" attribute="1" defaultMemberUniqueName="[Dotacion].[Proporcional x Presentismo].[All]" allUniqueName="[Dotacion].[Proporcional x Presentismo].[All]" dimensionUniqueName="[Dotacion]" displayFolder="" count="0" memberValueDatatype="5" unbalanced="0"/>
    <cacheHierarchy uniqueName="[Dotacion].[Proporcional x Curva]" caption="Proporcional x Curva" attribute="1" defaultMemberUniqueName="[Dotacion].[Proporcional x Curva].[All]" allUniqueName="[Dotacion].[Proporcional x Curva].[All]" dimensionUniqueName="[Dotacion]" displayFolder="" count="0" memberValueDatatype="5" unbalanced="0"/>
    <cacheHierarchy uniqueName="[Dotacion].[MODALIDAD]" caption="MODALIDAD" attribute="1" defaultMemberUniqueName="[Dotacion].[MODALIDAD].[All]" allUniqueName="[Dotacion].[MODALIDAD].[All]" dimensionUniqueName="[Dotacion]" displayFolder="" count="0" memberValueDatatype="130" unbalanced="0"/>
    <cacheHierarchy uniqueName="[Dotacion].[User Mitrol]" caption="User Mitrol" attribute="1" defaultMemberUniqueName="[Dotacion].[User Mitrol].[All]" allUniqueName="[Dotacion].[User Mitrol].[All]" dimensionUniqueName="[Dotacion]" displayFolder="" count="0" memberValueDatatype="130" unbalanced="0"/>
    <cacheHierarchy uniqueName="[Dotacion].[Equipo]" caption="Equipo" attribute="1" defaultMemberUniqueName="[Dotacion].[Equipo].[All]" allUniqueName="[Dotacion].[Equipo].[All]" dimensionUniqueName="[Dotacion]" displayFolder="" count="0" memberValueDatatype="130" unbalanced="0"/>
    <cacheHierarchy uniqueName="[Horas_Objetivo].[Producto]" caption="Producto" attribute="1" defaultMemberUniqueName="[Horas_Objetivo].[Producto].[All]" allUniqueName="[Horas_Objetivo].[Producto].[All]" dimensionUniqueName="[Horas_Objetivo]" displayFolder="" count="0" memberValueDatatype="130" unbalanced="0"/>
    <cacheHierarchy uniqueName="[Horas_Objetivo].[Apellido y Nombre]" caption="Apellido y Nombre" attribute="1" defaultMemberUniqueName="[Horas_Objetivo].[Apellido y Nombre].[All]" allUniqueName="[Horas_Objetivo].[Apellido y Nombre].[All]" dimensionUniqueName="[Horas_Objetivo]" displayFolder="" count="0" memberValueDatatype="130" unbalanced="0"/>
    <cacheHierarchy uniqueName="[Horas_Objetivo].[Supervisor]" caption="Supervisor" attribute="1" defaultMemberUniqueName="[Horas_Objetivo].[Supervisor].[All]" allUniqueName="[Horas_Objetivo].[Supervisor].[All]" dimensionUniqueName="[Horas_Objetivo]" displayFolder="" count="0" memberValueDatatype="130" unbalanced="0"/>
    <cacheHierarchy uniqueName="[Horas_Objetivo].[Coordinador]" caption="Coordinador" attribute="1" defaultMemberUniqueName="[Horas_Objetivo].[Coordinador].[All]" allUniqueName="[Horas_Objetivo].[Coordinador].[All]" dimensionUniqueName="[Horas_Objetivo]" displayFolder="" count="0" memberValueDatatype="130" unbalanced="0"/>
    <cacheHierarchy uniqueName="[Horas_Objetivo].[Estado]" caption="Estado" attribute="1" defaultMemberUniqueName="[Horas_Objetivo].[Estado].[All]" allUniqueName="[Horas_Objetivo].[Estado].[All]" dimensionUniqueName="[Horas_Objetivo]" displayFolder="" count="0" memberValueDatatype="130" unbalanced="0"/>
    <cacheHierarchy uniqueName="[Horas_Objetivo].[Sub Campaña]" caption="Sub Campaña" attribute="1" defaultMemberUniqueName="[Horas_Objetivo].[Sub Campaña].[All]" allUniqueName="[Horas_Objetivo].[Sub Campaña].[All]" dimensionUniqueName="[Horas_Objetivo]" displayFolder="" count="0" memberValueDatatype="130" unbalanced="0"/>
    <cacheHierarchy uniqueName="[Horas_Objetivo].[User Mitrol]" caption="User Mitrol" attribute="1" defaultMemberUniqueName="[Horas_Objetivo].[User Mitrol].[All]" allUniqueName="[Horas_Objetivo].[User Mitrol].[All]" dimensionUniqueName="[Horas_Objetivo]" displayFolder="" count="0" memberValueDatatype="130" unbalanced="0"/>
    <cacheHierarchy uniqueName="[Horas_Objetivo].[Fecha]" caption="Fecha" attribute="1" time="1" defaultMemberUniqueName="[Horas_Objetivo].[Fecha].[All]" allUniqueName="[Horas_Objetivo].[Fecha].[All]" dimensionUniqueName="[Horas_Objetivo]" displayFolder="" count="0" memberValueDatatype="7" unbalanced="0"/>
    <cacheHierarchy uniqueName="[Horas_Objetivo].[LOGIN]" caption="LOGIN" attribute="1" defaultMemberUniqueName="[Horas_Objetivo].[LOGIN].[All]" allUniqueName="[Horas_Objetivo].[LOGIN].[All]" dimensionUniqueName="[Horas_Objetivo]" displayFolder="" count="0" memberValueDatatype="5" unbalanced="0"/>
    <cacheHierarchy uniqueName="[Horas_Objetivo].[HS Obj]" caption="HS Obj" attribute="1" defaultMemberUniqueName="[Horas_Objetivo].[HS Obj].[All]" allUniqueName="[Horas_Objetivo].[HS Obj].[All]" dimensionUniqueName="[Horas_Objetivo]" displayFolder="" count="0" memberValueDatatype="5" unbalanced="0"/>
    <cacheHierarchy uniqueName="[Tiempos].[Fecha]" caption="Fecha" attribute="1" time="1" defaultMemberUniqueName="[Tiempos].[Fecha].[All]" allUniqueName="[Tiempos].[Fecha].[All]" dimensionUniqueName="[Tiempos]" displayFolder="" count="0" memberValueDatatype="7" unbalanced="0"/>
    <cacheHierarchy uniqueName="[Tiempos].[UserMitrol]" caption="UserMitrol" attribute="1" defaultMemberUniqueName="[Tiempos].[UserMitrol].[All]" allUniqueName="[Tiempos].[UserMitrol].[All]" dimensionUniqueName="[Tiempos]" displayFolder="" count="0" memberValueDatatype="130" unbalanced="0"/>
    <cacheHierarchy uniqueName="[Tiempos].[Sub Campaña]" caption="Sub Campaña" attribute="1" defaultMemberUniqueName="[Tiempos].[Sub Campaña].[All]" allUniqueName="[Tiempos].[Sub Campaña].[All]" dimensionUniqueName="[Tiempos]" displayFolder="" count="0" memberValueDatatype="130" unbalanced="0"/>
    <cacheHierarchy uniqueName="[Tiempos].[LOGIN]" caption="LOGIN" attribute="1" defaultMemberUniqueName="[Tiempos].[LOGIN].[All]" allUniqueName="[Tiempos].[LOGIN].[All]" dimensionUniqueName="[Tiempos]" displayFolder="" count="0" memberValueDatatype="5" unbalanced="0"/>
    <cacheHierarchy uniqueName="[Tiempos].[AVAIL]" caption="AVAIL" attribute="1" defaultMemberUniqueName="[Tiempos].[AVAIL].[All]" allUniqueName="[Tiempos].[AVAIL].[All]" dimensionUniqueName="[Tiempos]" displayFolder="" count="0" memberValueDatatype="5" unbalanced="0"/>
    <cacheHierarchy uniqueName="[Tiempos].[PREVIEW]" caption="PREVIEW" attribute="1" defaultMemberUniqueName="[Tiempos].[PREVIEW].[All]" allUniqueName="[Tiempos].[PREVIEW].[All]" dimensionUniqueName="[Tiempos]" displayFolder="" count="0" memberValueDatatype="5" unbalanced="0"/>
    <cacheHierarchy uniqueName="[Tiempos].[DIAL]" caption="DIAL" attribute="1" defaultMemberUniqueName="[Tiempos].[DIAL].[All]" allUniqueName="[Tiempos].[DIAL].[All]" dimensionUniqueName="[Tiempos]" displayFolder="" count="0" memberValueDatatype="5" unbalanced="0"/>
    <cacheHierarchy uniqueName="[Tiempos].[RING]" caption="RING" attribute="1" defaultMemberUniqueName="[Tiempos].[RING].[All]" allUniqueName="[Tiempos].[RING].[All]" dimensionUniqueName="[Tiempos]" displayFolder="" count="0" memberValueDatatype="5" unbalanced="0"/>
    <cacheHierarchy uniqueName="[Tiempos].[CONVERSACIÓN]" caption="CONVERSACIÓN" attribute="1" defaultMemberUniqueName="[Tiempos].[CONVERSACIÓN].[All]" allUniqueName="[Tiempos].[CONVERSACIÓN].[All]" dimensionUniqueName="[Tiempos]" displayFolder="" count="0" memberValueDatatype="5" unbalanced="0"/>
    <cacheHierarchy uniqueName="[Tiempos].[HOLD]" caption="HOLD" attribute="1" defaultMemberUniqueName="[Tiempos].[HOLD].[All]" allUniqueName="[Tiempos].[HOLD].[All]" dimensionUniqueName="[Tiempos]" displayFolder="" count="0" memberValueDatatype="5" unbalanced="0"/>
    <cacheHierarchy uniqueName="[Tiempos].[ACW]" caption="ACW" attribute="1" defaultMemberUniqueName="[Tiempos].[ACW].[All]" allUniqueName="[Tiempos].[ACW].[All]" dimensionUniqueName="[Tiempos]" displayFolder="" count="0" memberValueDatatype="5" unbalanced="0"/>
    <cacheHierarchy uniqueName="[Tiempos].[NOT_READY]" caption="NOT_READY" attribute="1" defaultMemberUniqueName="[Tiempos].[NOT_READY].[All]" allUniqueName="[Tiempos].[NOT_READY].[All]" dimensionUniqueName="[Tiempos]" displayFolder="" count="0" memberValueDatatype="5" unbalanced="0"/>
    <cacheHierarchy uniqueName="[Tiempos].[BREAK]" caption="BREAK" attribute="1" defaultMemberUniqueName="[Tiempos].[BREAK].[All]" allUniqueName="[Tiempos].[BREAK].[All]" dimensionUniqueName="[Tiempos]" displayFolder="" count="0" memberValueDatatype="5" unbalanced="0"/>
    <cacheHierarchy uniqueName="[Tiempos].[COACHING]" caption="COACHING" attribute="1" defaultMemberUniqueName="[Tiempos].[COACHING].[All]" allUniqueName="[Tiempos].[COACHING].[All]" dimensionUniqueName="[Tiempos]" displayFolder="" count="0" memberValueDatatype="5" unbalanced="0"/>
    <cacheHierarchy uniqueName="[Tiempos].[ADMINISTRATIVO]" caption="ADMINISTRATIVO" attribute="1" defaultMemberUniqueName="[Tiempos].[ADMINISTRATIVO].[All]" allUniqueName="[Tiempos].[ADMINISTRATIVO].[All]" dimensionUniqueName="[Tiempos]" displayFolder="" count="0" memberValueDatatype="5" unbalanced="0"/>
    <cacheHierarchy uniqueName="[Tiempos].[BAÑO]" caption="BAÑO" attribute="1" defaultMemberUniqueName="[Tiempos].[BAÑO].[All]" allUniqueName="[Tiempos].[BAÑO].[All]" dimensionUniqueName="[Tiempos]" displayFolder="" count="0" memberValueDatatype="5" unbalanced="0"/>
    <cacheHierarchy uniqueName="[Tiempos].[LLAMADA_MANUAL]" caption="LLAMADA_MANUAL" attribute="1" defaultMemberUniqueName="[Tiempos].[LLAMADA_MANUAL].[All]" allUniqueName="[Tiempos].[LLAMADA_MANUAL].[All]" dimensionUniqueName="[Tiempos]" displayFolder="" count="0" memberValueDatatype="5" unbalanced="0"/>
    <cacheHierarchy uniqueName="[Tiempos].[ATENDIDAS]" caption="ATENDIDAS" attribute="1" defaultMemberUniqueName="[Tiempos].[ATENDIDAS].[All]" allUniqueName="[Tiempos].[ATENDIDAS].[All]" dimensionUniqueName="[Tiempos]" displayFolder="" count="0" memberValueDatatype="20" unbalanced="0"/>
    <cacheHierarchy uniqueName="[Tiempos].[NO_ATENDIDAS]" caption="NO_ATENDIDAS" attribute="1" defaultMemberUniqueName="[Tiempos].[NO_ATENDIDAS].[All]" allUniqueName="[Tiempos].[NO_ATENDIDAS].[All]" dimensionUniqueName="[Tiempos]" displayFolder="" count="0" memberValueDatatype="20" unbalanced="0"/>
    <cacheHierarchy uniqueName="[Tiempos].[TIPIFICACIÓN_EXITOSO]" caption="TIPIFICACIÓN_EXITOSO" attribute="1" defaultMemberUniqueName="[Tiempos].[TIPIFICACIÓN_EXITOSO].[All]" allUniqueName="[Tiempos].[TIPIFICACIÓN_EXITOSO].[All]" dimensionUniqueName="[Tiempos]" displayFolder="" count="0" memberValueDatatype="20" unbalanced="0"/>
    <cacheHierarchy uniqueName="[Tiempos].[TIPIFICACIÓN_NO_EXITOSO]" caption="TIPIFICACIÓN_NO_EXITOSO" attribute="1" defaultMemberUniqueName="[Tiempos].[TIPIFICACIÓN_NO_EXITOSO].[All]" allUniqueName="[Tiempos].[TIPIFICACIÓN_NO_EXITOSO].[All]" dimensionUniqueName="[Tiempos]" displayFolder="" count="0" memberValueDatatype="20" unbalanced="0"/>
    <cacheHierarchy uniqueName="[Tiempos].[CONVERSACIÓN_ENTRANTE]" caption="CONVERSACIÓN_ENTRANTE" attribute="1" defaultMemberUniqueName="[Tiempos].[CONVERSACIÓN_ENTRANTE].[All]" allUniqueName="[Tiempos].[CONVERSACIÓN_ENTRANTE].[All]" dimensionUniqueName="[Tiempos]" displayFolder="" count="0" memberValueDatatype="5" unbalanced="0"/>
    <cacheHierarchy uniqueName="[Tiempos].[CONVERSACIÓN_SALIENTE]" caption="CONVERSACIÓN_SALIENTE" attribute="1" defaultMemberUniqueName="[Tiempos].[CONVERSACIÓN_SALIENTE].[All]" allUniqueName="[Tiempos].[CONVERSACIÓN_SALIENTE].[All]" dimensionUniqueName="[Tiempos]" displayFolder="" count="0" memberValueDatatype="5" unbalanced="0"/>
    <cacheHierarchy uniqueName="[Tiempos].[LLAMADAS]" caption="LLAMADAS" attribute="1" defaultMemberUniqueName="[Tiempos].[LLAMADAS].[All]" allUniqueName="[Tiempos].[LLAMADAS].[All]" dimensionUniqueName="[Tiempos]" displayFolder="" count="0" memberValueDatatype="20" unbalanced="0"/>
    <cacheHierarchy uniqueName="[Tiempos].[TOTAL_AUXILIARES]" caption="TOTAL_AUXILIARES" attribute="1" defaultMemberUniqueName="[Tiempos].[TOTAL_AUXILIARES].[All]" allUniqueName="[Tiempos].[TOTAL_AUXILIARES].[All]" dimensionUniqueName="[Tiempos]" displayFolder="" count="0" memberValueDatatype="5" unbalanced="0"/>
    <cacheHierarchy uniqueName="[Tiempos].[TKT]" caption="TKT" attribute="1" defaultMemberUniqueName="[Tiempos].[TKT].[All]" allUniqueName="[Tiempos].[TKT].[All]" dimensionUniqueName="[Tiempos]" displayFolder="" count="0" memberValueDatatype="5" unbalanced="0"/>
    <cacheHierarchy uniqueName="[Tiempos].[TMO]" caption="TMO" attribute="1" defaultMemberUniqueName="[Tiempos].[TMO].[All]" allUniqueName="[Tiempos].[TMO].[All]" dimensionUniqueName="[Tiempos]" displayFolder="" count="0" memberValueDatatype="5" unbalanced="0"/>
    <cacheHierarchy uniqueName="[Tiempos].[PRODUCTO]" caption="PRODUCTO" attribute="1" defaultMemberUniqueName="[Tiempos].[PRODUCTO].[All]" allUniqueName="[Tiempos].[PRODUCTO].[All]" dimensionUniqueName="[Tiempos]" displayFolder="" count="0" memberValueDatatype="130" unbalanced="0"/>
    <cacheHierarchy uniqueName="[Tiempos].[Operador]" caption="Operador" attribute="1" defaultMemberUniqueName="[Tiempos].[Operador].[All]" allUniqueName="[Tiempos].[Operador].[All]" dimensionUniqueName="[Tiempos]" displayFolder="" count="0" memberValueDatatype="130" unbalanced="0"/>
    <cacheHierarchy uniqueName="[Tiempos].[Documento]" caption="Documento" attribute="1" defaultMemberUniqueName="[Tiempos].[Documento].[All]" allUniqueName="[Tiempos].[Documento].[All]" dimensionUniqueName="[Tiempos]" displayFolder="" count="0" memberValueDatatype="20" unbalanced="0"/>
    <cacheHierarchy uniqueName="[Tiempos].[Supervisor]" caption="Supervisor" attribute="1" defaultMemberUniqueName="[Tiempos].[Supervisor].[All]" allUniqueName="[Tiempos].[Supervisor].[All]" dimensionUniqueName="[Tiempos]" displayFolder="" count="0" memberValueDatatype="130" unbalanced="0"/>
    <cacheHierarchy uniqueName="[Tiempos].[Coordinador]" caption="Coordinador" attribute="1" defaultMemberUniqueName="[Tiempos].[Coordinador].[All]" allUniqueName="[Tiempos].[Coordinador].[All]" dimensionUniqueName="[Tiempos]" displayFolder="" count="0" memberValueDatatype="130" unbalanced="0"/>
    <cacheHierarchy uniqueName="[Tiempos].[Site]" caption="Site" attribute="1" defaultMemberUniqueName="[Tiempos].[Site].[All]" allUniqueName="[Tiempos].[Site].[All]" dimensionUniqueName="[Tiempos]" displayFolder="" count="0" memberValueDatatype="130" unbalanced="0"/>
    <cacheHierarchy uniqueName="[Tiempos].[Id Operador]" caption="Id Operador" attribute="1" defaultMemberUniqueName="[Tiempos].[Id Operador].[All]" allUniqueName="[Tiempos].[Id Operador].[All]" dimensionUniqueName="[Tiempos]" displayFolder="" count="0" memberValueDatatype="130" unbalanced="0"/>
    <cacheHierarchy uniqueName="[Tiempos].[Estado]" caption="Estado" attribute="1" defaultMemberUniqueName="[Tiempos].[Estado].[All]" allUniqueName="[Tiempos].[Estado].[All]" dimensionUniqueName="[Tiempos]" displayFolder="" count="0" memberValueDatatype="130" unbalanced="0"/>
    <cacheHierarchy uniqueName="[Tiempos].[Proporcional x Presentismo]" caption="Proporcional x Presentismo" attribute="1" defaultMemberUniqueName="[Tiempos].[Proporcional x Presentismo].[All]" allUniqueName="[Tiempos].[Proporcional x Presentismo].[All]" dimensionUniqueName="[Tiempos]" displayFolder="" count="0" memberValueDatatype="5" unbalanced="0"/>
    <cacheHierarchy uniqueName="[Tiempos].[Proporcional x Curva]" caption="Proporcional x Curva" attribute="1" defaultMemberUniqueName="[Tiempos].[Proporcional x Curva].[All]" allUniqueName="[Tiempos].[Proporcional x Curva].[All]" dimensionUniqueName="[Tiempos]" displayFolder="" count="0" memberValueDatatype="5" unbalanced="0"/>
    <cacheHierarchy uniqueName="[Tiempos].[Busqueda]" caption="Busqueda" attribute="1" defaultMemberUniqueName="[Tiempos].[Busqueda].[All]" allUniqueName="[Tiempos].[Busqueda].[All]" dimensionUniqueName="[Tiempos]" displayFolder="" count="0" memberValueDatatype="130" unbalanced="0"/>
    <cacheHierarchy uniqueName="[Ventas AZO Mes Anterior].[Id Operador]" caption="Id Operador" attribute="1" defaultMemberUniqueName="[Ventas AZO Mes Anterior].[Id Operador].[All]" allUniqueName="[Ventas AZO Mes Anterior].[Id Operador].[All]" dimensionUniqueName="[Ventas AZO Mes Anterior]" displayFolder="" count="0" memberValueDatatype="130" unbalanced="0"/>
    <cacheHierarchy uniqueName="[Ventas AZO Mes Anterior].[Fecha]" caption="Fecha" attribute="1" time="1" defaultMemberUniqueName="[Ventas AZO Mes Anterior].[Fecha].[All]" allUniqueName="[Ventas AZO Mes Anterior].[Fecha].[All]" dimensionUniqueName="[Ventas AZO Mes Anterior]" displayFolder="" count="0" memberValueDatatype="7" unbalanced="0"/>
    <cacheHierarchy uniqueName="[Ventas AZO Mes Anterior].[Hora]" caption="Hora" attribute="1" defaultMemberUniqueName="[Ventas AZO Mes Anterior].[Hora].[All]" allUniqueName="[Ventas AZO Mes Anterior].[Hora].[All]" dimensionUniqueName="[Ventas AZO Mes Anterior]" displayFolder="" count="0" memberValueDatatype="130" unbalanced="0"/>
    <cacheHierarchy uniqueName="[Ventas AZO Mes Anterior].[Dispositivo]" caption="Dispositivo" attribute="1" defaultMemberUniqueName="[Ventas AZO Mes Anterior].[Dispositivo].[All]" allUniqueName="[Ventas AZO Mes Anterior].[Dispositivo].[All]" dimensionUniqueName="[Ventas AZO Mes Anterior]" displayFolder="" count="0" memberValueDatatype="130" unbalanced="0"/>
    <cacheHierarchy uniqueName="[Ventas AZO Mes Anterior].[Cliente]" caption="Cliente" attribute="1" defaultMemberUniqueName="[Ventas AZO Mes Anterior].[Cliente].[All]" allUniqueName="[Ventas AZO Mes Anterior].[Cliente].[All]" dimensionUniqueName="[Ventas AZO Mes Anterior]" displayFolder="" count="0" memberValueDatatype="130" unbalanced="0"/>
    <cacheHierarchy uniqueName="[Ventas AZO Mes Anterior].[Cliente_Mail]" caption="Cliente_Mail" attribute="1" defaultMemberUniqueName="[Ventas AZO Mes Anterior].[Cliente_Mail].[All]" allUniqueName="[Ventas AZO Mes Anterior].[Cliente_Mail].[All]" dimensionUniqueName="[Ventas AZO Mes Anterior]" displayFolder="" count="0" memberValueDatatype="130" unbalanced="0"/>
    <cacheHierarchy uniqueName="[Ventas AZO Mes Anterior].[Cliente_Telefono]" caption="Cliente_Telefono" attribute="1" defaultMemberUniqueName="[Ventas AZO Mes Anterior].[Cliente_Telefono].[All]" allUniqueName="[Ventas AZO Mes Anterior].[Cliente_Telefono].[All]" dimensionUniqueName="[Ventas AZO Mes Anterior]" displayFolder="" count="0" memberValueDatatype="130" unbalanced="0"/>
    <cacheHierarchy uniqueName="[Ventas AZO Mes Anterior].[user_id]" caption="user_id" attribute="1" defaultMemberUniqueName="[Ventas AZO Mes Anterior].[user_id].[All]" allUniqueName="[Ventas AZO Mes Anterior].[user_id].[All]" dimensionUniqueName="[Ventas AZO Mes Anterior]" displayFolder="" count="0" memberValueDatatype="130" unbalanced="0"/>
    <cacheHierarchy uniqueName="[Ventas AZO Mes Anterior].[Status_Link]" caption="Status_Link" attribute="1" defaultMemberUniqueName="[Ventas AZO Mes Anterior].[Status_Link].[All]" allUniqueName="[Ventas AZO Mes Anterior].[Status_Link].[All]" dimensionUniqueName="[Ventas AZO Mes Anterior]" displayFolder="" count="0" memberValueDatatype="130" unbalanced="0"/>
    <cacheHierarchy uniqueName="[Ventas AZO Mes Anterior].[payment_id]" caption="payment_id" attribute="1" defaultMemberUniqueName="[Ventas AZO Mes Anterior].[payment_id].[All]" allUniqueName="[Ventas AZO Mes Anterior].[payment_id].[All]" dimensionUniqueName="[Ventas AZO Mes Anterior]" displayFolder="" count="0" memberValueDatatype="130" unbalanced="0"/>
    <cacheHierarchy uniqueName="[Ventas AZO Mes Anterior].[payment_method_id]" caption="payment_method_id" attribute="1" defaultMemberUniqueName="[Ventas AZO Mes Anterior].[payment_method_id].[All]" allUniqueName="[Ventas AZO Mes Anterior].[payment_method_id].[All]" dimensionUniqueName="[Ventas AZO Mes Anterior]" displayFolder="" count="0" memberValueDatatype="130" unbalanced="0"/>
    <cacheHierarchy uniqueName="[Ventas AZO Mes Anterior].[payment_status]" caption="payment_status" attribute="1" defaultMemberUniqueName="[Ventas AZO Mes Anterior].[payment_status].[All]" allUniqueName="[Ventas AZO Mes Anterior].[payment_status].[All]" dimensionUniqueName="[Ventas AZO Mes Anterior]" displayFolder="" count="0" memberValueDatatype="130" unbalanced="0"/>
    <cacheHierarchy uniqueName="[Ventas AZO Mes Anterior].[payment_status_detail]" caption="payment_status_detail" attribute="1" defaultMemberUniqueName="[Ventas AZO Mes Anterior].[payment_status_detail].[All]" allUniqueName="[Ventas AZO Mes Anterior].[payment_status_detail].[All]" dimensionUniqueName="[Ventas AZO Mes Anterior]" displayFolder="" count="0" memberValueDatatype="130" unbalanced="0"/>
    <cacheHierarchy uniqueName="[Ventas AZO Mes Anterior].[PRODUCTO]" caption="PRODUCTO" attribute="1" defaultMemberUniqueName="[Ventas AZO Mes Anterior].[PRODUCTO].[All]" allUniqueName="[Ventas AZO Mes Anterior].[PRODUCTO].[All]" dimensionUniqueName="[Ventas AZO Mes Anterior]" displayFolder="" count="0" memberValueDatatype="130" unbalanced="0"/>
    <cacheHierarchy uniqueName="[Ventas AZO Mes Anterior].[Sub Campaña]" caption="Sub Campaña" attribute="1" defaultMemberUniqueName="[Ventas AZO Mes Anterior].[Sub Campaña].[All]" allUniqueName="[Ventas AZO Mes Anterior].[Sub Campaña].[All]" dimensionUniqueName="[Ventas AZO Mes Anterior]" displayFolder="" count="0" memberValueDatatype="130" unbalanced="0"/>
    <cacheHierarchy uniqueName="[Ventas AZO Mes Anterior].[Estado_Gestion]" caption="Estado_Gestion" attribute="1" defaultMemberUniqueName="[Ventas AZO Mes Anterior].[Estado_Gestion].[All]" allUniqueName="[Ventas AZO Mes Anterior].[Estado_Gestion].[All]" dimensionUniqueName="[Ventas AZO Mes Anterior]" displayFolder="" count="0" memberValueDatatype="130" unbalanced="0"/>
    <cacheHierarchy uniqueName="[Ventas AZO Mes Anterior].[Puntos (Sin Incentivo)]" caption="Puntos (Sin Incentivo)" attribute="1" defaultMemberUniqueName="[Ventas AZO Mes Anterior].[Puntos (Sin Incentivo)].[All]" allUniqueName="[Ventas AZO Mes Anterior].[Puntos (Sin Incentivo)].[All]" dimensionUniqueName="[Ventas AZO Mes Anterior]" displayFolder="" count="0" memberValueDatatype="5" unbalanced="0"/>
    <cacheHierarchy uniqueName="[Ventas AZO Mes Anterior].[Operador]" caption="Operador" attribute="1" defaultMemberUniqueName="[Ventas AZO Mes Anterior].[Operador].[All]" allUniqueName="[Ventas AZO Mes Anterior].[Operador].[All]" dimensionUniqueName="[Ventas AZO Mes Anterior]" displayFolder="" count="0" memberValueDatatype="130" unbalanced="0"/>
    <cacheHierarchy uniqueName="[Ventas AZO Mes Anterior].[Documento]" caption="Documento" attribute="1" defaultMemberUniqueName="[Ventas AZO Mes Anterior].[Documento].[All]" allUniqueName="[Ventas AZO Mes Anterior].[Documento].[All]" dimensionUniqueName="[Ventas AZO Mes Anterior]" displayFolder="" count="0" memberValueDatatype="20" unbalanced="0"/>
    <cacheHierarchy uniqueName="[Ventas AZO Mes Anterior].[Supervisor]" caption="Supervisor" attribute="1" defaultMemberUniqueName="[Ventas AZO Mes Anterior].[Supervisor].[All]" allUniqueName="[Ventas AZO Mes Anterior].[Supervisor].[All]" dimensionUniqueName="[Ventas AZO Mes Anterior]" displayFolder="" count="0" memberValueDatatype="130" unbalanced="0"/>
    <cacheHierarchy uniqueName="[Ventas AZO Mes Anterior].[Coordinador]" caption="Coordinador" attribute="1" defaultMemberUniqueName="[Ventas AZO Mes Anterior].[Coordinador].[All]" allUniqueName="[Ventas AZO Mes Anterior].[Coordinador].[All]" dimensionUniqueName="[Ventas AZO Mes Anterior]" displayFolder="" count="0" memberValueDatatype="130" unbalanced="0"/>
    <cacheHierarchy uniqueName="[Ventas AZO Mes Anterior].[Site]" caption="Site" attribute="1" defaultMemberUniqueName="[Ventas AZO Mes Anterior].[Site].[All]" allUniqueName="[Ventas AZO Mes Anterior].[Site].[All]" dimensionUniqueName="[Ventas AZO Mes Anterior]" displayFolder="" count="0" memberValueDatatype="130" unbalanced="0"/>
    <cacheHierarchy uniqueName="[Ventas AZO Mes Anterior].[Estado]" caption="Estado" attribute="1" defaultMemberUniqueName="[Ventas AZO Mes Anterior].[Estado].[All]" allUniqueName="[Ventas AZO Mes Anterior].[Estado].[All]" dimensionUniqueName="[Ventas AZO Mes Anterior]" displayFolder="" count="0" memberValueDatatype="130" unbalanced="0"/>
    <cacheHierarchy uniqueName="[Ventas AZO Mes Anterior].[Multiplicador Incentivo]" caption="Multiplicador Incentivo" attribute="1" defaultMemberUniqueName="[Ventas AZO Mes Anterior].[Multiplicador Incentivo].[All]" allUniqueName="[Ventas AZO Mes Anterior].[Multiplicador Incentivo].[All]" dimensionUniqueName="[Ventas AZO Mes Anterior]" displayFolder="" count="0" memberValueDatatype="5" unbalanced="0"/>
    <cacheHierarchy uniqueName="[Ventas AZO Mes Anterior].[Puntos]" caption="Puntos" attribute="1" defaultMemberUniqueName="[Ventas AZO Mes Anterior].[Puntos].[All]" allUniqueName="[Ventas AZO Mes Anterior].[Puntos].[All]" dimensionUniqueName="[Ventas AZO Mes Anterior]" displayFolder="" count="0" memberValueDatatype="5" unbalanced="0"/>
    <cacheHierarchy uniqueName="[VentasTiemposFinal].[Fecha]" caption="Fecha" attribute="1" time="1" defaultMemberUniqueName="[VentasTiemposFinal].[Fecha].[All]" allUniqueName="[VentasTiemposFinal].[Fecha].[All]" dimensionUniqueName="[VentasTiemposFinal]" displayFolder="" count="2" memberValueDatatype="7" unbalanced="0">
      <fieldsUsage count="2">
        <fieldUsage x="-1"/>
        <fieldUsage x="10"/>
      </fieldsUsage>
    </cacheHierarchy>
    <cacheHierarchy uniqueName="[VentasTiemposFinal].[UserMitrol]" caption="UserMitrol" attribute="1" defaultMemberUniqueName="[VentasTiemposFinal].[UserMitrol].[All]" allUniqueName="[VentasTiemposFinal].[UserMitrol].[All]" dimensionUniqueName="[VentasTiemposFinal]" displayFolder="" count="0" memberValueDatatype="130" unbalanced="0"/>
    <cacheHierarchy uniqueName="[VentasTiemposFinal].[Sub Campaña]" caption="Sub Campaña" attribute="1" defaultMemberUniqueName="[VentasTiemposFinal].[Sub Campaña].[All]" allUniqueName="[VentasTiemposFinal].[Sub Campaña].[All]" dimensionUniqueName="[VentasTiemposFinal]" displayFolder="" count="2" memberValueDatatype="130" unbalanced="0">
      <fieldsUsage count="2">
        <fieldUsage x="-1"/>
        <fieldUsage x="8"/>
      </fieldsUsage>
    </cacheHierarchy>
    <cacheHierarchy uniqueName="[VentasTiemposFinal].[LOGIN]" caption="LOGIN" attribute="1" defaultMemberUniqueName="[VentasTiemposFinal].[LOGIN].[All]" allUniqueName="[VentasTiemposFinal].[LOGIN].[All]" dimensionUniqueName="[VentasTiemposFinal]" displayFolder="" count="0" memberValueDatatype="5" unbalanced="0"/>
    <cacheHierarchy uniqueName="[VentasTiemposFinal].[AVAIL]" caption="AVAIL" attribute="1" defaultMemberUniqueName="[VentasTiemposFinal].[AVAIL].[All]" allUniqueName="[VentasTiemposFinal].[AVAIL].[All]" dimensionUniqueName="[VentasTiemposFinal]" displayFolder="" count="0" memberValueDatatype="5" unbalanced="0"/>
    <cacheHierarchy uniqueName="[VentasTiemposFinal].[PREVIEW]" caption="PREVIEW" attribute="1" defaultMemberUniqueName="[VentasTiemposFinal].[PREVIEW].[All]" allUniqueName="[VentasTiemposFinal].[PREVIEW].[All]" dimensionUniqueName="[VentasTiemposFinal]" displayFolder="" count="0" memberValueDatatype="5" unbalanced="0"/>
    <cacheHierarchy uniqueName="[VentasTiemposFinal].[DIAL]" caption="DIAL" attribute="1" defaultMemberUniqueName="[VentasTiemposFinal].[DIAL].[All]" allUniqueName="[VentasTiemposFinal].[DIAL].[All]" dimensionUniqueName="[VentasTiemposFinal]" displayFolder="" count="0" memberValueDatatype="5" unbalanced="0"/>
    <cacheHierarchy uniqueName="[VentasTiemposFinal].[RING]" caption="RING" attribute="1" defaultMemberUniqueName="[VentasTiemposFinal].[RING].[All]" allUniqueName="[VentasTiemposFinal].[RING].[All]" dimensionUniqueName="[VentasTiemposFinal]" displayFolder="" count="0" memberValueDatatype="5" unbalanced="0"/>
    <cacheHierarchy uniqueName="[VentasTiemposFinal].[CONVERSACIÓN]" caption="CONVERSACIÓN" attribute="1" defaultMemberUniqueName="[VentasTiemposFinal].[CONVERSACIÓN].[All]" allUniqueName="[VentasTiemposFinal].[CONVERSACIÓN].[All]" dimensionUniqueName="[VentasTiemposFinal]" displayFolder="" count="0" memberValueDatatype="5" unbalanced="0"/>
    <cacheHierarchy uniqueName="[VentasTiemposFinal].[HOLD]" caption="HOLD" attribute="1" defaultMemberUniqueName="[VentasTiemposFinal].[HOLD].[All]" allUniqueName="[VentasTiemposFinal].[HOLD].[All]" dimensionUniqueName="[VentasTiemposFinal]" displayFolder="" count="0" memberValueDatatype="5" unbalanced="0"/>
    <cacheHierarchy uniqueName="[VentasTiemposFinal].[ACW]" caption="ACW" attribute="1" defaultMemberUniqueName="[VentasTiemposFinal].[ACW].[All]" allUniqueName="[VentasTiemposFinal].[ACW].[All]" dimensionUniqueName="[VentasTiemposFinal]" displayFolder="" count="0" memberValueDatatype="5" unbalanced="0"/>
    <cacheHierarchy uniqueName="[VentasTiemposFinal].[NOT_READY]" caption="NOT_READY" attribute="1" defaultMemberUniqueName="[VentasTiemposFinal].[NOT_READY].[All]" allUniqueName="[VentasTiemposFinal].[NOT_READY].[All]" dimensionUniqueName="[VentasTiemposFinal]" displayFolder="" count="0" memberValueDatatype="5" unbalanced="0"/>
    <cacheHierarchy uniqueName="[VentasTiemposFinal].[BREAK]" caption="BREAK" attribute="1" defaultMemberUniqueName="[VentasTiemposFinal].[BREAK].[All]" allUniqueName="[VentasTiemposFinal].[BREAK].[All]" dimensionUniqueName="[VentasTiemposFinal]" displayFolder="" count="0" memberValueDatatype="5" unbalanced="0"/>
    <cacheHierarchy uniqueName="[VentasTiemposFinal].[COACHING]" caption="COACHING" attribute="1" defaultMemberUniqueName="[VentasTiemposFinal].[COACHING].[All]" allUniqueName="[VentasTiemposFinal].[COACHING].[All]" dimensionUniqueName="[VentasTiemposFinal]" displayFolder="" count="0" memberValueDatatype="5" unbalanced="0"/>
    <cacheHierarchy uniqueName="[VentasTiemposFinal].[ADMINISTRATIVO]" caption="ADMINISTRATIVO" attribute="1" defaultMemberUniqueName="[VentasTiemposFinal].[ADMINISTRATIVO].[All]" allUniqueName="[VentasTiemposFinal].[ADMINISTRATIVO].[All]" dimensionUniqueName="[VentasTiemposFinal]" displayFolder="" count="0" memberValueDatatype="5" unbalanced="0"/>
    <cacheHierarchy uniqueName="[VentasTiemposFinal].[BAÑO]" caption="BAÑO" attribute="1" defaultMemberUniqueName="[VentasTiemposFinal].[BAÑO].[All]" allUniqueName="[VentasTiemposFinal].[BAÑO].[All]" dimensionUniqueName="[VentasTiemposFinal]" displayFolder="" count="0" memberValueDatatype="5" unbalanced="0"/>
    <cacheHierarchy uniqueName="[VentasTiemposFinal].[LLAMADA_MANUAL]" caption="LLAMADA_MANUAL" attribute="1" defaultMemberUniqueName="[VentasTiemposFinal].[LLAMADA_MANUAL].[All]" allUniqueName="[VentasTiemposFinal].[LLAMADA_MANUAL].[All]" dimensionUniqueName="[VentasTiemposFinal]" displayFolder="" count="0" memberValueDatatype="5" unbalanced="0"/>
    <cacheHierarchy uniqueName="[VentasTiemposFinal].[ATENDIDAS]" caption="ATENDIDAS" attribute="1" defaultMemberUniqueName="[VentasTiemposFinal].[ATENDIDAS].[All]" allUniqueName="[VentasTiemposFinal].[ATENDIDAS].[All]" dimensionUniqueName="[VentasTiemposFinal]" displayFolder="" count="0" memberValueDatatype="20" unbalanced="0"/>
    <cacheHierarchy uniqueName="[VentasTiemposFinal].[NO_ATENDIDAS]" caption="NO_ATENDIDAS" attribute="1" defaultMemberUniqueName="[VentasTiemposFinal].[NO_ATENDIDAS].[All]" allUniqueName="[VentasTiemposFinal].[NO_ATENDIDAS].[All]" dimensionUniqueName="[VentasTiemposFinal]" displayFolder="" count="0" memberValueDatatype="20" unbalanced="0"/>
    <cacheHierarchy uniqueName="[VentasTiemposFinal].[TIPIFICACIÓN_EXITOSO]" caption="TIPIFICACIÓN_EXITOSO" attribute="1" defaultMemberUniqueName="[VentasTiemposFinal].[TIPIFICACIÓN_EXITOSO].[All]" allUniqueName="[VentasTiemposFinal].[TIPIFICACIÓN_EXITOSO].[All]" dimensionUniqueName="[VentasTiemposFinal]" displayFolder="" count="0" memberValueDatatype="20" unbalanced="0"/>
    <cacheHierarchy uniqueName="[VentasTiemposFinal].[TIPIFICACIÓN_NO_EXITOSO]" caption="TIPIFICACIÓN_NO_EXITOSO" attribute="1" defaultMemberUniqueName="[VentasTiemposFinal].[TIPIFICACIÓN_NO_EXITOSO].[All]" allUniqueName="[VentasTiemposFinal].[TIPIFICACIÓN_NO_EXITOSO].[All]" dimensionUniqueName="[VentasTiemposFinal]" displayFolder="" count="0" memberValueDatatype="20" unbalanced="0"/>
    <cacheHierarchy uniqueName="[VentasTiemposFinal].[CONVERSACIÓN_ENTRANTE]" caption="CONVERSACIÓN_ENTRANTE" attribute="1" defaultMemberUniqueName="[VentasTiemposFinal].[CONVERSACIÓN_ENTRANTE].[All]" allUniqueName="[VentasTiemposFinal].[CONVERSACIÓN_ENTRANTE].[All]" dimensionUniqueName="[VentasTiemposFinal]" displayFolder="" count="0" memberValueDatatype="5" unbalanced="0"/>
    <cacheHierarchy uniqueName="[VentasTiemposFinal].[CONVERSACIÓN_SALIENTE]" caption="CONVERSACIÓN_SALIENTE" attribute="1" defaultMemberUniqueName="[VentasTiemposFinal].[CONVERSACIÓN_SALIENTE].[All]" allUniqueName="[VentasTiemposFinal].[CONVERSACIÓN_SALIENTE].[All]" dimensionUniqueName="[VentasTiemposFinal]" displayFolder="" count="0" memberValueDatatype="5" unbalanced="0"/>
    <cacheHierarchy uniqueName="[VentasTiemposFinal].[LLAMADAS]" caption="LLAMADAS" attribute="1" defaultMemberUniqueName="[VentasTiemposFinal].[LLAMADAS].[All]" allUniqueName="[VentasTiemposFinal].[LLAMADAS].[All]" dimensionUniqueName="[VentasTiemposFinal]" displayFolder="" count="0" memberValueDatatype="20" unbalanced="0"/>
    <cacheHierarchy uniqueName="[VentasTiemposFinal].[TOTAL_AUXILIARES]" caption="TOTAL_AUXILIARES" attribute="1" defaultMemberUniqueName="[VentasTiemposFinal].[TOTAL_AUXILIARES].[All]" allUniqueName="[VentasTiemposFinal].[TOTAL_AUXILIARES].[All]" dimensionUniqueName="[VentasTiemposFinal]" displayFolder="" count="0" memberValueDatatype="5" unbalanced="0"/>
    <cacheHierarchy uniqueName="[VentasTiemposFinal].[TKT]" caption="TKT" attribute="1" defaultMemberUniqueName="[VentasTiemposFinal].[TKT].[All]" allUniqueName="[VentasTiemposFinal].[TKT].[All]" dimensionUniqueName="[VentasTiemposFinal]" displayFolder="" count="0" memberValueDatatype="5" unbalanced="0"/>
    <cacheHierarchy uniqueName="[VentasTiemposFinal].[TMO]" caption="TMO" attribute="1" defaultMemberUniqueName="[VentasTiemposFinal].[TMO].[All]" allUniqueName="[VentasTiemposFinal].[TMO].[All]" dimensionUniqueName="[VentasTiemposFinal]" displayFolder="" count="0" memberValueDatatype="5" unbalanced="0"/>
    <cacheHierarchy uniqueName="[VentasTiemposFinal].[PRODUCTO]" caption="PRODUCTO" attribute="1" defaultMemberUniqueName="[VentasTiemposFinal].[PRODUCTO].[All]" allUniqueName="[VentasTiemposFinal].[PRODUCTO].[All]" dimensionUniqueName="[VentasTiemposFinal]" displayFolder="" count="0" memberValueDatatype="130" unbalanced="0"/>
    <cacheHierarchy uniqueName="[VentasTiemposFinal].[Operador]" caption="Operador" attribute="1" defaultMemberUniqueName="[VentasTiemposFinal].[Operador].[All]" allUniqueName="[VentasTiemposFinal].[Operador].[All]" dimensionUniqueName="[VentasTiemposFinal]" displayFolder="" count="2" memberValueDatatype="130" unbalanced="0">
      <fieldsUsage count="2">
        <fieldUsage x="-1"/>
        <fieldUsage x="1"/>
      </fieldsUsage>
    </cacheHierarchy>
    <cacheHierarchy uniqueName="[VentasTiemposFinal].[Documento]" caption="Documento" attribute="1" defaultMemberUniqueName="[VentasTiemposFinal].[Documento].[All]" allUniqueName="[VentasTiemposFinal].[Documento].[All]" dimensionUniqueName="[VentasTiemposFinal]" displayFolder="" count="0" memberValueDatatype="20" unbalanced="0"/>
    <cacheHierarchy uniqueName="[VentasTiemposFinal].[Supervisor]" caption="Supervisor" attribute="1" defaultMemberUniqueName="[VentasTiemposFinal].[Supervisor].[All]" allUniqueName="[VentasTiemposFinal].[Supervisor].[All]" dimensionUniqueName="[VentasTiemposFinal]" displayFolder="" count="2" memberValueDatatype="130" unbalanced="0">
      <fieldsUsage count="2">
        <fieldUsage x="-1"/>
        <fieldUsage x="0"/>
      </fieldsUsage>
    </cacheHierarchy>
    <cacheHierarchy uniqueName="[VentasTiemposFinal].[Coordinador]" caption="Coordinador" attribute="1" defaultMemberUniqueName="[VentasTiemposFinal].[Coordinador].[All]" allUniqueName="[VentasTiemposFinal].[Coordinador].[All]" dimensionUniqueName="[VentasTiemposFinal]" displayFolder="" count="0" memberValueDatatype="130" unbalanced="0"/>
    <cacheHierarchy uniqueName="[VentasTiemposFinal].[Site]" caption="Site" attribute="1" defaultMemberUniqueName="[VentasTiemposFinal].[Site].[All]" allUniqueName="[VentasTiemposFinal].[Site].[All]" dimensionUniqueName="[VentasTiemposFinal]" displayFolder="" count="0" memberValueDatatype="130" unbalanced="0"/>
    <cacheHierarchy uniqueName="[VentasTiemposFinal].[Id Operador]" caption="Id Operador" attribute="1" defaultMemberUniqueName="[VentasTiemposFinal].[Id Operador].[All]" allUniqueName="[VentasTiemposFinal].[Id Operador].[All]" dimensionUniqueName="[VentasTiemposFinal]" displayFolder="" count="0" memberValueDatatype="130" unbalanced="0"/>
    <cacheHierarchy uniqueName="[VentasTiemposFinal].[Estado]" caption="Estado" attribute="1" defaultMemberUniqueName="[VentasTiemposFinal].[Estado].[All]" allUniqueName="[VentasTiemposFinal].[Estado].[All]" dimensionUniqueName="[VentasTiemposFinal]" displayFolder="" count="0" memberValueDatatype="130" unbalanced="0"/>
    <cacheHierarchy uniqueName="[VentasTiemposFinal].[Proporcional x Presentismo]" caption="Proporcional x Presentismo" attribute="1" defaultMemberUniqueName="[VentasTiemposFinal].[Proporcional x Presentismo].[All]" allUniqueName="[VentasTiemposFinal].[Proporcional x Presentismo].[All]" dimensionUniqueName="[VentasTiemposFinal]" displayFolder="" count="0" memberValueDatatype="5" unbalanced="0"/>
    <cacheHierarchy uniqueName="[VentasTiemposFinal].[Proporcional x Curva]" caption="Proporcional x Curva" attribute="1" defaultMemberUniqueName="[VentasTiemposFinal].[Proporcional x Curva].[All]" allUniqueName="[VentasTiemposFinal].[Proporcional x Curva].[All]" dimensionUniqueName="[VentasTiemposFinal]" displayFolder="" count="0" memberValueDatatype="5" unbalanced="0"/>
    <cacheHierarchy uniqueName="[VentasTiemposFinal].[Busqueda]" caption="Busqueda" attribute="1" defaultMemberUniqueName="[VentasTiemposFinal].[Busqueda].[All]" allUniqueName="[VentasTiemposFinal].[Busqueda].[All]" dimensionUniqueName="[VentasTiemposFinal]" displayFolder="" count="0" memberValueDatatype="130" unbalanced="0"/>
    <cacheHierarchy uniqueName="[VentasTiemposFinal].[Hora]" caption="Hora" attribute="1" defaultMemberUniqueName="[VentasTiemposFinal].[Hora].[All]" allUniqueName="[VentasTiemposFinal].[Hora].[All]" dimensionUniqueName="[VentasTiemposFinal]" displayFolder="" count="0" memberValueDatatype="130" unbalanced="0"/>
    <cacheHierarchy uniqueName="[VentasTiemposFinal].[Dispositivo]" caption="Dispositivo" attribute="1" defaultMemberUniqueName="[VentasTiemposFinal].[Dispositivo].[All]" allUniqueName="[VentasTiemposFinal].[Dispositivo].[All]" dimensionUniqueName="[VentasTiemposFinal]" displayFolder="" count="0" memberValueDatatype="130" unbalanced="0"/>
    <cacheHierarchy uniqueName="[VentasTiemposFinal].[Cliente]" caption="Cliente" attribute="1" defaultMemberUniqueName="[VentasTiemposFinal].[Cliente].[All]" allUniqueName="[VentasTiemposFinal].[Cliente].[All]" dimensionUniqueName="[VentasTiemposFinal]" displayFolder="" count="0" memberValueDatatype="130" unbalanced="0"/>
    <cacheHierarchy uniqueName="[VentasTiemposFinal].[Cliente_Mail]" caption="Cliente_Mail" attribute="1" defaultMemberUniqueName="[VentasTiemposFinal].[Cliente_Mail].[All]" allUniqueName="[VentasTiemposFinal].[Cliente_Mail].[All]" dimensionUniqueName="[VentasTiemposFinal]" displayFolder="" count="0" memberValueDatatype="130" unbalanced="0"/>
    <cacheHierarchy uniqueName="[VentasTiemposFinal].[Cliente_Telefono]" caption="Cliente_Telefono" attribute="1" defaultMemberUniqueName="[VentasTiemposFinal].[Cliente_Telefono].[All]" allUniqueName="[VentasTiemposFinal].[Cliente_Telefono].[All]" dimensionUniqueName="[VentasTiemposFinal]" displayFolder="" count="0" memberValueDatatype="130" unbalanced="0"/>
    <cacheHierarchy uniqueName="[VentasTiemposFinal].[user_id]" caption="user_id" attribute="1" defaultMemberUniqueName="[VentasTiemposFinal].[user_id].[All]" allUniqueName="[VentasTiemposFinal].[user_id].[All]" dimensionUniqueName="[VentasTiemposFinal]" displayFolder="" count="0" memberValueDatatype="130" unbalanced="0"/>
    <cacheHierarchy uniqueName="[VentasTiemposFinal].[Status_Link]" caption="Status_Link" attribute="1" defaultMemberUniqueName="[VentasTiemposFinal].[Status_Link].[All]" allUniqueName="[VentasTiemposFinal].[Status_Link].[All]" dimensionUniqueName="[VentasTiemposFinal]" displayFolder="" count="0" memberValueDatatype="130" unbalanced="0"/>
    <cacheHierarchy uniqueName="[VentasTiemposFinal].[payment_id]" caption="payment_id" attribute="1" defaultMemberUniqueName="[VentasTiemposFinal].[payment_id].[All]" allUniqueName="[VentasTiemposFinal].[payment_id].[All]" dimensionUniqueName="[VentasTiemposFinal]" displayFolder="" count="0" memberValueDatatype="130" unbalanced="0"/>
    <cacheHierarchy uniqueName="[VentasTiemposFinal].[payment_method_id]" caption="payment_method_id" attribute="1" defaultMemberUniqueName="[VentasTiemposFinal].[payment_method_id].[All]" allUniqueName="[VentasTiemposFinal].[payment_method_id].[All]" dimensionUniqueName="[VentasTiemposFinal]" displayFolder="" count="0" memberValueDatatype="130" unbalanced="0"/>
    <cacheHierarchy uniqueName="[VentasTiemposFinal].[payment_status]" caption="payment_status" attribute="1" defaultMemberUniqueName="[VentasTiemposFinal].[payment_status].[All]" allUniqueName="[VentasTiemposFinal].[payment_status].[All]" dimensionUniqueName="[VentasTiemposFinal]" displayFolder="" count="0" memberValueDatatype="130" unbalanced="0"/>
    <cacheHierarchy uniqueName="[VentasTiemposFinal].[payment_status_detail]" caption="payment_status_detail" attribute="1" defaultMemberUniqueName="[VentasTiemposFinal].[payment_status_detail].[All]" allUniqueName="[VentasTiemposFinal].[payment_status_detail].[All]" dimensionUniqueName="[VentasTiemposFinal]" displayFolder="" count="0" memberValueDatatype="130" unbalanced="0"/>
    <cacheHierarchy uniqueName="[VentasTiemposFinal].[Estado_Gestion]" caption="Estado_Gestion" attribute="1" defaultMemberUniqueName="[VentasTiemposFinal].[Estado_Gestion].[All]" allUniqueName="[VentasTiemposFinal].[Estado_Gestion].[All]" dimensionUniqueName="[VentasTiemposFinal]" displayFolder="" count="0" memberValueDatatype="130" unbalanced="0"/>
    <cacheHierarchy uniqueName="[VentasTiemposFinal].[Puntos (Sin Incentivo)]" caption="Puntos (Sin Incentivo)" attribute="1" defaultMemberUniqueName="[VentasTiemposFinal].[Puntos (Sin Incentivo)].[All]" allUniqueName="[VentasTiemposFinal].[Puntos (Sin Incentivo)].[All]" dimensionUniqueName="[VentasTiemposFinal]" displayFolder="" count="0" memberValueDatatype="5" unbalanced="0"/>
    <cacheHierarchy uniqueName="[VentasTiemposFinal].[Multiplicador Incentivo]" caption="Multiplicador Incentivo" attribute="1" defaultMemberUniqueName="[VentasTiemposFinal].[Multiplicador Incentivo].[All]" allUniqueName="[VentasTiemposFinal].[Multiplicador Incentivo].[All]" dimensionUniqueName="[VentasTiemposFinal]" displayFolder="" count="0" memberValueDatatype="5" unbalanced="0"/>
    <cacheHierarchy uniqueName="[VentasTiemposFinal].[Puntos]" caption="Puntos" attribute="1" defaultMemberUniqueName="[VentasTiemposFinal].[Puntos].[All]" allUniqueName="[VentasTiemposFinal].[Puntos].[All]" dimensionUniqueName="[VentasTiemposFinal]" displayFolder="" count="0" memberValueDatatype="5" unbalanced="0"/>
    <cacheHierarchy uniqueName="[VentasTiemposFinal].[Coeficiente]" caption="Coeficiente" attribute="1" defaultMemberUniqueName="[VentasTiemposFinal].[Coeficiente].[All]" allUniqueName="[VentasTiemposFinal].[Coeficiente].[All]" dimensionUniqueName="[VentasTiemposFinal]" displayFolder="" count="0" memberValueDatatype="5" unbalanced="0"/>
    <cacheHierarchy uniqueName="[Vtas Delivery].[Fecha]" caption="Fecha" attribute="1" time="1" defaultMemberUniqueName="[Vtas Delivery].[Fecha].[All]" allUniqueName="[Vtas Delivery].[Fecha].[All]" dimensionUniqueName="[Vtas Delivery]" displayFolder="" count="0" memberValueDatatype="7" unbalanced="0"/>
    <cacheHierarchy uniqueName="[Vtas Delivery].[Nombre / Local]" caption="Nombre / Local" attribute="1" defaultMemberUniqueName="[Vtas Delivery].[Nombre / Local].[All]" allUniqueName="[Vtas Delivery].[Nombre / Local].[All]" dimensionUniqueName="[Vtas Delivery]" displayFolder="" count="0" memberValueDatatype="130" unbalanced="0"/>
    <cacheHierarchy uniqueName="[Vtas Delivery].[Teléfono (Google)]" caption="Teléfono (Google)" attribute="1" defaultMemberUniqueName="[Vtas Delivery].[Teléfono (Google)].[All]" allUniqueName="[Vtas Delivery].[Teléfono (Google)].[All]" dimensionUniqueName="[Vtas Delivery]" displayFolder="" count="0" memberValueDatatype="20" unbalanced="0"/>
    <cacheHierarchy uniqueName="[Vtas Delivery].[Mail]" caption="Mail" attribute="1" defaultMemberUniqueName="[Vtas Delivery].[Mail].[All]" allUniqueName="[Vtas Delivery].[Mail].[All]" dimensionUniqueName="[Vtas Delivery]" displayFolder="" count="0" memberValueDatatype="130" unbalanced="0"/>
    <cacheHierarchy uniqueName="[Vtas Delivery].[AGENTE]" caption="AGENTE" attribute="1" defaultMemberUniqueName="[Vtas Delivery].[AGENTE].[All]" allUniqueName="[Vtas Delivery].[AGENTE].[All]" dimensionUniqueName="[Vtas Delivery]" displayFolder="" count="0" memberValueDatatype="130" unbalanced="0"/>
    <cacheHierarchy uniqueName="[Vtas Delivery].[DNI]" caption="DNI" attribute="1" defaultMemberUniqueName="[Vtas Delivery].[DNI].[All]" allUniqueName="[Vtas Delivery].[DNI].[All]" dimensionUniqueName="[Vtas Delivery]" displayFolder="" count="0" memberValueDatatype="20" unbalanced="0"/>
    <cacheHierarchy uniqueName="[Vtas Delivery].[Producto]" caption="Producto" attribute="1" defaultMemberUniqueName="[Vtas Delivery].[Producto].[All]" allUniqueName="[Vtas Delivery].[Producto].[All]" dimensionUniqueName="[Vtas Delivery]" displayFolder="" count="0" memberValueDatatype="130" unbalanced="0"/>
    <cacheHierarchy uniqueName="[Measures].[Suma de LOGIN]" caption="Suma de LOGIN" measure="1" displayFolder="" measureGroup="VentasTiemposFinal" count="0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Recuento de Sub Campaña]" caption="Recuento de Sub Campaña" measure="1" displayFolder="" measureGroup="VentasTiemposFinal" count="0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Recuento de AGENTE]" caption="Recuento de AGENTE" measure="1" displayFolder="" measureGroup="Vtas Delivery" count="0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Recuento de Producto]" caption="Recuento de Producto" measure="1" displayFolder="" measureGroup="Vtas Delivery" count="0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Recuento de Dispositivo]" caption="Recuento de Dispositivo" measure="1" displayFolder="" measureGroup="VentasTiemposFinal" count="0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a de Puntos]" caption="Suma de Puntos" measure="1" displayFolder="" measureGroup="VentasTiemposFinal" count="0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a de Proporcional x Presentismo]" caption="Suma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a de Proporcional x Curva]" caption="Suma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Máx. de Proporcional x Presentismo]" caption="Máx.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Máx. de Proporcional x Curva]" caption="Máx.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Suma de LOGIN 2]" caption="Suma de LOGIN 2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LOGIN]" caption="Recuento de LOGIN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PRESENTE]" caption="Recuento de PRESENTE" measure="1" displayFolder="" measureGroup="Ausentismo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S Obj]" caption="Suma de HS Obj" measure="1" displayFolder="" measureGroup="Ausentism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Id Operador]" caption="Recuento de Id Operador" measure="1" displayFolder="" measureGroup="VentasTiemposFinal" count="0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Vtas Cargadas]" caption="Vtas Cargadas" measure="1" displayFolder="" measureGroup="VentasTiemposFinal" count="0" oneField="1">
      <fieldsUsage count="1">
        <fieldUsage x="2"/>
      </fieldsUsage>
    </cacheHierarchy>
    <cacheHierarchy uniqueName="[Measures].[Vtas Aceptadas]" caption="Vtas Aceptadas" measure="1" displayFolder="" measureGroup="VentasTiemposFinal" count="0" oneField="1">
      <fieldsUsage count="1">
        <fieldUsage x="5"/>
      </fieldsUsage>
    </cacheHierarchy>
    <cacheHierarchy uniqueName="[Measures].[Vtas Pendientes]" caption="Vtas Pendientes" measure="1" displayFolder="" measureGroup="VentasTiemposFinal" count="0" oneField="1">
      <fieldsUsage count="1">
        <fieldUsage x="4"/>
      </fieldsUsage>
    </cacheHierarchy>
    <cacheHierarchy uniqueName="[Measures].[Vtas Canceladas]" caption="Vtas Canceladas" measure="1" displayFolder="" measureGroup="VentasTiemposFinal" count="0" oneField="1">
      <fieldsUsage count="1">
        <fieldUsage x="3"/>
      </fieldsUsage>
    </cacheHierarchy>
    <cacheHierarchy uniqueName="[Measures].[Total Puntos]" caption="Total Puntos" measure="1" displayFolder="" measureGroup="VentasTiemposFinal" count="0" oneField="1">
      <fieldsUsage count="1">
        <fieldUsage x="6"/>
      </fieldsUsage>
    </cacheHierarchy>
    <cacheHierarchy uniqueName="[Measures].[Total Login]" caption="Total Login" measure="1" displayFolder="" measureGroup="VentasTiemposFinal" count="0" oneField="1">
      <fieldsUsage count="1">
        <fieldUsage x="7"/>
      </fieldsUsage>
    </cacheHierarchy>
    <cacheHierarchy uniqueName="[Measures].[CI Login]" caption="CI Login" measure="1" displayFolder="" measureGroup="VentasTiemposFinal" count="0"/>
    <cacheHierarchy uniqueName="[Measures].[Hs Desvio]" caption="Hs Desvio" measure="1" displayFolder="" measureGroup="Horas_Objetivo" count="0"/>
    <cacheHierarchy uniqueName="[Measures].[Obj Hs]" caption="Obj Hs" measure="1" displayFolder="" measureGroup="Horas_Objetivo" count="0"/>
    <cacheHierarchy uniqueName="[Measures].[Log]" caption="Log" measure="1" displayFolder="" measureGroup="Horas_Objetivo" count="0"/>
    <cacheHierarchy uniqueName="[Measures].[%Cumpl.Hs]" caption="%Cumpl.Hs" measure="1" displayFolder="" measureGroup="Horas_Objetivo" count="0"/>
    <cacheHierarchy uniqueName="[Measures].[CI Avail]" caption="CI Avail" measure="1" displayFolder="" measureGroup="VentasTiemposFinal" count="0"/>
    <cacheHierarchy uniqueName="[Measures].[CI Preview]" caption="CI Preview" measure="1" displayFolder="" measureGroup="VentasTiemposFinal" count="0"/>
    <cacheHierarchy uniqueName="[Measures].[CI Dial]" caption="CI Dial" measure="1" displayFolder="" measureGroup="VentasTiemposFinal" count="0"/>
    <cacheHierarchy uniqueName="[Measures].[CI Ring]" caption="CI Ring" measure="1" displayFolder="" measureGroup="VentasTiemposFinal" count="0"/>
    <cacheHierarchy uniqueName="[Measures].[CI Conversacion]" caption="CI Conversacion" measure="1" displayFolder="" measureGroup="VentasTiemposFinal" count="0"/>
    <cacheHierarchy uniqueName="[Measures].[CI Hold]" caption="CI Hold" measure="1" displayFolder="" measureGroup="VentasTiemposFinal" count="0"/>
    <cacheHierarchy uniqueName="[Measures].[CI ACW]" caption="CI ACW" measure="1" displayFolder="" measureGroup="VentasTiemposFinal" count="0"/>
    <cacheHierarchy uniqueName="[Measures].[CI Not_Ready]" caption="CI Not_Ready" measure="1" displayFolder="" measureGroup="VentasTiemposFinal" count="0"/>
    <cacheHierarchy uniqueName="[Measures].[CI Break]" caption="CI Break" measure="1" displayFolder="" measureGroup="VentasTiemposFinal" count="0"/>
    <cacheHierarchy uniqueName="[Measures].[CI Coaching]" caption="CI Coaching" measure="1" displayFolder="" measureGroup="VentasTiemposFinal" count="0"/>
    <cacheHierarchy uniqueName="[Measures].[CI Administrativo]" caption="CI Administrativo" measure="1" displayFolder="" measureGroup="VentasTiemposFinal" count="0"/>
    <cacheHierarchy uniqueName="[Measures].[CI Baño]" caption="CI Baño" measure="1" displayFolder="" measureGroup="VentasTiemposFinal" count="0"/>
    <cacheHierarchy uniqueName="[Measures].[CI LL Manual]" caption="CI LL Manual" measure="1" displayFolder="" measureGroup="VentasTiemposFinal" count="0"/>
    <cacheHierarchy uniqueName="[Measures].[%Avail]" caption="%Avail" measure="1" displayFolder="" measureGroup="VentasTiemposFinal" count="0"/>
    <cacheHierarchy uniqueName="[Measures].[%Utilizacion]" caption="%Utilizacion" measure="1" displayFolder="" measureGroup="VentasTiemposFinal" count="0"/>
    <cacheHierarchy uniqueName="[Measures].[CI OTROS]" caption="CI OTROS" measure="1" displayFolder="" measureGroup="VentasTiemposFinal" count="0"/>
    <cacheHierarchy uniqueName="[Measures].[Llamada prom/Dia]" caption="Llamada prom/Dia" measure="1" displayFolder="" measureGroup="VentasTiemposFinal" count="0"/>
    <cacheHierarchy uniqueName="[Measures].[Q Llam C/6 HS]" caption="Q Llam C/6 HS" measure="1" displayFolder="" measureGroup="VentasTiemposFinal" count="0"/>
    <cacheHierarchy uniqueName="[Measures].[Total Llamadas]" caption="Total Llamadas" measure="1" displayFolder="" measureGroup="VentasTiemposFinal" count="0"/>
    <cacheHierarchy uniqueName="[Measures].[Total Puntos (Sin Incentivo)]" caption="Total Puntos (Sin Incentivo)" measure="1" displayFolder="" measureGroup="VentasTiemposFinal" count="0" oneField="1">
      <fieldsUsage count="1">
        <fieldUsage x="11"/>
      </fieldsUsage>
    </cacheHierarchy>
    <cacheHierarchy uniqueName="[Measures].[Total Puntos Duplicados]" caption="Total Puntos Duplicados" measure="1" displayFolder="" measureGroup="VentasTiemposFinal" count="0"/>
    <cacheHierarchy uniqueName="[Measures].[Total Puntos Mes Anterior]" caption="Total Puntos Mes Anterior" measure="1" displayFolder="" measureGroup="Ventas AZO Mes Anterior" count="0"/>
    <cacheHierarchy uniqueName="[Measures].[Q Presentes]" caption="Q Presentes" measure="1" displayFolder="" measureGroup="Ausentismo" count="0"/>
    <cacheHierarchy uniqueName="[Measures].[Q Ausentes]" caption="Q Ausentes" measure="1" displayFolder="" measureGroup="Ausentismo" count="0"/>
    <cacheHierarchy uniqueName="[Measures].[% Presencialidad]" caption="% Presencialidad" measure="1" displayFolder="" measureGroup="Ausentismo" count="0"/>
    <cacheHierarchy uniqueName="[Measures].[% Ausencia]" caption="% Ausencia" measure="1" displayFolder="" measureGroup="Ausentismo" count="0"/>
    <cacheHierarchy uniqueName="[Measures].[Ausentismo]" caption="Ausentismo" measure="1" displayFolder="" measureGroup="Ausentismo" count="0"/>
    <cacheHierarchy uniqueName="[Measures].[TotalLoginAusen]" caption="TotalLoginAusen" measure="1" displayFolder="" measureGroup="Ausentismo" count="0"/>
    <cacheHierarchy uniqueName="[Measures].[TotalHSObj]" caption="TotalHSObj" measure="1" displayFolder="" measureGroup="Ausentismo" count="0"/>
    <cacheHierarchy uniqueName="[Measures].[Total Avail]" caption="Total Avail" measure="1" displayFolder="" measureGroup="VentasTiemposFinal" count="0"/>
    <cacheHierarchy uniqueName="[Measures].[Total Hs Productivas]" caption="Total Hs Productivas" measure="1" displayFolder="" measureGroup="VentasTiemposFinal" count="0"/>
    <cacheHierarchy uniqueName="[Measures].[SPH]" caption="SPH" measure="1" displayFolder="" measureGroup="VentasTiemposFinal" count="0"/>
    <cacheHierarchy uniqueName="[Measures].[Incentivo3ra]" caption="Incentivo3ra" measure="1" displayFolder="" measureGroup="VentasTiemposFinal" count="0"/>
    <cacheHierarchy uniqueName="[Measures].[Total Atendidas]" caption="Total Atendidas" measure="1" displayFolder="" measureGroup="VentasTiemposFinal" count="0"/>
    <cacheHierarchy uniqueName="[Measures].[Vtas P+N]" caption="Vtas P+N" measure="1" displayFolder="" measureGroup="VentasTiemposFinal" count="0" oneField="1">
      <fieldsUsage count="1">
        <fieldUsage x="9"/>
      </fieldsUsage>
    </cacheHierarchy>
    <cacheHierarchy uniqueName="[Measures].[Conversión]" caption="Conversión" measure="1" displayFolder="" measureGroup="VentasTiemposFinal" count="0"/>
    <cacheHierarchy uniqueName="[Measures].[X Atendidas]" caption="X Atendidas" measure="1" displayFolder="" measureGroup="VentasTiemposFinal" count="0"/>
    <cacheHierarchy uniqueName="[Measures].[Incentivo4ta]" caption="Incentivo4ta" measure="1" displayFolder="" measureGroup="VentasTiemposFinal" count="0"/>
    <cacheHierarchy uniqueName="[Measures].[DDHH Trabajados]" caption="DDHH Trabajados" measure="1" displayFolder="" measureGroup="VentasTiemposFinal" count="0"/>
    <cacheHierarchy uniqueName="[Measures].[Vtas P+N x Dia]" caption="Vtas P+N x Dia" measure="1" displayFolder="" measureGroup="VentasTiemposFinal" count="0"/>
    <cacheHierarchy uniqueName="[Measures].[__XL_Count VentasTiemposFinal]" caption="__XL_Count VentasTiemposFinal" measure="1" displayFolder="" measureGroup="VentasTiemposFinal" count="0" hidden="1"/>
    <cacheHierarchy uniqueName="[Measures].[__XL_Count Calendario]" caption="__XL_Count Calendario" measure="1" displayFolder="" measureGroup="Calendario" count="0" hidden="1"/>
    <cacheHierarchy uniqueName="[Measures].[__XL_Count Vtas Delivery]" caption="__XL_Count Vtas Delivery" measure="1" displayFolder="" measureGroup="Vtas Delivery" count="0" hidden="1"/>
    <cacheHierarchy uniqueName="[Measures].[__XL_Count Horas_Objetivo]" caption="__XL_Count Horas_Objetivo" measure="1" displayFolder="" measureGroup="Horas_Objetivo" count="0" hidden="1"/>
    <cacheHierarchy uniqueName="[Measures].[__XL_Count Tiempos]" caption="__XL_Count Tiempos" measure="1" displayFolder="" measureGroup="Tiempos" count="0" hidden="1"/>
    <cacheHierarchy uniqueName="[Measures].[__XL_Count Ventas AZO Mes Anterior]" caption="__XL_Count Ventas AZO Mes Anterior" measure="1" displayFolder="" measureGroup="Ventas AZO Mes Anterior" count="0" hidden="1"/>
    <cacheHierarchy uniqueName="[Measures].[__XL_Count Ausentismo]" caption="__XL_Count Ausentismo" measure="1" displayFolder="" measureGroup="Ausentismo" count="0" hidden="1"/>
    <cacheHierarchy uniqueName="[Measures].[__XL_Count Dotacion]" caption="__XL_Count Dotacion" measure="1" displayFolder="" measureGroup="Dotacion" count="0" hidden="1"/>
    <cacheHierarchy uniqueName="[Measures].[__No measures defined]" caption="__No measures defined" measure="1" displayFolder="" count="0" hidden="1"/>
  </cacheHierarchies>
  <kpis count="0"/>
  <dimensions count="9">
    <dimension name="Ausentismo" uniqueName="[Ausentismo]" caption="Ausentismo"/>
    <dimension name="Calendario" uniqueName="[Calendario]" caption="Calendario"/>
    <dimension name="Dotacion" uniqueName="[Dotacion]" caption="Dotacion"/>
    <dimension name="Horas_Objetivo" uniqueName="[Horas_Objetivo]" caption="Horas_Objetivo"/>
    <dimension measure="1" name="Measures" uniqueName="[Measures]" caption="Measures"/>
    <dimension name="Tiempos" uniqueName="[Tiempos]" caption="Tiempos"/>
    <dimension name="Ventas AZO Mes Anterior" uniqueName="[Ventas AZO Mes Anterior]" caption="Ventas AZO Mes Anterior"/>
    <dimension name="VentasTiemposFinal" uniqueName="[VentasTiemposFinal]" caption="VentasTiemposFinal"/>
    <dimension name="Vtas Delivery" uniqueName="[Vtas Delivery]" caption="Vtas Delivery"/>
  </dimensions>
  <measureGroups count="8">
    <measureGroup name="Ausentismo" caption="Ausentismo"/>
    <measureGroup name="Calendario" caption="Calendario"/>
    <measureGroup name="Dotacion" caption="Dotacion"/>
    <measureGroup name="Horas_Objetivo" caption="Horas_Objetivo"/>
    <measureGroup name="Tiempos" caption="Tiempos"/>
    <measureGroup name="Ventas AZO Mes Anterior" caption="Ventas AZO Mes Anterior"/>
    <measureGroup name="VentasTiemposFinal" caption="VentasTiemposFinal"/>
    <measureGroup name="Vtas Delivery" caption="Vtas Delivery"/>
  </measureGroups>
  <maps count="13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1"/>
    <map measureGroup="4" dimension="5"/>
    <map measureGroup="5" dimension="6"/>
    <map measureGroup="6" dimension="1"/>
    <map measureGroup="6" dimension="2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" refreshedDate="45414.412926157405" backgroundQuery="1" createdVersion="8" refreshedVersion="8" minRefreshableVersion="3" recordCount="0" supportSubquery="1" supportAdvancedDrill="1" xr:uid="{ACF2C436-6F59-4BCB-9E93-32256925C158}">
  <cacheSource type="external" connectionId="19"/>
  <cacheFields count="3">
    <cacheField name="[VentasTiemposFinal].[Supervisor].[Supervisor]" caption="Supervisor" numFmtId="0" hierarchy="146" level="1">
      <sharedItems count="2">
        <s v="Chierico Silvina"/>
        <s v="Monjes Nicole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Supervisor].&amp;[Chierico Silvina]"/>
            <x15:cachedUniqueName index="1" name="[VentasTiemposFinal].[Supervisor].&amp;[Monjes Nicole]"/>
          </x15:cachedUniqueNames>
        </ext>
      </extLst>
    </cacheField>
    <cacheField name="[Measures].[Total Puntos]" caption="Total Puntos" numFmtId="0" hierarchy="196" level="32767"/>
    <cacheField name="[VentasTiemposFinal].[Sub Campaña].[Sub Campaña]" caption="Sub Campaña" numFmtId="0" hierarchy="118" level="1">
      <sharedItems containsSemiMixedTypes="0" containsNonDate="0" containsString="0"/>
    </cacheField>
  </cacheFields>
  <cacheHierarchies count="252">
    <cacheHierarchy uniqueName="[Ausentismo].[UserMitrol]" caption="UserMitrol" attribute="1" defaultMemberUniqueName="[Ausentismo].[UserMitrol].[All]" allUniqueName="[Ausentismo].[UserMitrol].[All]" dimensionUniqueName="[Ausentismo]" displayFolder="" count="0" memberValueDatatype="130" unbalanced="0"/>
    <cacheHierarchy uniqueName="[Ausentismo].[Fecha]" caption="Fecha" attribute="1" time="1" defaultMemberUniqueName="[Ausentismo].[Fecha].[All]" allUniqueName="[Ausentismo].[Fecha].[All]" dimensionUniqueName="[Ausentismo]" displayFolder="" count="0" memberValueDatatype="7" unbalanced="0"/>
    <cacheHierarchy uniqueName="[Ausentismo].[HS Obj]" caption="HS Obj" attribute="1" defaultMemberUniqueName="[Ausentismo].[HS Obj].[All]" allUniqueName="[Ausentismo].[HS Obj].[All]" dimensionUniqueName="[Ausentismo]" displayFolder="" count="0" memberValueDatatype="5" unbalanced="0"/>
    <cacheHierarchy uniqueName="[Ausentismo].[LOGIN]" caption="LOGIN" attribute="1" defaultMemberUniqueName="[Ausentismo].[LOGIN].[All]" allUniqueName="[Ausentismo].[LOGIN].[All]" dimensionUniqueName="[Ausentismo]" displayFolder="" count="0" memberValueDatatype="5" unbalanced="0"/>
    <cacheHierarchy uniqueName="[Ausentismo].[PRESENTE]" caption="PRESENTE" attribute="1" defaultMemberUniqueName="[Ausentismo].[PRESENTE].[All]" allUniqueName="[Ausentismo].[PRESENTE].[All]" dimensionUniqueName="[Ausentismo]" displayFolder="" count="0" memberValueDatatype="130" unbalanced="0"/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].[Día]" caption="Día" attribute="1" time="1" defaultMemberUniqueName="[Calendario].[Día].[All]" allUniqueName="[Calendario].[Día].[All]" dimensionUniqueName="[Calendario]" displayFolder="" count="0" memberValueDatatype="130" unbalanced="0"/>
    <cacheHierarchy uniqueName="[Calendario].[Semana]" caption="Semana" attribute="1" time="1" defaultMemberUniqueName="[Calendario].[Semana].[All]" allUniqueName="[Calendario].[Semana].[All]" dimensionUniqueName="[Calendario]" displayFolder="" count="0" memberValueDatatype="130" unbalanced="0"/>
    <cacheHierarchy uniqueName="[Dotacion].[Mes Dotacion]" caption="Mes Dotacion" attribute="1" time="1" defaultMemberUniqueName="[Dotacion].[Mes Dotacion].[All]" allUniqueName="[Dotacion].[Mes Dotacion].[All]" dimensionUniqueName="[Dotacion]" displayFolder="" count="0" memberValueDatatype="7" unbalanced="0"/>
    <cacheHierarchy uniqueName="[Dotacion].[Antiguedad (Meses)]" caption="Antiguedad (Meses)" attribute="1" defaultMemberUniqueName="[Dotacion].[Antiguedad (Meses)].[All]" allUniqueName="[Dotacion].[Antiguedad (Meses)].[All]" dimensionUniqueName="[Dotacion]" displayFolder="" count="0" memberValueDatatype="130" unbalanced="0"/>
    <cacheHierarchy uniqueName="[Dotacion].[Apellido y Nombre]" caption="Apellido y Nombre" attribute="1" defaultMemberUniqueName="[Dotacion].[Apellido y Nombre].[All]" allUniqueName="[Dotacion].[Apellido y Nombre].[All]" dimensionUniqueName="[Dotacion]" displayFolder="" count="0" memberValueDatatype="130" unbalanced="0"/>
    <cacheHierarchy uniqueName="[Dotacion].[Apellido]" caption="Apellido" attribute="1" defaultMemberUniqueName="[Dotacion].[Apellido].[All]" allUniqueName="[Dotacion].[Apellido].[All]" dimensionUniqueName="[Dotacion]" displayFolder="" count="0" memberValueDatatype="130" unbalanced="0"/>
    <cacheHierarchy uniqueName="[Dotacion].[Nombre]" caption="Nombre" attribute="1" defaultMemberUniqueName="[Dotacion].[Nombre].[All]" allUniqueName="[Dotacion].[Nombre].[All]" dimensionUniqueName="[Dotacion]" displayFolder="" count="0" memberValueDatatype="130" unbalanced="0"/>
    <cacheHierarchy uniqueName="[Dotacion].[Documento]" caption="Documento" attribute="1" defaultMemberUniqueName="[Dotacion].[Documento].[All]" allUniqueName="[Dotacion].[Documento].[All]" dimensionUniqueName="[Dotacion]" displayFolder="" count="0" memberValueDatatype="20" unbalanced="0"/>
    <cacheHierarchy uniqueName="[Dotacion].[CUIL/CUIT]" caption="CUIL/CUIT" attribute="1" defaultMemberUniqueName="[Dotacion].[CUIL/CUIT].[All]" allUniqueName="[Dotacion].[CUIL/CUIT].[All]" dimensionUniqueName="[Dotacion]" displayFolder="" count="0" memberValueDatatype="5" unbalanced="0"/>
    <cacheHierarchy uniqueName="[Dotacion].[Nacionalidad]" caption="Nacionalidad" attribute="1" defaultMemberUniqueName="[Dotacion].[Nacionalidad].[All]" allUniqueName="[Dotacion].[Nacionalidad].[All]" dimensionUniqueName="[Dotacion]" displayFolder="" count="0" memberValueDatatype="130" unbalanced="0"/>
    <cacheHierarchy uniqueName="[Dotacion].[Legajo]" caption="Legajo" attribute="1" defaultMemberUniqueName="[Dotacion].[Legajo].[All]" allUniqueName="[Dotacion].[Legajo].[All]" dimensionUniqueName="[Dotacion]" displayFolder="" count="0" memberValueDatatype="130" unbalanced="0"/>
    <cacheHierarchy uniqueName="[Dotacion].[Puesto]" caption="Puesto" attribute="1" defaultMemberUniqueName="[Dotacion].[Puesto].[All]" allUniqueName="[Dotacion].[Puesto].[All]" dimensionUniqueName="[Dotacion]" displayFolder="" count="0" memberValueDatatype="130" unbalanced="0"/>
    <cacheHierarchy uniqueName="[Dotacion].[Fecha Nacimiento]" caption="Fecha Nacimiento" attribute="1" time="1" defaultMemberUniqueName="[Dotacion].[Fecha Nacimiento].[All]" allUniqueName="[Dotacion].[Fecha Nacimiento].[All]" dimensionUniqueName="[Dotacion]" displayFolder="" count="0" memberValueDatatype="7" unbalanced="0"/>
    <cacheHierarchy uniqueName="[Dotacion].[Fecha Ingreso AZO]" caption="Fecha Ingreso AZO" attribute="1" time="1" defaultMemberUniqueName="[Dotacion].[Fecha Ingreso AZO].[All]" allUniqueName="[Dotacion].[Fecha Ingreso AZO].[All]" dimensionUniqueName="[Dotacion]" displayFolder="" count="0" memberValueDatatype="7" unbalanced="0"/>
    <cacheHierarchy uniqueName="[Dotacion].[Fecha Ingreso ML]" caption="Fecha Ingreso ML" attribute="1" time="1" defaultMemberUniqueName="[Dotacion].[Fecha Ingreso ML].[All]" allUniqueName="[Dotacion].[Fecha Ingreso ML].[All]" dimensionUniqueName="[Dotacion]" displayFolder="" count="0" memberValueDatatype="7" unbalanced="0"/>
    <cacheHierarchy uniqueName="[Dotacion].[Supervisor]" caption="Supervisor" attribute="1" defaultMemberUniqueName="[Dotacion].[Supervisor].[All]" allUniqueName="[Dotacion].[Supervisor].[All]" dimensionUniqueName="[Dotacion]" displayFolder="" count="0" memberValueDatatype="130" unbalanced="0"/>
    <cacheHierarchy uniqueName="[Dotacion].[Coordinador]" caption="Coordinador" attribute="1" defaultMemberUniqueName="[Dotacion].[Coordinador].[All]" allUniqueName="[Dotacion].[Coordinador].[All]" dimensionUniqueName="[Dotacion]" displayFolder="" count="0" memberValueDatatype="130" unbalanced="0"/>
    <cacheHierarchy uniqueName="[Dotacion].[Turno]" caption="Turno" attribute="1" defaultMemberUniqueName="[Dotacion].[Turno].[All]" allUniqueName="[Dotacion].[Turno].[All]" dimensionUniqueName="[Dotacion]" displayFolder="" count="0" memberValueDatatype="130" unbalanced="0"/>
    <cacheHierarchy uniqueName="[Dotacion].[Jornada]" caption="Jornada" attribute="1" defaultMemberUniqueName="[Dotacion].[Jornada].[All]" allUniqueName="[Dotacion].[Jornada].[All]" dimensionUniqueName="[Dotacion]" displayFolder="" count="0" memberValueDatatype="130" unbalanced="0"/>
    <cacheHierarchy uniqueName="[Dotacion].[Carga Horaria]" caption="Carga Horaria" attribute="1" defaultMemberUniqueName="[Dotacion].[Carga Horaria].[All]" allUniqueName="[Dotacion].[Carga Horaria].[All]" dimensionUniqueName="[Dotacion]" displayFolder="" count="0" memberValueDatatype="20" unbalanced="0"/>
    <cacheHierarchy uniqueName="[Dotacion].[Cliente]" caption="Cliente" attribute="1" defaultMemberUniqueName="[Dotacion].[Cliente].[All]" allUniqueName="[Dotacion].[Cliente].[All]" dimensionUniqueName="[Dotacion]" displayFolder="" count="0" memberValueDatatype="130" unbalanced="0"/>
    <cacheHierarchy uniqueName="[Dotacion].[Sub Campaña]" caption="Sub Campaña" attribute="1" defaultMemberUniqueName="[Dotacion].[Sub Campaña].[All]" allUniqueName="[Dotacion].[Sub Campaña].[All]" dimensionUniqueName="[Dotacion]" displayFolder="" count="0" memberValueDatatype="130" unbalanced="0"/>
    <cacheHierarchy uniqueName="[Dotacion].[ID AZO]" caption="ID AZO" attribute="1" defaultMemberUniqueName="[Dotacion].[ID AZO].[All]" allUniqueName="[Dotacion].[ID AZO].[All]" dimensionUniqueName="[Dotacion]" displayFolder="" count="0" memberValueDatatype="130" unbalanced="0"/>
    <cacheHierarchy uniqueName="[Dotacion].[Estado]" caption="Estado" attribute="1" defaultMemberUniqueName="[Dotacion].[Estado].[All]" allUniqueName="[Dotacion].[Estado].[All]" dimensionUniqueName="[Dotacion]" displayFolder="" count="0" memberValueDatatype="130" unbalanced="0"/>
    <cacheHierarchy uniqueName="[Dotacion].[Fecha Baja o Lic]" caption="Fecha Baja o Lic" attribute="1" defaultMemberUniqueName="[Dotacion].[Fecha Baja o Lic].[All]" allUniqueName="[Dotacion].[Fecha Baja o Lic].[All]" dimensionUniqueName="[Dotacion]" displayFolder="" count="0" memberValueDatatype="130" unbalanced="0"/>
    <cacheHierarchy uniqueName="[Dotacion].[Proporcional x Presentismo]" caption="Proporcional x Presentismo" attribute="1" defaultMemberUniqueName="[Dotacion].[Proporcional x Presentismo].[All]" allUniqueName="[Dotacion].[Proporcional x Presentismo].[All]" dimensionUniqueName="[Dotacion]" displayFolder="" count="0" memberValueDatatype="5" unbalanced="0"/>
    <cacheHierarchy uniqueName="[Dotacion].[Proporcional x Curva]" caption="Proporcional x Curva" attribute="1" defaultMemberUniqueName="[Dotacion].[Proporcional x Curva].[All]" allUniqueName="[Dotacion].[Proporcional x Curva].[All]" dimensionUniqueName="[Dotacion]" displayFolder="" count="0" memberValueDatatype="5" unbalanced="0"/>
    <cacheHierarchy uniqueName="[Dotacion].[MODALIDAD]" caption="MODALIDAD" attribute="1" defaultMemberUniqueName="[Dotacion].[MODALIDAD].[All]" allUniqueName="[Dotacion].[MODALIDAD].[All]" dimensionUniqueName="[Dotacion]" displayFolder="" count="0" memberValueDatatype="130" unbalanced="0"/>
    <cacheHierarchy uniqueName="[Dotacion].[User Mitrol]" caption="User Mitrol" attribute="1" defaultMemberUniqueName="[Dotacion].[User Mitrol].[All]" allUniqueName="[Dotacion].[User Mitrol].[All]" dimensionUniqueName="[Dotacion]" displayFolder="" count="0" memberValueDatatype="130" unbalanced="0"/>
    <cacheHierarchy uniqueName="[Dotacion].[Equipo]" caption="Equipo" attribute="1" defaultMemberUniqueName="[Dotacion].[Equipo].[All]" allUniqueName="[Dotacion].[Equipo].[All]" dimensionUniqueName="[Dotacion]" displayFolder="" count="0" memberValueDatatype="130" unbalanced="0"/>
    <cacheHierarchy uniqueName="[Horas_Objetivo].[Producto]" caption="Producto" attribute="1" defaultMemberUniqueName="[Horas_Objetivo].[Producto].[All]" allUniqueName="[Horas_Objetivo].[Producto].[All]" dimensionUniqueName="[Horas_Objetivo]" displayFolder="" count="0" memberValueDatatype="130" unbalanced="0"/>
    <cacheHierarchy uniqueName="[Horas_Objetivo].[Apellido y Nombre]" caption="Apellido y Nombre" attribute="1" defaultMemberUniqueName="[Horas_Objetivo].[Apellido y Nombre].[All]" allUniqueName="[Horas_Objetivo].[Apellido y Nombre].[All]" dimensionUniqueName="[Horas_Objetivo]" displayFolder="" count="0" memberValueDatatype="130" unbalanced="0"/>
    <cacheHierarchy uniqueName="[Horas_Objetivo].[Supervisor]" caption="Supervisor" attribute="1" defaultMemberUniqueName="[Horas_Objetivo].[Supervisor].[All]" allUniqueName="[Horas_Objetivo].[Supervisor].[All]" dimensionUniqueName="[Horas_Objetivo]" displayFolder="" count="0" memberValueDatatype="130" unbalanced="0"/>
    <cacheHierarchy uniqueName="[Horas_Objetivo].[Coordinador]" caption="Coordinador" attribute="1" defaultMemberUniqueName="[Horas_Objetivo].[Coordinador].[All]" allUniqueName="[Horas_Objetivo].[Coordinador].[All]" dimensionUniqueName="[Horas_Objetivo]" displayFolder="" count="0" memberValueDatatype="130" unbalanced="0"/>
    <cacheHierarchy uniqueName="[Horas_Objetivo].[Estado]" caption="Estado" attribute="1" defaultMemberUniqueName="[Horas_Objetivo].[Estado].[All]" allUniqueName="[Horas_Objetivo].[Estado].[All]" dimensionUniqueName="[Horas_Objetivo]" displayFolder="" count="0" memberValueDatatype="130" unbalanced="0"/>
    <cacheHierarchy uniqueName="[Horas_Objetivo].[Sub Campaña]" caption="Sub Campaña" attribute="1" defaultMemberUniqueName="[Horas_Objetivo].[Sub Campaña].[All]" allUniqueName="[Horas_Objetivo].[Sub Campaña].[All]" dimensionUniqueName="[Horas_Objetivo]" displayFolder="" count="0" memberValueDatatype="130" unbalanced="0"/>
    <cacheHierarchy uniqueName="[Horas_Objetivo].[User Mitrol]" caption="User Mitrol" attribute="1" defaultMemberUniqueName="[Horas_Objetivo].[User Mitrol].[All]" allUniqueName="[Horas_Objetivo].[User Mitrol].[All]" dimensionUniqueName="[Horas_Objetivo]" displayFolder="" count="0" memberValueDatatype="130" unbalanced="0"/>
    <cacheHierarchy uniqueName="[Horas_Objetivo].[Fecha]" caption="Fecha" attribute="1" time="1" defaultMemberUniqueName="[Horas_Objetivo].[Fecha].[All]" allUniqueName="[Horas_Objetivo].[Fecha].[All]" dimensionUniqueName="[Horas_Objetivo]" displayFolder="" count="0" memberValueDatatype="7" unbalanced="0"/>
    <cacheHierarchy uniqueName="[Horas_Objetivo].[LOGIN]" caption="LOGIN" attribute="1" defaultMemberUniqueName="[Horas_Objetivo].[LOGIN].[All]" allUniqueName="[Horas_Objetivo].[LOGIN].[All]" dimensionUniqueName="[Horas_Objetivo]" displayFolder="" count="0" memberValueDatatype="5" unbalanced="0"/>
    <cacheHierarchy uniqueName="[Horas_Objetivo].[HS Obj]" caption="HS Obj" attribute="1" defaultMemberUniqueName="[Horas_Objetivo].[HS Obj].[All]" allUniqueName="[Horas_Objetivo].[HS Obj].[All]" dimensionUniqueName="[Horas_Objetivo]" displayFolder="" count="0" memberValueDatatype="5" unbalanced="0"/>
    <cacheHierarchy uniqueName="[Tiempos].[Fecha]" caption="Fecha" attribute="1" time="1" defaultMemberUniqueName="[Tiempos].[Fecha].[All]" allUniqueName="[Tiempos].[Fecha].[All]" dimensionUniqueName="[Tiempos]" displayFolder="" count="0" memberValueDatatype="7" unbalanced="0"/>
    <cacheHierarchy uniqueName="[Tiempos].[UserMitrol]" caption="UserMitrol" attribute="1" defaultMemberUniqueName="[Tiempos].[UserMitrol].[All]" allUniqueName="[Tiempos].[UserMitrol].[All]" dimensionUniqueName="[Tiempos]" displayFolder="" count="0" memberValueDatatype="130" unbalanced="0"/>
    <cacheHierarchy uniqueName="[Tiempos].[Sub Campaña]" caption="Sub Campaña" attribute="1" defaultMemberUniqueName="[Tiempos].[Sub Campaña].[All]" allUniqueName="[Tiempos].[Sub Campaña].[All]" dimensionUniqueName="[Tiempos]" displayFolder="" count="0" memberValueDatatype="130" unbalanced="0"/>
    <cacheHierarchy uniqueName="[Tiempos].[LOGIN]" caption="LOGIN" attribute="1" defaultMemberUniqueName="[Tiempos].[LOGIN].[All]" allUniqueName="[Tiempos].[LOGIN].[All]" dimensionUniqueName="[Tiempos]" displayFolder="" count="0" memberValueDatatype="5" unbalanced="0"/>
    <cacheHierarchy uniqueName="[Tiempos].[AVAIL]" caption="AVAIL" attribute="1" defaultMemberUniqueName="[Tiempos].[AVAIL].[All]" allUniqueName="[Tiempos].[AVAIL].[All]" dimensionUniqueName="[Tiempos]" displayFolder="" count="0" memberValueDatatype="5" unbalanced="0"/>
    <cacheHierarchy uniqueName="[Tiempos].[PREVIEW]" caption="PREVIEW" attribute="1" defaultMemberUniqueName="[Tiempos].[PREVIEW].[All]" allUniqueName="[Tiempos].[PREVIEW].[All]" dimensionUniqueName="[Tiempos]" displayFolder="" count="0" memberValueDatatype="5" unbalanced="0"/>
    <cacheHierarchy uniqueName="[Tiempos].[DIAL]" caption="DIAL" attribute="1" defaultMemberUniqueName="[Tiempos].[DIAL].[All]" allUniqueName="[Tiempos].[DIAL].[All]" dimensionUniqueName="[Tiempos]" displayFolder="" count="0" memberValueDatatype="5" unbalanced="0"/>
    <cacheHierarchy uniqueName="[Tiempos].[RING]" caption="RING" attribute="1" defaultMemberUniqueName="[Tiempos].[RING].[All]" allUniqueName="[Tiempos].[RING].[All]" dimensionUniqueName="[Tiempos]" displayFolder="" count="0" memberValueDatatype="5" unbalanced="0"/>
    <cacheHierarchy uniqueName="[Tiempos].[CONVERSACIÓN]" caption="CONVERSACIÓN" attribute="1" defaultMemberUniqueName="[Tiempos].[CONVERSACIÓN].[All]" allUniqueName="[Tiempos].[CONVERSACIÓN].[All]" dimensionUniqueName="[Tiempos]" displayFolder="" count="0" memberValueDatatype="5" unbalanced="0"/>
    <cacheHierarchy uniqueName="[Tiempos].[HOLD]" caption="HOLD" attribute="1" defaultMemberUniqueName="[Tiempos].[HOLD].[All]" allUniqueName="[Tiempos].[HOLD].[All]" dimensionUniqueName="[Tiempos]" displayFolder="" count="0" memberValueDatatype="5" unbalanced="0"/>
    <cacheHierarchy uniqueName="[Tiempos].[ACW]" caption="ACW" attribute="1" defaultMemberUniqueName="[Tiempos].[ACW].[All]" allUniqueName="[Tiempos].[ACW].[All]" dimensionUniqueName="[Tiempos]" displayFolder="" count="0" memberValueDatatype="5" unbalanced="0"/>
    <cacheHierarchy uniqueName="[Tiempos].[NOT_READY]" caption="NOT_READY" attribute="1" defaultMemberUniqueName="[Tiempos].[NOT_READY].[All]" allUniqueName="[Tiempos].[NOT_READY].[All]" dimensionUniqueName="[Tiempos]" displayFolder="" count="0" memberValueDatatype="5" unbalanced="0"/>
    <cacheHierarchy uniqueName="[Tiempos].[BREAK]" caption="BREAK" attribute="1" defaultMemberUniqueName="[Tiempos].[BREAK].[All]" allUniqueName="[Tiempos].[BREAK].[All]" dimensionUniqueName="[Tiempos]" displayFolder="" count="0" memberValueDatatype="5" unbalanced="0"/>
    <cacheHierarchy uniqueName="[Tiempos].[COACHING]" caption="COACHING" attribute="1" defaultMemberUniqueName="[Tiempos].[COACHING].[All]" allUniqueName="[Tiempos].[COACHING].[All]" dimensionUniqueName="[Tiempos]" displayFolder="" count="0" memberValueDatatype="5" unbalanced="0"/>
    <cacheHierarchy uniqueName="[Tiempos].[ADMINISTRATIVO]" caption="ADMINISTRATIVO" attribute="1" defaultMemberUniqueName="[Tiempos].[ADMINISTRATIVO].[All]" allUniqueName="[Tiempos].[ADMINISTRATIVO].[All]" dimensionUniqueName="[Tiempos]" displayFolder="" count="0" memberValueDatatype="5" unbalanced="0"/>
    <cacheHierarchy uniqueName="[Tiempos].[BAÑO]" caption="BAÑO" attribute="1" defaultMemberUniqueName="[Tiempos].[BAÑO].[All]" allUniqueName="[Tiempos].[BAÑO].[All]" dimensionUniqueName="[Tiempos]" displayFolder="" count="0" memberValueDatatype="5" unbalanced="0"/>
    <cacheHierarchy uniqueName="[Tiempos].[LLAMADA_MANUAL]" caption="LLAMADA_MANUAL" attribute="1" defaultMemberUniqueName="[Tiempos].[LLAMADA_MANUAL].[All]" allUniqueName="[Tiempos].[LLAMADA_MANUAL].[All]" dimensionUniqueName="[Tiempos]" displayFolder="" count="0" memberValueDatatype="5" unbalanced="0"/>
    <cacheHierarchy uniqueName="[Tiempos].[ATENDIDAS]" caption="ATENDIDAS" attribute="1" defaultMemberUniqueName="[Tiempos].[ATENDIDAS].[All]" allUniqueName="[Tiempos].[ATENDIDAS].[All]" dimensionUniqueName="[Tiempos]" displayFolder="" count="0" memberValueDatatype="20" unbalanced="0"/>
    <cacheHierarchy uniqueName="[Tiempos].[NO_ATENDIDAS]" caption="NO_ATENDIDAS" attribute="1" defaultMemberUniqueName="[Tiempos].[NO_ATENDIDAS].[All]" allUniqueName="[Tiempos].[NO_ATENDIDAS].[All]" dimensionUniqueName="[Tiempos]" displayFolder="" count="0" memberValueDatatype="20" unbalanced="0"/>
    <cacheHierarchy uniqueName="[Tiempos].[TIPIFICACIÓN_EXITOSO]" caption="TIPIFICACIÓN_EXITOSO" attribute="1" defaultMemberUniqueName="[Tiempos].[TIPIFICACIÓN_EXITOSO].[All]" allUniqueName="[Tiempos].[TIPIFICACIÓN_EXITOSO].[All]" dimensionUniqueName="[Tiempos]" displayFolder="" count="0" memberValueDatatype="20" unbalanced="0"/>
    <cacheHierarchy uniqueName="[Tiempos].[TIPIFICACIÓN_NO_EXITOSO]" caption="TIPIFICACIÓN_NO_EXITOSO" attribute="1" defaultMemberUniqueName="[Tiempos].[TIPIFICACIÓN_NO_EXITOSO].[All]" allUniqueName="[Tiempos].[TIPIFICACIÓN_NO_EXITOSO].[All]" dimensionUniqueName="[Tiempos]" displayFolder="" count="0" memberValueDatatype="20" unbalanced="0"/>
    <cacheHierarchy uniqueName="[Tiempos].[CONVERSACIÓN_ENTRANTE]" caption="CONVERSACIÓN_ENTRANTE" attribute="1" defaultMemberUniqueName="[Tiempos].[CONVERSACIÓN_ENTRANTE].[All]" allUniqueName="[Tiempos].[CONVERSACIÓN_ENTRANTE].[All]" dimensionUniqueName="[Tiempos]" displayFolder="" count="0" memberValueDatatype="5" unbalanced="0"/>
    <cacheHierarchy uniqueName="[Tiempos].[CONVERSACIÓN_SALIENTE]" caption="CONVERSACIÓN_SALIENTE" attribute="1" defaultMemberUniqueName="[Tiempos].[CONVERSACIÓN_SALIENTE].[All]" allUniqueName="[Tiempos].[CONVERSACIÓN_SALIENTE].[All]" dimensionUniqueName="[Tiempos]" displayFolder="" count="0" memberValueDatatype="5" unbalanced="0"/>
    <cacheHierarchy uniqueName="[Tiempos].[LLAMADAS]" caption="LLAMADAS" attribute="1" defaultMemberUniqueName="[Tiempos].[LLAMADAS].[All]" allUniqueName="[Tiempos].[LLAMADAS].[All]" dimensionUniqueName="[Tiempos]" displayFolder="" count="0" memberValueDatatype="20" unbalanced="0"/>
    <cacheHierarchy uniqueName="[Tiempos].[TOTAL_AUXILIARES]" caption="TOTAL_AUXILIARES" attribute="1" defaultMemberUniqueName="[Tiempos].[TOTAL_AUXILIARES].[All]" allUniqueName="[Tiempos].[TOTAL_AUXILIARES].[All]" dimensionUniqueName="[Tiempos]" displayFolder="" count="0" memberValueDatatype="5" unbalanced="0"/>
    <cacheHierarchy uniqueName="[Tiempos].[TKT]" caption="TKT" attribute="1" defaultMemberUniqueName="[Tiempos].[TKT].[All]" allUniqueName="[Tiempos].[TKT].[All]" dimensionUniqueName="[Tiempos]" displayFolder="" count="0" memberValueDatatype="5" unbalanced="0"/>
    <cacheHierarchy uniqueName="[Tiempos].[TMO]" caption="TMO" attribute="1" defaultMemberUniqueName="[Tiempos].[TMO].[All]" allUniqueName="[Tiempos].[TMO].[All]" dimensionUniqueName="[Tiempos]" displayFolder="" count="0" memberValueDatatype="5" unbalanced="0"/>
    <cacheHierarchy uniqueName="[Tiempos].[PRODUCTO]" caption="PRODUCTO" attribute="1" defaultMemberUniqueName="[Tiempos].[PRODUCTO].[All]" allUniqueName="[Tiempos].[PRODUCTO].[All]" dimensionUniqueName="[Tiempos]" displayFolder="" count="0" memberValueDatatype="130" unbalanced="0"/>
    <cacheHierarchy uniqueName="[Tiempos].[Operador]" caption="Operador" attribute="1" defaultMemberUniqueName="[Tiempos].[Operador].[All]" allUniqueName="[Tiempos].[Operador].[All]" dimensionUniqueName="[Tiempos]" displayFolder="" count="0" memberValueDatatype="130" unbalanced="0"/>
    <cacheHierarchy uniqueName="[Tiempos].[Documento]" caption="Documento" attribute="1" defaultMemberUniqueName="[Tiempos].[Documento].[All]" allUniqueName="[Tiempos].[Documento].[All]" dimensionUniqueName="[Tiempos]" displayFolder="" count="0" memberValueDatatype="20" unbalanced="0"/>
    <cacheHierarchy uniqueName="[Tiempos].[Supervisor]" caption="Supervisor" attribute="1" defaultMemberUniqueName="[Tiempos].[Supervisor].[All]" allUniqueName="[Tiempos].[Supervisor].[All]" dimensionUniqueName="[Tiempos]" displayFolder="" count="0" memberValueDatatype="130" unbalanced="0"/>
    <cacheHierarchy uniqueName="[Tiempos].[Coordinador]" caption="Coordinador" attribute="1" defaultMemberUniqueName="[Tiempos].[Coordinador].[All]" allUniqueName="[Tiempos].[Coordinador].[All]" dimensionUniqueName="[Tiempos]" displayFolder="" count="0" memberValueDatatype="130" unbalanced="0"/>
    <cacheHierarchy uniqueName="[Tiempos].[Site]" caption="Site" attribute="1" defaultMemberUniqueName="[Tiempos].[Site].[All]" allUniqueName="[Tiempos].[Site].[All]" dimensionUniqueName="[Tiempos]" displayFolder="" count="0" memberValueDatatype="130" unbalanced="0"/>
    <cacheHierarchy uniqueName="[Tiempos].[Id Operador]" caption="Id Operador" attribute="1" defaultMemberUniqueName="[Tiempos].[Id Operador].[All]" allUniqueName="[Tiempos].[Id Operador].[All]" dimensionUniqueName="[Tiempos]" displayFolder="" count="0" memberValueDatatype="130" unbalanced="0"/>
    <cacheHierarchy uniqueName="[Tiempos].[Estado]" caption="Estado" attribute="1" defaultMemberUniqueName="[Tiempos].[Estado].[All]" allUniqueName="[Tiempos].[Estado].[All]" dimensionUniqueName="[Tiempos]" displayFolder="" count="0" memberValueDatatype="130" unbalanced="0"/>
    <cacheHierarchy uniqueName="[Tiempos].[Proporcional x Presentismo]" caption="Proporcional x Presentismo" attribute="1" defaultMemberUniqueName="[Tiempos].[Proporcional x Presentismo].[All]" allUniqueName="[Tiempos].[Proporcional x Presentismo].[All]" dimensionUniqueName="[Tiempos]" displayFolder="" count="0" memberValueDatatype="5" unbalanced="0"/>
    <cacheHierarchy uniqueName="[Tiempos].[Proporcional x Curva]" caption="Proporcional x Curva" attribute="1" defaultMemberUniqueName="[Tiempos].[Proporcional x Curva].[All]" allUniqueName="[Tiempos].[Proporcional x Curva].[All]" dimensionUniqueName="[Tiempos]" displayFolder="" count="0" memberValueDatatype="5" unbalanced="0"/>
    <cacheHierarchy uniqueName="[Tiempos].[Busqueda]" caption="Busqueda" attribute="1" defaultMemberUniqueName="[Tiempos].[Busqueda].[All]" allUniqueName="[Tiempos].[Busqueda].[All]" dimensionUniqueName="[Tiempos]" displayFolder="" count="0" memberValueDatatype="130" unbalanced="0"/>
    <cacheHierarchy uniqueName="[Ventas AZO Mes Anterior].[Id Operador]" caption="Id Operador" attribute="1" defaultMemberUniqueName="[Ventas AZO Mes Anterior].[Id Operador].[All]" allUniqueName="[Ventas AZO Mes Anterior].[Id Operador].[All]" dimensionUniqueName="[Ventas AZO Mes Anterior]" displayFolder="" count="0" memberValueDatatype="130" unbalanced="0"/>
    <cacheHierarchy uniqueName="[Ventas AZO Mes Anterior].[Fecha]" caption="Fecha" attribute="1" time="1" defaultMemberUniqueName="[Ventas AZO Mes Anterior].[Fecha].[All]" allUniqueName="[Ventas AZO Mes Anterior].[Fecha].[All]" dimensionUniqueName="[Ventas AZO Mes Anterior]" displayFolder="" count="0" memberValueDatatype="7" unbalanced="0"/>
    <cacheHierarchy uniqueName="[Ventas AZO Mes Anterior].[Hora]" caption="Hora" attribute="1" defaultMemberUniqueName="[Ventas AZO Mes Anterior].[Hora].[All]" allUniqueName="[Ventas AZO Mes Anterior].[Hora].[All]" dimensionUniqueName="[Ventas AZO Mes Anterior]" displayFolder="" count="0" memberValueDatatype="130" unbalanced="0"/>
    <cacheHierarchy uniqueName="[Ventas AZO Mes Anterior].[Dispositivo]" caption="Dispositivo" attribute="1" defaultMemberUniqueName="[Ventas AZO Mes Anterior].[Dispositivo].[All]" allUniqueName="[Ventas AZO Mes Anterior].[Dispositivo].[All]" dimensionUniqueName="[Ventas AZO Mes Anterior]" displayFolder="" count="0" memberValueDatatype="130" unbalanced="0"/>
    <cacheHierarchy uniqueName="[Ventas AZO Mes Anterior].[Cliente]" caption="Cliente" attribute="1" defaultMemberUniqueName="[Ventas AZO Mes Anterior].[Cliente].[All]" allUniqueName="[Ventas AZO Mes Anterior].[Cliente].[All]" dimensionUniqueName="[Ventas AZO Mes Anterior]" displayFolder="" count="0" memberValueDatatype="130" unbalanced="0"/>
    <cacheHierarchy uniqueName="[Ventas AZO Mes Anterior].[Cliente_Mail]" caption="Cliente_Mail" attribute="1" defaultMemberUniqueName="[Ventas AZO Mes Anterior].[Cliente_Mail].[All]" allUniqueName="[Ventas AZO Mes Anterior].[Cliente_Mail].[All]" dimensionUniqueName="[Ventas AZO Mes Anterior]" displayFolder="" count="0" memberValueDatatype="130" unbalanced="0"/>
    <cacheHierarchy uniqueName="[Ventas AZO Mes Anterior].[Cliente_Telefono]" caption="Cliente_Telefono" attribute="1" defaultMemberUniqueName="[Ventas AZO Mes Anterior].[Cliente_Telefono].[All]" allUniqueName="[Ventas AZO Mes Anterior].[Cliente_Telefono].[All]" dimensionUniqueName="[Ventas AZO Mes Anterior]" displayFolder="" count="0" memberValueDatatype="130" unbalanced="0"/>
    <cacheHierarchy uniqueName="[Ventas AZO Mes Anterior].[user_id]" caption="user_id" attribute="1" defaultMemberUniqueName="[Ventas AZO Mes Anterior].[user_id].[All]" allUniqueName="[Ventas AZO Mes Anterior].[user_id].[All]" dimensionUniqueName="[Ventas AZO Mes Anterior]" displayFolder="" count="0" memberValueDatatype="130" unbalanced="0"/>
    <cacheHierarchy uniqueName="[Ventas AZO Mes Anterior].[Status_Link]" caption="Status_Link" attribute="1" defaultMemberUniqueName="[Ventas AZO Mes Anterior].[Status_Link].[All]" allUniqueName="[Ventas AZO Mes Anterior].[Status_Link].[All]" dimensionUniqueName="[Ventas AZO Mes Anterior]" displayFolder="" count="0" memberValueDatatype="130" unbalanced="0"/>
    <cacheHierarchy uniqueName="[Ventas AZO Mes Anterior].[payment_id]" caption="payment_id" attribute="1" defaultMemberUniqueName="[Ventas AZO Mes Anterior].[payment_id].[All]" allUniqueName="[Ventas AZO Mes Anterior].[payment_id].[All]" dimensionUniqueName="[Ventas AZO Mes Anterior]" displayFolder="" count="0" memberValueDatatype="130" unbalanced="0"/>
    <cacheHierarchy uniqueName="[Ventas AZO Mes Anterior].[payment_method_id]" caption="payment_method_id" attribute="1" defaultMemberUniqueName="[Ventas AZO Mes Anterior].[payment_method_id].[All]" allUniqueName="[Ventas AZO Mes Anterior].[payment_method_id].[All]" dimensionUniqueName="[Ventas AZO Mes Anterior]" displayFolder="" count="0" memberValueDatatype="130" unbalanced="0"/>
    <cacheHierarchy uniqueName="[Ventas AZO Mes Anterior].[payment_status]" caption="payment_status" attribute="1" defaultMemberUniqueName="[Ventas AZO Mes Anterior].[payment_status].[All]" allUniqueName="[Ventas AZO Mes Anterior].[payment_status].[All]" dimensionUniqueName="[Ventas AZO Mes Anterior]" displayFolder="" count="0" memberValueDatatype="130" unbalanced="0"/>
    <cacheHierarchy uniqueName="[Ventas AZO Mes Anterior].[payment_status_detail]" caption="payment_status_detail" attribute="1" defaultMemberUniqueName="[Ventas AZO Mes Anterior].[payment_status_detail].[All]" allUniqueName="[Ventas AZO Mes Anterior].[payment_status_detail].[All]" dimensionUniqueName="[Ventas AZO Mes Anterior]" displayFolder="" count="0" memberValueDatatype="130" unbalanced="0"/>
    <cacheHierarchy uniqueName="[Ventas AZO Mes Anterior].[PRODUCTO]" caption="PRODUCTO" attribute="1" defaultMemberUniqueName="[Ventas AZO Mes Anterior].[PRODUCTO].[All]" allUniqueName="[Ventas AZO Mes Anterior].[PRODUCTO].[All]" dimensionUniqueName="[Ventas AZO Mes Anterior]" displayFolder="" count="0" memberValueDatatype="130" unbalanced="0"/>
    <cacheHierarchy uniqueName="[Ventas AZO Mes Anterior].[Sub Campaña]" caption="Sub Campaña" attribute="1" defaultMemberUniqueName="[Ventas AZO Mes Anterior].[Sub Campaña].[All]" allUniqueName="[Ventas AZO Mes Anterior].[Sub Campaña].[All]" dimensionUniqueName="[Ventas AZO Mes Anterior]" displayFolder="" count="0" memberValueDatatype="130" unbalanced="0"/>
    <cacheHierarchy uniqueName="[Ventas AZO Mes Anterior].[Estado_Gestion]" caption="Estado_Gestion" attribute="1" defaultMemberUniqueName="[Ventas AZO Mes Anterior].[Estado_Gestion].[All]" allUniqueName="[Ventas AZO Mes Anterior].[Estado_Gestion].[All]" dimensionUniqueName="[Ventas AZO Mes Anterior]" displayFolder="" count="0" memberValueDatatype="130" unbalanced="0"/>
    <cacheHierarchy uniqueName="[Ventas AZO Mes Anterior].[Puntos (Sin Incentivo)]" caption="Puntos (Sin Incentivo)" attribute="1" defaultMemberUniqueName="[Ventas AZO Mes Anterior].[Puntos (Sin Incentivo)].[All]" allUniqueName="[Ventas AZO Mes Anterior].[Puntos (Sin Incentivo)].[All]" dimensionUniqueName="[Ventas AZO Mes Anterior]" displayFolder="" count="0" memberValueDatatype="5" unbalanced="0"/>
    <cacheHierarchy uniqueName="[Ventas AZO Mes Anterior].[Operador]" caption="Operador" attribute="1" defaultMemberUniqueName="[Ventas AZO Mes Anterior].[Operador].[All]" allUniqueName="[Ventas AZO Mes Anterior].[Operador].[All]" dimensionUniqueName="[Ventas AZO Mes Anterior]" displayFolder="" count="0" memberValueDatatype="130" unbalanced="0"/>
    <cacheHierarchy uniqueName="[Ventas AZO Mes Anterior].[Documento]" caption="Documento" attribute="1" defaultMemberUniqueName="[Ventas AZO Mes Anterior].[Documento].[All]" allUniqueName="[Ventas AZO Mes Anterior].[Documento].[All]" dimensionUniqueName="[Ventas AZO Mes Anterior]" displayFolder="" count="0" memberValueDatatype="20" unbalanced="0"/>
    <cacheHierarchy uniqueName="[Ventas AZO Mes Anterior].[Supervisor]" caption="Supervisor" attribute="1" defaultMemberUniqueName="[Ventas AZO Mes Anterior].[Supervisor].[All]" allUniqueName="[Ventas AZO Mes Anterior].[Supervisor].[All]" dimensionUniqueName="[Ventas AZO Mes Anterior]" displayFolder="" count="0" memberValueDatatype="130" unbalanced="0"/>
    <cacheHierarchy uniqueName="[Ventas AZO Mes Anterior].[Coordinador]" caption="Coordinador" attribute="1" defaultMemberUniqueName="[Ventas AZO Mes Anterior].[Coordinador].[All]" allUniqueName="[Ventas AZO Mes Anterior].[Coordinador].[All]" dimensionUniqueName="[Ventas AZO Mes Anterior]" displayFolder="" count="0" memberValueDatatype="130" unbalanced="0"/>
    <cacheHierarchy uniqueName="[Ventas AZO Mes Anterior].[Site]" caption="Site" attribute="1" defaultMemberUniqueName="[Ventas AZO Mes Anterior].[Site].[All]" allUniqueName="[Ventas AZO Mes Anterior].[Site].[All]" dimensionUniqueName="[Ventas AZO Mes Anterior]" displayFolder="" count="0" memberValueDatatype="130" unbalanced="0"/>
    <cacheHierarchy uniqueName="[Ventas AZO Mes Anterior].[Estado]" caption="Estado" attribute="1" defaultMemberUniqueName="[Ventas AZO Mes Anterior].[Estado].[All]" allUniqueName="[Ventas AZO Mes Anterior].[Estado].[All]" dimensionUniqueName="[Ventas AZO Mes Anterior]" displayFolder="" count="0" memberValueDatatype="130" unbalanced="0"/>
    <cacheHierarchy uniqueName="[Ventas AZO Mes Anterior].[Multiplicador Incentivo]" caption="Multiplicador Incentivo" attribute="1" defaultMemberUniqueName="[Ventas AZO Mes Anterior].[Multiplicador Incentivo].[All]" allUniqueName="[Ventas AZO Mes Anterior].[Multiplicador Incentivo].[All]" dimensionUniqueName="[Ventas AZO Mes Anterior]" displayFolder="" count="0" memberValueDatatype="5" unbalanced="0"/>
    <cacheHierarchy uniqueName="[Ventas AZO Mes Anterior].[Puntos]" caption="Puntos" attribute="1" defaultMemberUniqueName="[Ventas AZO Mes Anterior].[Puntos].[All]" allUniqueName="[Ventas AZO Mes Anterior].[Puntos].[All]" dimensionUniqueName="[Ventas AZO Mes Anterior]" displayFolder="" count="0" memberValueDatatype="5" unbalanced="0"/>
    <cacheHierarchy uniqueName="[VentasTiemposFinal].[Fecha]" caption="Fecha" attribute="1" time="1" defaultMemberUniqueName="[VentasTiemposFinal].[Fecha].[All]" allUniqueName="[VentasTiemposFinal].[Fecha].[All]" dimensionUniqueName="[VentasTiemposFinal]" displayFolder="" count="0" memberValueDatatype="7" unbalanced="0"/>
    <cacheHierarchy uniqueName="[VentasTiemposFinal].[UserMitrol]" caption="UserMitrol" attribute="1" defaultMemberUniqueName="[VentasTiemposFinal].[UserMitrol].[All]" allUniqueName="[VentasTiemposFinal].[UserMitrol].[All]" dimensionUniqueName="[VentasTiemposFinal]" displayFolder="" count="0" memberValueDatatype="130" unbalanced="0"/>
    <cacheHierarchy uniqueName="[VentasTiemposFinal].[Sub Campaña]" caption="Sub Campaña" attribute="1" defaultMemberUniqueName="[VentasTiemposFinal].[Sub Campaña].[All]" allUniqueName="[VentasTiemposFinal].[Sub Campaña].[All]" dimensionUniqueName="[VentasTiemposFinal]" displayFolder="" count="2" memberValueDatatype="130" unbalanced="0">
      <fieldsUsage count="2">
        <fieldUsage x="-1"/>
        <fieldUsage x="2"/>
      </fieldsUsage>
    </cacheHierarchy>
    <cacheHierarchy uniqueName="[VentasTiemposFinal].[LOGIN]" caption="LOGIN" attribute="1" defaultMemberUniqueName="[VentasTiemposFinal].[LOGIN].[All]" allUniqueName="[VentasTiemposFinal].[LOGIN].[All]" dimensionUniqueName="[VentasTiemposFinal]" displayFolder="" count="0" memberValueDatatype="5" unbalanced="0"/>
    <cacheHierarchy uniqueName="[VentasTiemposFinal].[AVAIL]" caption="AVAIL" attribute="1" defaultMemberUniqueName="[VentasTiemposFinal].[AVAIL].[All]" allUniqueName="[VentasTiemposFinal].[AVAIL].[All]" dimensionUniqueName="[VentasTiemposFinal]" displayFolder="" count="0" memberValueDatatype="5" unbalanced="0"/>
    <cacheHierarchy uniqueName="[VentasTiemposFinal].[PREVIEW]" caption="PREVIEW" attribute="1" defaultMemberUniqueName="[VentasTiemposFinal].[PREVIEW].[All]" allUniqueName="[VentasTiemposFinal].[PREVIEW].[All]" dimensionUniqueName="[VentasTiemposFinal]" displayFolder="" count="0" memberValueDatatype="5" unbalanced="0"/>
    <cacheHierarchy uniqueName="[VentasTiemposFinal].[DIAL]" caption="DIAL" attribute="1" defaultMemberUniqueName="[VentasTiemposFinal].[DIAL].[All]" allUniqueName="[VentasTiemposFinal].[DIAL].[All]" dimensionUniqueName="[VentasTiemposFinal]" displayFolder="" count="0" memberValueDatatype="5" unbalanced="0"/>
    <cacheHierarchy uniqueName="[VentasTiemposFinal].[RING]" caption="RING" attribute="1" defaultMemberUniqueName="[VentasTiemposFinal].[RING].[All]" allUniqueName="[VentasTiemposFinal].[RING].[All]" dimensionUniqueName="[VentasTiemposFinal]" displayFolder="" count="0" memberValueDatatype="5" unbalanced="0"/>
    <cacheHierarchy uniqueName="[VentasTiemposFinal].[CONVERSACIÓN]" caption="CONVERSACIÓN" attribute="1" defaultMemberUniqueName="[VentasTiemposFinal].[CONVERSACIÓN].[All]" allUniqueName="[VentasTiemposFinal].[CONVERSACIÓN].[All]" dimensionUniqueName="[VentasTiemposFinal]" displayFolder="" count="0" memberValueDatatype="5" unbalanced="0"/>
    <cacheHierarchy uniqueName="[VentasTiemposFinal].[HOLD]" caption="HOLD" attribute="1" defaultMemberUniqueName="[VentasTiemposFinal].[HOLD].[All]" allUniqueName="[VentasTiemposFinal].[HOLD].[All]" dimensionUniqueName="[VentasTiemposFinal]" displayFolder="" count="0" memberValueDatatype="5" unbalanced="0"/>
    <cacheHierarchy uniqueName="[VentasTiemposFinal].[ACW]" caption="ACW" attribute="1" defaultMemberUniqueName="[VentasTiemposFinal].[ACW].[All]" allUniqueName="[VentasTiemposFinal].[ACW].[All]" dimensionUniqueName="[VentasTiemposFinal]" displayFolder="" count="0" memberValueDatatype="5" unbalanced="0"/>
    <cacheHierarchy uniqueName="[VentasTiemposFinal].[NOT_READY]" caption="NOT_READY" attribute="1" defaultMemberUniqueName="[VentasTiemposFinal].[NOT_READY].[All]" allUniqueName="[VentasTiemposFinal].[NOT_READY].[All]" dimensionUniqueName="[VentasTiemposFinal]" displayFolder="" count="0" memberValueDatatype="5" unbalanced="0"/>
    <cacheHierarchy uniqueName="[VentasTiemposFinal].[BREAK]" caption="BREAK" attribute="1" defaultMemberUniqueName="[VentasTiemposFinal].[BREAK].[All]" allUniqueName="[VentasTiemposFinal].[BREAK].[All]" dimensionUniqueName="[VentasTiemposFinal]" displayFolder="" count="0" memberValueDatatype="5" unbalanced="0"/>
    <cacheHierarchy uniqueName="[VentasTiemposFinal].[COACHING]" caption="COACHING" attribute="1" defaultMemberUniqueName="[VentasTiemposFinal].[COACHING].[All]" allUniqueName="[VentasTiemposFinal].[COACHING].[All]" dimensionUniqueName="[VentasTiemposFinal]" displayFolder="" count="0" memberValueDatatype="5" unbalanced="0"/>
    <cacheHierarchy uniqueName="[VentasTiemposFinal].[ADMINISTRATIVO]" caption="ADMINISTRATIVO" attribute="1" defaultMemberUniqueName="[VentasTiemposFinal].[ADMINISTRATIVO].[All]" allUniqueName="[VentasTiemposFinal].[ADMINISTRATIVO].[All]" dimensionUniqueName="[VentasTiemposFinal]" displayFolder="" count="0" memberValueDatatype="5" unbalanced="0"/>
    <cacheHierarchy uniqueName="[VentasTiemposFinal].[BAÑO]" caption="BAÑO" attribute="1" defaultMemberUniqueName="[VentasTiemposFinal].[BAÑO].[All]" allUniqueName="[VentasTiemposFinal].[BAÑO].[All]" dimensionUniqueName="[VentasTiemposFinal]" displayFolder="" count="0" memberValueDatatype="5" unbalanced="0"/>
    <cacheHierarchy uniqueName="[VentasTiemposFinal].[LLAMADA_MANUAL]" caption="LLAMADA_MANUAL" attribute="1" defaultMemberUniqueName="[VentasTiemposFinal].[LLAMADA_MANUAL].[All]" allUniqueName="[VentasTiemposFinal].[LLAMADA_MANUAL].[All]" dimensionUniqueName="[VentasTiemposFinal]" displayFolder="" count="0" memberValueDatatype="5" unbalanced="0"/>
    <cacheHierarchy uniqueName="[VentasTiemposFinal].[ATENDIDAS]" caption="ATENDIDAS" attribute="1" defaultMemberUniqueName="[VentasTiemposFinal].[ATENDIDAS].[All]" allUniqueName="[VentasTiemposFinal].[ATENDIDAS].[All]" dimensionUniqueName="[VentasTiemposFinal]" displayFolder="" count="0" memberValueDatatype="20" unbalanced="0"/>
    <cacheHierarchy uniqueName="[VentasTiemposFinal].[NO_ATENDIDAS]" caption="NO_ATENDIDAS" attribute="1" defaultMemberUniqueName="[VentasTiemposFinal].[NO_ATENDIDAS].[All]" allUniqueName="[VentasTiemposFinal].[NO_ATENDIDAS].[All]" dimensionUniqueName="[VentasTiemposFinal]" displayFolder="" count="0" memberValueDatatype="20" unbalanced="0"/>
    <cacheHierarchy uniqueName="[VentasTiemposFinal].[TIPIFICACIÓN_EXITOSO]" caption="TIPIFICACIÓN_EXITOSO" attribute="1" defaultMemberUniqueName="[VentasTiemposFinal].[TIPIFICACIÓN_EXITOSO].[All]" allUniqueName="[VentasTiemposFinal].[TIPIFICACIÓN_EXITOSO].[All]" dimensionUniqueName="[VentasTiemposFinal]" displayFolder="" count="0" memberValueDatatype="20" unbalanced="0"/>
    <cacheHierarchy uniqueName="[VentasTiemposFinal].[TIPIFICACIÓN_NO_EXITOSO]" caption="TIPIFICACIÓN_NO_EXITOSO" attribute="1" defaultMemberUniqueName="[VentasTiemposFinal].[TIPIFICACIÓN_NO_EXITOSO].[All]" allUniqueName="[VentasTiemposFinal].[TIPIFICACIÓN_NO_EXITOSO].[All]" dimensionUniqueName="[VentasTiemposFinal]" displayFolder="" count="0" memberValueDatatype="20" unbalanced="0"/>
    <cacheHierarchy uniqueName="[VentasTiemposFinal].[CONVERSACIÓN_ENTRANTE]" caption="CONVERSACIÓN_ENTRANTE" attribute="1" defaultMemberUniqueName="[VentasTiemposFinal].[CONVERSACIÓN_ENTRANTE].[All]" allUniqueName="[VentasTiemposFinal].[CONVERSACIÓN_ENTRANTE].[All]" dimensionUniqueName="[VentasTiemposFinal]" displayFolder="" count="0" memberValueDatatype="5" unbalanced="0"/>
    <cacheHierarchy uniqueName="[VentasTiemposFinal].[CONVERSACIÓN_SALIENTE]" caption="CONVERSACIÓN_SALIENTE" attribute="1" defaultMemberUniqueName="[VentasTiemposFinal].[CONVERSACIÓN_SALIENTE].[All]" allUniqueName="[VentasTiemposFinal].[CONVERSACIÓN_SALIENTE].[All]" dimensionUniqueName="[VentasTiemposFinal]" displayFolder="" count="0" memberValueDatatype="5" unbalanced="0"/>
    <cacheHierarchy uniqueName="[VentasTiemposFinal].[LLAMADAS]" caption="LLAMADAS" attribute="1" defaultMemberUniqueName="[VentasTiemposFinal].[LLAMADAS].[All]" allUniqueName="[VentasTiemposFinal].[LLAMADAS].[All]" dimensionUniqueName="[VentasTiemposFinal]" displayFolder="" count="0" memberValueDatatype="20" unbalanced="0"/>
    <cacheHierarchy uniqueName="[VentasTiemposFinal].[TOTAL_AUXILIARES]" caption="TOTAL_AUXILIARES" attribute="1" defaultMemberUniqueName="[VentasTiemposFinal].[TOTAL_AUXILIARES].[All]" allUniqueName="[VentasTiemposFinal].[TOTAL_AUXILIARES].[All]" dimensionUniqueName="[VentasTiemposFinal]" displayFolder="" count="0" memberValueDatatype="5" unbalanced="0"/>
    <cacheHierarchy uniqueName="[VentasTiemposFinal].[TKT]" caption="TKT" attribute="1" defaultMemberUniqueName="[VentasTiemposFinal].[TKT].[All]" allUniqueName="[VentasTiemposFinal].[TKT].[All]" dimensionUniqueName="[VentasTiemposFinal]" displayFolder="" count="0" memberValueDatatype="5" unbalanced="0"/>
    <cacheHierarchy uniqueName="[VentasTiemposFinal].[TMO]" caption="TMO" attribute="1" defaultMemberUniqueName="[VentasTiemposFinal].[TMO].[All]" allUniqueName="[VentasTiemposFinal].[TMO].[All]" dimensionUniqueName="[VentasTiemposFinal]" displayFolder="" count="0" memberValueDatatype="5" unbalanced="0"/>
    <cacheHierarchy uniqueName="[VentasTiemposFinal].[PRODUCTO]" caption="PRODUCTO" attribute="1" defaultMemberUniqueName="[VentasTiemposFinal].[PRODUCTO].[All]" allUniqueName="[VentasTiemposFinal].[PRODUCTO].[All]" dimensionUniqueName="[VentasTiemposFinal]" displayFolder="" count="0" memberValueDatatype="130" unbalanced="0"/>
    <cacheHierarchy uniqueName="[VentasTiemposFinal].[Operador]" caption="Operador" attribute="1" defaultMemberUniqueName="[VentasTiemposFinal].[Operador].[All]" allUniqueName="[VentasTiemposFinal].[Operador].[All]" dimensionUniqueName="[VentasTiemposFinal]" displayFolder="" count="0" memberValueDatatype="130" unbalanced="0"/>
    <cacheHierarchy uniqueName="[VentasTiemposFinal].[Documento]" caption="Documento" attribute="1" defaultMemberUniqueName="[VentasTiemposFinal].[Documento].[All]" allUniqueName="[VentasTiemposFinal].[Documento].[All]" dimensionUniqueName="[VentasTiemposFinal]" displayFolder="" count="0" memberValueDatatype="20" unbalanced="0"/>
    <cacheHierarchy uniqueName="[VentasTiemposFinal].[Supervisor]" caption="Supervisor" attribute="1" defaultMemberUniqueName="[VentasTiemposFinal].[Supervisor].[All]" allUniqueName="[VentasTiemposFinal].[Supervisor].[All]" dimensionUniqueName="[VentasTiemposFinal]" displayFolder="" count="2" memberValueDatatype="130" unbalanced="0">
      <fieldsUsage count="2">
        <fieldUsage x="-1"/>
        <fieldUsage x="0"/>
      </fieldsUsage>
    </cacheHierarchy>
    <cacheHierarchy uniqueName="[VentasTiemposFinal].[Coordinador]" caption="Coordinador" attribute="1" defaultMemberUniqueName="[VentasTiemposFinal].[Coordinador].[All]" allUniqueName="[VentasTiemposFinal].[Coordinador].[All]" dimensionUniqueName="[VentasTiemposFinal]" displayFolder="" count="0" memberValueDatatype="130" unbalanced="0"/>
    <cacheHierarchy uniqueName="[VentasTiemposFinal].[Site]" caption="Site" attribute="1" defaultMemberUniqueName="[VentasTiemposFinal].[Site].[All]" allUniqueName="[VentasTiemposFinal].[Site].[All]" dimensionUniqueName="[VentasTiemposFinal]" displayFolder="" count="0" memberValueDatatype="130" unbalanced="0"/>
    <cacheHierarchy uniqueName="[VentasTiemposFinal].[Id Operador]" caption="Id Operador" attribute="1" defaultMemberUniqueName="[VentasTiemposFinal].[Id Operador].[All]" allUniqueName="[VentasTiemposFinal].[Id Operador].[All]" dimensionUniqueName="[VentasTiemposFinal]" displayFolder="" count="0" memberValueDatatype="130" unbalanced="0"/>
    <cacheHierarchy uniqueName="[VentasTiemposFinal].[Estado]" caption="Estado" attribute="1" defaultMemberUniqueName="[VentasTiemposFinal].[Estado].[All]" allUniqueName="[VentasTiemposFinal].[Estado].[All]" dimensionUniqueName="[VentasTiemposFinal]" displayFolder="" count="0" memberValueDatatype="130" unbalanced="0"/>
    <cacheHierarchy uniqueName="[VentasTiemposFinal].[Proporcional x Presentismo]" caption="Proporcional x Presentismo" attribute="1" defaultMemberUniqueName="[VentasTiemposFinal].[Proporcional x Presentismo].[All]" allUniqueName="[VentasTiemposFinal].[Proporcional x Presentismo].[All]" dimensionUniqueName="[VentasTiemposFinal]" displayFolder="" count="0" memberValueDatatype="5" unbalanced="0"/>
    <cacheHierarchy uniqueName="[VentasTiemposFinal].[Proporcional x Curva]" caption="Proporcional x Curva" attribute="1" defaultMemberUniqueName="[VentasTiemposFinal].[Proporcional x Curva].[All]" allUniqueName="[VentasTiemposFinal].[Proporcional x Curva].[All]" dimensionUniqueName="[VentasTiemposFinal]" displayFolder="" count="0" memberValueDatatype="5" unbalanced="0"/>
    <cacheHierarchy uniqueName="[VentasTiemposFinal].[Busqueda]" caption="Busqueda" attribute="1" defaultMemberUniqueName="[VentasTiemposFinal].[Busqueda].[All]" allUniqueName="[VentasTiemposFinal].[Busqueda].[All]" dimensionUniqueName="[VentasTiemposFinal]" displayFolder="" count="0" memberValueDatatype="130" unbalanced="0"/>
    <cacheHierarchy uniqueName="[VentasTiemposFinal].[Hora]" caption="Hora" attribute="1" defaultMemberUniqueName="[VentasTiemposFinal].[Hora].[All]" allUniqueName="[VentasTiemposFinal].[Hora].[All]" dimensionUniqueName="[VentasTiemposFinal]" displayFolder="" count="0" memberValueDatatype="130" unbalanced="0"/>
    <cacheHierarchy uniqueName="[VentasTiemposFinal].[Dispositivo]" caption="Dispositivo" attribute="1" defaultMemberUniqueName="[VentasTiemposFinal].[Dispositivo].[All]" allUniqueName="[VentasTiemposFinal].[Dispositivo].[All]" dimensionUniqueName="[VentasTiemposFinal]" displayFolder="" count="0" memberValueDatatype="130" unbalanced="0"/>
    <cacheHierarchy uniqueName="[VentasTiemposFinal].[Cliente]" caption="Cliente" attribute="1" defaultMemberUniqueName="[VentasTiemposFinal].[Cliente].[All]" allUniqueName="[VentasTiemposFinal].[Cliente].[All]" dimensionUniqueName="[VentasTiemposFinal]" displayFolder="" count="0" memberValueDatatype="130" unbalanced="0"/>
    <cacheHierarchy uniqueName="[VentasTiemposFinal].[Cliente_Mail]" caption="Cliente_Mail" attribute="1" defaultMemberUniqueName="[VentasTiemposFinal].[Cliente_Mail].[All]" allUniqueName="[VentasTiemposFinal].[Cliente_Mail].[All]" dimensionUniqueName="[VentasTiemposFinal]" displayFolder="" count="0" memberValueDatatype="130" unbalanced="0"/>
    <cacheHierarchy uniqueName="[VentasTiemposFinal].[Cliente_Telefono]" caption="Cliente_Telefono" attribute="1" defaultMemberUniqueName="[VentasTiemposFinal].[Cliente_Telefono].[All]" allUniqueName="[VentasTiemposFinal].[Cliente_Telefono].[All]" dimensionUniqueName="[VentasTiemposFinal]" displayFolder="" count="0" memberValueDatatype="130" unbalanced="0"/>
    <cacheHierarchy uniqueName="[VentasTiemposFinal].[user_id]" caption="user_id" attribute="1" defaultMemberUniqueName="[VentasTiemposFinal].[user_id].[All]" allUniqueName="[VentasTiemposFinal].[user_id].[All]" dimensionUniqueName="[VentasTiemposFinal]" displayFolder="" count="0" memberValueDatatype="130" unbalanced="0"/>
    <cacheHierarchy uniqueName="[VentasTiemposFinal].[Status_Link]" caption="Status_Link" attribute="1" defaultMemberUniqueName="[VentasTiemposFinal].[Status_Link].[All]" allUniqueName="[VentasTiemposFinal].[Status_Link].[All]" dimensionUniqueName="[VentasTiemposFinal]" displayFolder="" count="0" memberValueDatatype="130" unbalanced="0"/>
    <cacheHierarchy uniqueName="[VentasTiemposFinal].[payment_id]" caption="payment_id" attribute="1" defaultMemberUniqueName="[VentasTiemposFinal].[payment_id].[All]" allUniqueName="[VentasTiemposFinal].[payment_id].[All]" dimensionUniqueName="[VentasTiemposFinal]" displayFolder="" count="0" memberValueDatatype="130" unbalanced="0"/>
    <cacheHierarchy uniqueName="[VentasTiemposFinal].[payment_method_id]" caption="payment_method_id" attribute="1" defaultMemberUniqueName="[VentasTiemposFinal].[payment_method_id].[All]" allUniqueName="[VentasTiemposFinal].[payment_method_id].[All]" dimensionUniqueName="[VentasTiemposFinal]" displayFolder="" count="0" memberValueDatatype="130" unbalanced="0"/>
    <cacheHierarchy uniqueName="[VentasTiemposFinal].[payment_status]" caption="payment_status" attribute="1" defaultMemberUniqueName="[VentasTiemposFinal].[payment_status].[All]" allUniqueName="[VentasTiemposFinal].[payment_status].[All]" dimensionUniqueName="[VentasTiemposFinal]" displayFolder="" count="0" memberValueDatatype="130" unbalanced="0"/>
    <cacheHierarchy uniqueName="[VentasTiemposFinal].[payment_status_detail]" caption="payment_status_detail" attribute="1" defaultMemberUniqueName="[VentasTiemposFinal].[payment_status_detail].[All]" allUniqueName="[VentasTiemposFinal].[payment_status_detail].[All]" dimensionUniqueName="[VentasTiemposFinal]" displayFolder="" count="0" memberValueDatatype="130" unbalanced="0"/>
    <cacheHierarchy uniqueName="[VentasTiemposFinal].[Estado_Gestion]" caption="Estado_Gestion" attribute="1" defaultMemberUniqueName="[VentasTiemposFinal].[Estado_Gestion].[All]" allUniqueName="[VentasTiemposFinal].[Estado_Gestion].[All]" dimensionUniqueName="[VentasTiemposFinal]" displayFolder="" count="0" memberValueDatatype="130" unbalanced="0"/>
    <cacheHierarchy uniqueName="[VentasTiemposFinal].[Puntos (Sin Incentivo)]" caption="Puntos (Sin Incentivo)" attribute="1" defaultMemberUniqueName="[VentasTiemposFinal].[Puntos (Sin Incentivo)].[All]" allUniqueName="[VentasTiemposFinal].[Puntos (Sin Incentivo)].[All]" dimensionUniqueName="[VentasTiemposFinal]" displayFolder="" count="0" memberValueDatatype="5" unbalanced="0"/>
    <cacheHierarchy uniqueName="[VentasTiemposFinal].[Multiplicador Incentivo]" caption="Multiplicador Incentivo" attribute="1" defaultMemberUniqueName="[VentasTiemposFinal].[Multiplicador Incentivo].[All]" allUniqueName="[VentasTiemposFinal].[Multiplicador Incentivo].[All]" dimensionUniqueName="[VentasTiemposFinal]" displayFolder="" count="0" memberValueDatatype="5" unbalanced="0"/>
    <cacheHierarchy uniqueName="[VentasTiemposFinal].[Puntos]" caption="Puntos" attribute="1" defaultMemberUniqueName="[VentasTiemposFinal].[Puntos].[All]" allUniqueName="[VentasTiemposFinal].[Puntos].[All]" dimensionUniqueName="[VentasTiemposFinal]" displayFolder="" count="0" memberValueDatatype="5" unbalanced="0"/>
    <cacheHierarchy uniqueName="[VentasTiemposFinal].[Coeficiente]" caption="Coeficiente" attribute="1" defaultMemberUniqueName="[VentasTiemposFinal].[Coeficiente].[All]" allUniqueName="[VentasTiemposFinal].[Coeficiente].[All]" dimensionUniqueName="[VentasTiemposFinal]" displayFolder="" count="0" memberValueDatatype="5" unbalanced="0"/>
    <cacheHierarchy uniqueName="[Vtas Delivery].[Fecha]" caption="Fecha" attribute="1" time="1" defaultMemberUniqueName="[Vtas Delivery].[Fecha].[All]" allUniqueName="[Vtas Delivery].[Fecha].[All]" dimensionUniqueName="[Vtas Delivery]" displayFolder="" count="0" memberValueDatatype="7" unbalanced="0"/>
    <cacheHierarchy uniqueName="[Vtas Delivery].[Nombre / Local]" caption="Nombre / Local" attribute="1" defaultMemberUniqueName="[Vtas Delivery].[Nombre / Local].[All]" allUniqueName="[Vtas Delivery].[Nombre / Local].[All]" dimensionUniqueName="[Vtas Delivery]" displayFolder="" count="0" memberValueDatatype="130" unbalanced="0"/>
    <cacheHierarchy uniqueName="[Vtas Delivery].[Teléfono (Google)]" caption="Teléfono (Google)" attribute="1" defaultMemberUniqueName="[Vtas Delivery].[Teléfono (Google)].[All]" allUniqueName="[Vtas Delivery].[Teléfono (Google)].[All]" dimensionUniqueName="[Vtas Delivery]" displayFolder="" count="0" memberValueDatatype="20" unbalanced="0"/>
    <cacheHierarchy uniqueName="[Vtas Delivery].[Mail]" caption="Mail" attribute="1" defaultMemberUniqueName="[Vtas Delivery].[Mail].[All]" allUniqueName="[Vtas Delivery].[Mail].[All]" dimensionUniqueName="[Vtas Delivery]" displayFolder="" count="0" memberValueDatatype="130" unbalanced="0"/>
    <cacheHierarchy uniqueName="[Vtas Delivery].[AGENTE]" caption="AGENTE" attribute="1" defaultMemberUniqueName="[Vtas Delivery].[AGENTE].[All]" allUniqueName="[Vtas Delivery].[AGENTE].[All]" dimensionUniqueName="[Vtas Delivery]" displayFolder="" count="0" memberValueDatatype="130" unbalanced="0"/>
    <cacheHierarchy uniqueName="[Vtas Delivery].[DNI]" caption="DNI" attribute="1" defaultMemberUniqueName="[Vtas Delivery].[DNI].[All]" allUniqueName="[Vtas Delivery].[DNI].[All]" dimensionUniqueName="[Vtas Delivery]" displayFolder="" count="0" memberValueDatatype="20" unbalanced="0"/>
    <cacheHierarchy uniqueName="[Vtas Delivery].[Producto]" caption="Producto" attribute="1" defaultMemberUniqueName="[Vtas Delivery].[Producto].[All]" allUniqueName="[Vtas Delivery].[Producto].[All]" dimensionUniqueName="[Vtas Delivery]" displayFolder="" count="0" memberValueDatatype="130" unbalanced="0"/>
    <cacheHierarchy uniqueName="[Measures].[Suma de LOGIN]" caption="Suma de LOGIN" measure="1" displayFolder="" measureGroup="VentasTiemposFinal" count="0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Recuento de Sub Campaña]" caption="Recuento de Sub Campaña" measure="1" displayFolder="" measureGroup="VentasTiemposFinal" count="0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Recuento de AGENTE]" caption="Recuento de AGENTE" measure="1" displayFolder="" measureGroup="Vtas Delivery" count="0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Recuento de Producto]" caption="Recuento de Producto" measure="1" displayFolder="" measureGroup="Vtas Delivery" count="0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Recuento de Dispositivo]" caption="Recuento de Dispositivo" measure="1" displayFolder="" measureGroup="VentasTiemposFinal" count="0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a de Puntos]" caption="Suma de Puntos" measure="1" displayFolder="" measureGroup="VentasTiemposFinal" count="0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a de Proporcional x Presentismo]" caption="Suma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a de Proporcional x Curva]" caption="Suma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Máx. de Proporcional x Presentismo]" caption="Máx.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Máx. de Proporcional x Curva]" caption="Máx.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Suma de LOGIN 2]" caption="Suma de LOGIN 2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LOGIN]" caption="Recuento de LOGIN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PRESENTE]" caption="Recuento de PRESENTE" measure="1" displayFolder="" measureGroup="Ausentismo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S Obj]" caption="Suma de HS Obj" measure="1" displayFolder="" measureGroup="Ausentism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Id Operador]" caption="Recuento de Id Operador" measure="1" displayFolder="" measureGroup="VentasTiemposFinal" count="0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Vtas Cargadas]" caption="Vtas Cargadas" measure="1" displayFolder="" measureGroup="VentasTiemposFinal" count="0"/>
    <cacheHierarchy uniqueName="[Measures].[Vtas Aceptadas]" caption="Vtas Aceptadas" measure="1" displayFolder="" measureGroup="VentasTiemposFinal" count="0"/>
    <cacheHierarchy uniqueName="[Measures].[Vtas Pendientes]" caption="Vtas Pendientes" measure="1" displayFolder="" measureGroup="VentasTiemposFinal" count="0"/>
    <cacheHierarchy uniqueName="[Measures].[Vtas Canceladas]" caption="Vtas Canceladas" measure="1" displayFolder="" measureGroup="VentasTiemposFinal" count="0"/>
    <cacheHierarchy uniqueName="[Measures].[Total Puntos]" caption="Total Puntos" measure="1" displayFolder="" measureGroup="VentasTiemposFinal" count="0" oneField="1">
      <fieldsUsage count="1">
        <fieldUsage x="1"/>
      </fieldsUsage>
    </cacheHierarchy>
    <cacheHierarchy uniqueName="[Measures].[Total Login]" caption="Total Login" measure="1" displayFolder="" measureGroup="VentasTiemposFinal" count="0"/>
    <cacheHierarchy uniqueName="[Measures].[CI Login]" caption="CI Login" measure="1" displayFolder="" measureGroup="VentasTiemposFinal" count="0"/>
    <cacheHierarchy uniqueName="[Measures].[Hs Desvio]" caption="Hs Desvio" measure="1" displayFolder="" measureGroup="Horas_Objetivo" count="0"/>
    <cacheHierarchy uniqueName="[Measures].[Obj Hs]" caption="Obj Hs" measure="1" displayFolder="" measureGroup="Horas_Objetivo" count="0"/>
    <cacheHierarchy uniqueName="[Measures].[Log]" caption="Log" measure="1" displayFolder="" measureGroup="Horas_Objetivo" count="0"/>
    <cacheHierarchy uniqueName="[Measures].[%Cumpl.Hs]" caption="%Cumpl.Hs" measure="1" displayFolder="" measureGroup="Horas_Objetivo" count="0"/>
    <cacheHierarchy uniqueName="[Measures].[CI Avail]" caption="CI Avail" measure="1" displayFolder="" measureGroup="VentasTiemposFinal" count="0"/>
    <cacheHierarchy uniqueName="[Measures].[CI Preview]" caption="CI Preview" measure="1" displayFolder="" measureGroup="VentasTiemposFinal" count="0"/>
    <cacheHierarchy uniqueName="[Measures].[CI Dial]" caption="CI Dial" measure="1" displayFolder="" measureGroup="VentasTiemposFinal" count="0"/>
    <cacheHierarchy uniqueName="[Measures].[CI Ring]" caption="CI Ring" measure="1" displayFolder="" measureGroup="VentasTiemposFinal" count="0"/>
    <cacheHierarchy uniqueName="[Measures].[CI Conversacion]" caption="CI Conversacion" measure="1" displayFolder="" measureGroup="VentasTiemposFinal" count="0"/>
    <cacheHierarchy uniqueName="[Measures].[CI Hold]" caption="CI Hold" measure="1" displayFolder="" measureGroup="VentasTiemposFinal" count="0"/>
    <cacheHierarchy uniqueName="[Measures].[CI ACW]" caption="CI ACW" measure="1" displayFolder="" measureGroup="VentasTiemposFinal" count="0"/>
    <cacheHierarchy uniqueName="[Measures].[CI Not_Ready]" caption="CI Not_Ready" measure="1" displayFolder="" measureGroup="VentasTiemposFinal" count="0"/>
    <cacheHierarchy uniqueName="[Measures].[CI Break]" caption="CI Break" measure="1" displayFolder="" measureGroup="VentasTiemposFinal" count="0"/>
    <cacheHierarchy uniqueName="[Measures].[CI Coaching]" caption="CI Coaching" measure="1" displayFolder="" measureGroup="VentasTiemposFinal" count="0"/>
    <cacheHierarchy uniqueName="[Measures].[CI Administrativo]" caption="CI Administrativo" measure="1" displayFolder="" measureGroup="VentasTiemposFinal" count="0"/>
    <cacheHierarchy uniqueName="[Measures].[CI Baño]" caption="CI Baño" measure="1" displayFolder="" measureGroup="VentasTiemposFinal" count="0"/>
    <cacheHierarchy uniqueName="[Measures].[CI LL Manual]" caption="CI LL Manual" measure="1" displayFolder="" measureGroup="VentasTiemposFinal" count="0"/>
    <cacheHierarchy uniqueName="[Measures].[%Avail]" caption="%Avail" measure="1" displayFolder="" measureGroup="VentasTiemposFinal" count="0"/>
    <cacheHierarchy uniqueName="[Measures].[%Utilizacion]" caption="%Utilizacion" measure="1" displayFolder="" measureGroup="VentasTiemposFinal" count="0"/>
    <cacheHierarchy uniqueName="[Measures].[CI OTROS]" caption="CI OTROS" measure="1" displayFolder="" measureGroup="VentasTiemposFinal" count="0"/>
    <cacheHierarchy uniqueName="[Measures].[Llamada prom/Dia]" caption="Llamada prom/Dia" measure="1" displayFolder="" measureGroup="VentasTiemposFinal" count="0"/>
    <cacheHierarchy uniqueName="[Measures].[Q Llam C/6 HS]" caption="Q Llam C/6 HS" measure="1" displayFolder="" measureGroup="VentasTiemposFinal" count="0"/>
    <cacheHierarchy uniqueName="[Measures].[Total Llamadas]" caption="Total Llamadas" measure="1" displayFolder="" measureGroup="VentasTiemposFinal" count="0"/>
    <cacheHierarchy uniqueName="[Measures].[Total Puntos (Sin Incentivo)]" caption="Total Puntos (Sin Incentivo)" measure="1" displayFolder="" measureGroup="VentasTiemposFinal" count="0"/>
    <cacheHierarchy uniqueName="[Measures].[Total Puntos Duplicados]" caption="Total Puntos Duplicados" measure="1" displayFolder="" measureGroup="VentasTiemposFinal" count="0"/>
    <cacheHierarchy uniqueName="[Measures].[Total Puntos Mes Anterior]" caption="Total Puntos Mes Anterior" measure="1" displayFolder="" measureGroup="Ventas AZO Mes Anterior" count="0"/>
    <cacheHierarchy uniqueName="[Measures].[Q Presentes]" caption="Q Presentes" measure="1" displayFolder="" measureGroup="Ausentismo" count="0"/>
    <cacheHierarchy uniqueName="[Measures].[Q Ausentes]" caption="Q Ausentes" measure="1" displayFolder="" measureGroup="Ausentismo" count="0"/>
    <cacheHierarchy uniqueName="[Measures].[% Presencialidad]" caption="% Presencialidad" measure="1" displayFolder="" measureGroup="Ausentismo" count="0"/>
    <cacheHierarchy uniqueName="[Measures].[% Ausencia]" caption="% Ausencia" measure="1" displayFolder="" measureGroup="Ausentismo" count="0"/>
    <cacheHierarchy uniqueName="[Measures].[Ausentismo]" caption="Ausentismo" measure="1" displayFolder="" measureGroup="Ausentismo" count="0"/>
    <cacheHierarchy uniqueName="[Measures].[TotalLoginAusen]" caption="TotalLoginAusen" measure="1" displayFolder="" measureGroup="Ausentismo" count="0"/>
    <cacheHierarchy uniqueName="[Measures].[TotalHSObj]" caption="TotalHSObj" measure="1" displayFolder="" measureGroup="Ausentismo" count="0"/>
    <cacheHierarchy uniqueName="[Measures].[Total Avail]" caption="Total Avail" measure="1" displayFolder="" measureGroup="VentasTiemposFinal" count="0"/>
    <cacheHierarchy uniqueName="[Measures].[Total Hs Productivas]" caption="Total Hs Productivas" measure="1" displayFolder="" measureGroup="VentasTiemposFinal" count="0"/>
    <cacheHierarchy uniqueName="[Measures].[SPH]" caption="SPH" measure="1" displayFolder="" measureGroup="VentasTiemposFinal" count="0"/>
    <cacheHierarchy uniqueName="[Measures].[Incentivo3ra]" caption="Incentivo3ra" measure="1" displayFolder="" measureGroup="VentasTiemposFinal" count="0"/>
    <cacheHierarchy uniqueName="[Measures].[Total Atendidas]" caption="Total Atendidas" measure="1" displayFolder="" measureGroup="VentasTiemposFinal" count="0"/>
    <cacheHierarchy uniqueName="[Measures].[Vtas P+N]" caption="Vtas P+N" measure="1" displayFolder="" measureGroup="VentasTiemposFinal" count="0"/>
    <cacheHierarchy uniqueName="[Measures].[Conversión]" caption="Conversión" measure="1" displayFolder="" measureGroup="VentasTiemposFinal" count="0"/>
    <cacheHierarchy uniqueName="[Measures].[X Atendidas]" caption="X Atendidas" measure="1" displayFolder="" measureGroup="VentasTiemposFinal" count="0"/>
    <cacheHierarchy uniqueName="[Measures].[Incentivo4ta]" caption="Incentivo4ta" measure="1" displayFolder="" measureGroup="VentasTiemposFinal" count="0"/>
    <cacheHierarchy uniqueName="[Measures].[DDHH Trabajados]" caption="DDHH Trabajados" measure="1" displayFolder="" measureGroup="VentasTiemposFinal" count="0"/>
    <cacheHierarchy uniqueName="[Measures].[Vtas P+N x Dia]" caption="Vtas P+N x Dia" measure="1" displayFolder="" measureGroup="VentasTiemposFinal" count="0"/>
    <cacheHierarchy uniqueName="[Measures].[__XL_Count VentasTiemposFinal]" caption="__XL_Count VentasTiemposFinal" measure="1" displayFolder="" measureGroup="VentasTiemposFinal" count="0" hidden="1"/>
    <cacheHierarchy uniqueName="[Measures].[__XL_Count Calendario]" caption="__XL_Count Calendario" measure="1" displayFolder="" measureGroup="Calendario" count="0" hidden="1"/>
    <cacheHierarchy uniqueName="[Measures].[__XL_Count Vtas Delivery]" caption="__XL_Count Vtas Delivery" measure="1" displayFolder="" measureGroup="Vtas Delivery" count="0" hidden="1"/>
    <cacheHierarchy uniqueName="[Measures].[__XL_Count Horas_Objetivo]" caption="__XL_Count Horas_Objetivo" measure="1" displayFolder="" measureGroup="Horas_Objetivo" count="0" hidden="1"/>
    <cacheHierarchy uniqueName="[Measures].[__XL_Count Tiempos]" caption="__XL_Count Tiempos" measure="1" displayFolder="" measureGroup="Tiempos" count="0" hidden="1"/>
    <cacheHierarchy uniqueName="[Measures].[__XL_Count Ventas AZO Mes Anterior]" caption="__XL_Count Ventas AZO Mes Anterior" measure="1" displayFolder="" measureGroup="Ventas AZO Mes Anterior" count="0" hidden="1"/>
    <cacheHierarchy uniqueName="[Measures].[__XL_Count Ausentismo]" caption="__XL_Count Ausentismo" measure="1" displayFolder="" measureGroup="Ausentismo" count="0" hidden="1"/>
    <cacheHierarchy uniqueName="[Measures].[__XL_Count Dotacion]" caption="__XL_Count Dotacion" measure="1" displayFolder="" measureGroup="Dotacion" count="0" hidden="1"/>
    <cacheHierarchy uniqueName="[Measures].[__No measures defined]" caption="__No measures defined" measure="1" displayFolder="" count="0" hidden="1"/>
  </cacheHierarchies>
  <kpis count="0"/>
  <dimensions count="9">
    <dimension name="Ausentismo" uniqueName="[Ausentismo]" caption="Ausentismo"/>
    <dimension name="Calendario" uniqueName="[Calendario]" caption="Calendario"/>
    <dimension name="Dotacion" uniqueName="[Dotacion]" caption="Dotacion"/>
    <dimension name="Horas_Objetivo" uniqueName="[Horas_Objetivo]" caption="Horas_Objetivo"/>
    <dimension measure="1" name="Measures" uniqueName="[Measures]" caption="Measures"/>
    <dimension name="Tiempos" uniqueName="[Tiempos]" caption="Tiempos"/>
    <dimension name="Ventas AZO Mes Anterior" uniqueName="[Ventas AZO Mes Anterior]" caption="Ventas AZO Mes Anterior"/>
    <dimension name="VentasTiemposFinal" uniqueName="[VentasTiemposFinal]" caption="VentasTiemposFinal"/>
    <dimension name="Vtas Delivery" uniqueName="[Vtas Delivery]" caption="Vtas Delivery"/>
  </dimensions>
  <measureGroups count="8">
    <measureGroup name="Ausentismo" caption="Ausentismo"/>
    <measureGroup name="Calendario" caption="Calendario"/>
    <measureGroup name="Dotacion" caption="Dotacion"/>
    <measureGroup name="Horas_Objetivo" caption="Horas_Objetivo"/>
    <measureGroup name="Tiempos" caption="Tiempos"/>
    <measureGroup name="Ventas AZO Mes Anterior" caption="Ventas AZO Mes Anterior"/>
    <measureGroup name="VentasTiemposFinal" caption="VentasTiemposFinal"/>
    <measureGroup name="Vtas Delivery" caption="Vtas Delivery"/>
  </measureGroups>
  <maps count="13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1"/>
    <map measureGroup="4" dimension="5"/>
    <map measureGroup="5" dimension="6"/>
    <map measureGroup="6" dimension="1"/>
    <map measureGroup="6" dimension="2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" refreshedDate="45414.412927662037" backgroundQuery="1" createdVersion="8" refreshedVersion="8" minRefreshableVersion="3" recordCount="0" supportSubquery="1" supportAdvancedDrill="1" xr:uid="{E32EE05A-231E-48D6-8020-2EA29B385D76}">
  <cacheSource type="external" connectionId="19"/>
  <cacheFields count="12">
    <cacheField name="[VentasTiemposFinal].[Supervisor].[Supervisor]" caption="Supervisor" numFmtId="0" hierarchy="146" level="1">
      <sharedItems count="2">
        <s v="Chierico Silvina"/>
        <s v="Monjes Nicole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Supervisor].&amp;[Chierico Silvina]"/>
            <x15:cachedUniqueName index="1" name="[VentasTiemposFinal].[Supervisor].&amp;[Monjes Nicole]"/>
          </x15:cachedUniqueNames>
        </ext>
      </extLst>
    </cacheField>
    <cacheField name="[VentasTiemposFinal].[Operador].[Operador]" caption="Operador" numFmtId="0" hierarchy="144" level="1">
      <sharedItems count="31">
        <s v="Aguirre Natalia"/>
        <s v="Alvarez Matias Nahuel"/>
        <s v="Bazan Antonella"/>
        <s v="Berrueta Marlene Patricia"/>
        <s v="Bussolini Daiana Ayelen"/>
        <s v="Cabrera Angie"/>
        <s v="Cabrera Rocio Daiana"/>
        <s v="Carballo Jose"/>
        <s v="Irupe Galarza Marina"/>
        <s v="Lemos Nadia Beatriz"/>
        <s v="Marquez Camila Victoria"/>
        <s v="Resler Carolina"/>
        <s v="Rojas Micaela Abigail"/>
        <s v="Roux Yessica Alejandra"/>
        <s v="Verazay Tamara"/>
        <s v="Vivar Romina Alejandra"/>
        <s v="Aquino Rocio Micaela"/>
        <s v="Avellaneda Maira Lorena"/>
        <s v="Fernandez Carolina"/>
        <s v="Garcia Melisa"/>
        <s v="Garcia Wanda"/>
        <s v="Gerace Laura"/>
        <s v="Gianetti Maria Victoria"/>
        <s v="Gomez Micaela Ayelen"/>
        <s v="Lastra Keila"/>
        <s v="Lopez Monica Laura"/>
        <s v="Medina Rocio Elizabeth"/>
        <s v="Neulist Sabrina Soledad"/>
        <s v="Quinteros Camila Gisella"/>
        <s v="Salto Luciano Nicolas"/>
        <s v="Varela Ludmila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Operador].&amp;[Aguirre Natalia]"/>
            <x15:cachedUniqueName index="1" name="[VentasTiemposFinal].[Operador].&amp;[Alvarez Matias Nahuel]"/>
            <x15:cachedUniqueName index="2" name="[VentasTiemposFinal].[Operador].&amp;[Bazan Antonella]"/>
            <x15:cachedUniqueName index="3" name="[VentasTiemposFinal].[Operador].&amp;[Berrueta Marlene Patricia]"/>
            <x15:cachedUniqueName index="4" name="[VentasTiemposFinal].[Operador].&amp;[Bussolini Daiana Ayelen]"/>
            <x15:cachedUniqueName index="5" name="[VentasTiemposFinal].[Operador].&amp;[Cabrera Angie]"/>
            <x15:cachedUniqueName index="6" name="[VentasTiemposFinal].[Operador].&amp;[Cabrera Rocio Daiana]"/>
            <x15:cachedUniqueName index="7" name="[VentasTiemposFinal].[Operador].&amp;[Carballo Jose]"/>
            <x15:cachedUniqueName index="8" name="[VentasTiemposFinal].[Operador].&amp;[Irupe Galarza Marina]"/>
            <x15:cachedUniqueName index="9" name="[VentasTiemposFinal].[Operador].&amp;[Lemos Nadia Beatriz]"/>
            <x15:cachedUniqueName index="10" name="[VentasTiemposFinal].[Operador].&amp;[Marquez Camila Victoria]"/>
            <x15:cachedUniqueName index="11" name="[VentasTiemposFinal].[Operador].&amp;[Resler Carolina]"/>
            <x15:cachedUniqueName index="12" name="[VentasTiemposFinal].[Operador].&amp;[Rojas Micaela Abigail]"/>
            <x15:cachedUniqueName index="13" name="[VentasTiemposFinal].[Operador].&amp;[Roux Yessica Alejandra]"/>
            <x15:cachedUniqueName index="14" name="[VentasTiemposFinal].[Operador].&amp;[Verazay Tamara]"/>
            <x15:cachedUniqueName index="15" name="[VentasTiemposFinal].[Operador].&amp;[Vivar Romina Alejandra]"/>
            <x15:cachedUniqueName index="16" name="[VentasTiemposFinal].[Operador].&amp;[Aquino Rocio Micaela]"/>
            <x15:cachedUniqueName index="17" name="[VentasTiemposFinal].[Operador].&amp;[Avellaneda Maira Lorena]"/>
            <x15:cachedUniqueName index="18" name="[VentasTiemposFinal].[Operador].&amp;[Fernandez Carolina]"/>
            <x15:cachedUniqueName index="19" name="[VentasTiemposFinal].[Operador].&amp;[Garcia Melisa]"/>
            <x15:cachedUniqueName index="20" name="[VentasTiemposFinal].[Operador].&amp;[Garcia Wanda]"/>
            <x15:cachedUniqueName index="21" name="[VentasTiemposFinal].[Operador].&amp;[Gerace Laura]"/>
            <x15:cachedUniqueName index="22" name="[VentasTiemposFinal].[Operador].&amp;[Gianetti Maria Victoria]"/>
            <x15:cachedUniqueName index="23" name="[VentasTiemposFinal].[Operador].&amp;[Gomez Micaela Ayelen]"/>
            <x15:cachedUniqueName index="24" name="[VentasTiemposFinal].[Operador].&amp;[Lastra Keila]"/>
            <x15:cachedUniqueName index="25" name="[VentasTiemposFinal].[Operador].&amp;[Lopez Monica Laura]"/>
            <x15:cachedUniqueName index="26" name="[VentasTiemposFinal].[Operador].&amp;[Medina Rocio Elizabeth]"/>
            <x15:cachedUniqueName index="27" name="[VentasTiemposFinal].[Operador].&amp;[Neulist Sabrina Soledad]"/>
            <x15:cachedUniqueName index="28" name="[VentasTiemposFinal].[Operador].&amp;[Quinteros Camila Gisella]"/>
            <x15:cachedUniqueName index="29" name="[VentasTiemposFinal].[Operador].&amp;[Salto Luciano Nicolas]"/>
            <x15:cachedUniqueName index="30" name="[VentasTiemposFinal].[Operador].&amp;[Varela Ludmila]"/>
          </x15:cachedUniqueNames>
        </ext>
      </extLst>
    </cacheField>
    <cacheField name="[Measures].[Vtas Cargadas]" caption="Vtas Cargadas" numFmtId="0" hierarchy="192" level="32767"/>
    <cacheField name="[Measures].[Vtas Canceladas]" caption="Vtas Canceladas" numFmtId="0" hierarchy="195" level="32767"/>
    <cacheField name="[Measures].[Vtas Pendientes]" caption="Vtas Pendientes" numFmtId="0" hierarchy="194" level="32767"/>
    <cacheField name="[Measures].[Vtas Aceptadas]" caption="Vtas Aceptadas" numFmtId="0" hierarchy="193" level="32767"/>
    <cacheField name="[Measures].[Total Puntos]" caption="Total Puntos" numFmtId="0" hierarchy="196" level="32767"/>
    <cacheField name="[Measures].[Total Login]" caption="Total Login" numFmtId="0" hierarchy="197" level="32767"/>
    <cacheField name="[VentasTiemposFinal].[Sub Campaña].[Sub Campaña]" caption="Sub Campaña" numFmtId="0" hierarchy="118" level="1">
      <sharedItems containsSemiMixedTypes="0" containsNonDate="0" containsString="0"/>
    </cacheField>
    <cacheField name="[Measures].[Vtas P+N]" caption="Vtas P+N" numFmtId="0" hierarchy="237" level="32767"/>
    <cacheField name="[VentasTiemposFinal].[Fecha].[Fecha]" caption="Fecha" numFmtId="0" hierarchy="116" level="1">
      <sharedItems containsSemiMixedTypes="0" containsNonDate="0" containsString="0"/>
    </cacheField>
    <cacheField name="[Measures].[Total Puntos (Sin Incentivo)]" caption="Total Puntos (Sin Incentivo)" numFmtId="0" hierarchy="222" level="32767"/>
  </cacheFields>
  <cacheHierarchies count="252">
    <cacheHierarchy uniqueName="[Ausentismo].[UserMitrol]" caption="UserMitrol" attribute="1" defaultMemberUniqueName="[Ausentismo].[UserMitrol].[All]" allUniqueName="[Ausentismo].[UserMitrol].[All]" dimensionUniqueName="[Ausentismo]" displayFolder="" count="0" memberValueDatatype="130" unbalanced="0"/>
    <cacheHierarchy uniqueName="[Ausentismo].[Fecha]" caption="Fecha" attribute="1" time="1" defaultMemberUniqueName="[Ausentismo].[Fecha].[All]" allUniqueName="[Ausentismo].[Fecha].[All]" dimensionUniqueName="[Ausentismo]" displayFolder="" count="0" memberValueDatatype="7" unbalanced="0"/>
    <cacheHierarchy uniqueName="[Ausentismo].[HS Obj]" caption="HS Obj" attribute="1" defaultMemberUniqueName="[Ausentismo].[HS Obj].[All]" allUniqueName="[Ausentismo].[HS Obj].[All]" dimensionUniqueName="[Ausentismo]" displayFolder="" count="0" memberValueDatatype="5" unbalanced="0"/>
    <cacheHierarchy uniqueName="[Ausentismo].[LOGIN]" caption="LOGIN" attribute="1" defaultMemberUniqueName="[Ausentismo].[LOGIN].[All]" allUniqueName="[Ausentismo].[LOGIN].[All]" dimensionUniqueName="[Ausentismo]" displayFolder="" count="0" memberValueDatatype="5" unbalanced="0"/>
    <cacheHierarchy uniqueName="[Ausentismo].[PRESENTE]" caption="PRESENTE" attribute="1" defaultMemberUniqueName="[Ausentismo].[PRESENTE].[All]" allUniqueName="[Ausentismo].[PRESENTE].[All]" dimensionUniqueName="[Ausentismo]" displayFolder="" count="0" memberValueDatatype="130" unbalanced="0"/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].[Día]" caption="Día" attribute="1" time="1" defaultMemberUniqueName="[Calendario].[Día].[All]" allUniqueName="[Calendario].[Día].[All]" dimensionUniqueName="[Calendario]" displayFolder="" count="0" memberValueDatatype="130" unbalanced="0"/>
    <cacheHierarchy uniqueName="[Calendario].[Semana]" caption="Semana" attribute="1" time="1" defaultMemberUniqueName="[Calendario].[Semana].[All]" allUniqueName="[Calendario].[Semana].[All]" dimensionUniqueName="[Calendario]" displayFolder="" count="0" memberValueDatatype="130" unbalanced="0"/>
    <cacheHierarchy uniqueName="[Dotacion].[Mes Dotacion]" caption="Mes Dotacion" attribute="1" time="1" defaultMemberUniqueName="[Dotacion].[Mes Dotacion].[All]" allUniqueName="[Dotacion].[Mes Dotacion].[All]" dimensionUniqueName="[Dotacion]" displayFolder="" count="0" memberValueDatatype="7" unbalanced="0"/>
    <cacheHierarchy uniqueName="[Dotacion].[Antiguedad (Meses)]" caption="Antiguedad (Meses)" attribute="1" defaultMemberUniqueName="[Dotacion].[Antiguedad (Meses)].[All]" allUniqueName="[Dotacion].[Antiguedad (Meses)].[All]" dimensionUniqueName="[Dotacion]" displayFolder="" count="0" memberValueDatatype="130" unbalanced="0"/>
    <cacheHierarchy uniqueName="[Dotacion].[Apellido y Nombre]" caption="Apellido y Nombre" attribute="1" defaultMemberUniqueName="[Dotacion].[Apellido y Nombre].[All]" allUniqueName="[Dotacion].[Apellido y Nombre].[All]" dimensionUniqueName="[Dotacion]" displayFolder="" count="0" memberValueDatatype="130" unbalanced="0"/>
    <cacheHierarchy uniqueName="[Dotacion].[Apellido]" caption="Apellido" attribute="1" defaultMemberUniqueName="[Dotacion].[Apellido].[All]" allUniqueName="[Dotacion].[Apellido].[All]" dimensionUniqueName="[Dotacion]" displayFolder="" count="0" memberValueDatatype="130" unbalanced="0"/>
    <cacheHierarchy uniqueName="[Dotacion].[Nombre]" caption="Nombre" attribute="1" defaultMemberUniqueName="[Dotacion].[Nombre].[All]" allUniqueName="[Dotacion].[Nombre].[All]" dimensionUniqueName="[Dotacion]" displayFolder="" count="0" memberValueDatatype="130" unbalanced="0"/>
    <cacheHierarchy uniqueName="[Dotacion].[Documento]" caption="Documento" attribute="1" defaultMemberUniqueName="[Dotacion].[Documento].[All]" allUniqueName="[Dotacion].[Documento].[All]" dimensionUniqueName="[Dotacion]" displayFolder="" count="0" memberValueDatatype="20" unbalanced="0"/>
    <cacheHierarchy uniqueName="[Dotacion].[CUIL/CUIT]" caption="CUIL/CUIT" attribute="1" defaultMemberUniqueName="[Dotacion].[CUIL/CUIT].[All]" allUniqueName="[Dotacion].[CUIL/CUIT].[All]" dimensionUniqueName="[Dotacion]" displayFolder="" count="0" memberValueDatatype="5" unbalanced="0"/>
    <cacheHierarchy uniqueName="[Dotacion].[Nacionalidad]" caption="Nacionalidad" attribute="1" defaultMemberUniqueName="[Dotacion].[Nacionalidad].[All]" allUniqueName="[Dotacion].[Nacionalidad].[All]" dimensionUniqueName="[Dotacion]" displayFolder="" count="0" memberValueDatatype="130" unbalanced="0"/>
    <cacheHierarchy uniqueName="[Dotacion].[Legajo]" caption="Legajo" attribute="1" defaultMemberUniqueName="[Dotacion].[Legajo].[All]" allUniqueName="[Dotacion].[Legajo].[All]" dimensionUniqueName="[Dotacion]" displayFolder="" count="0" memberValueDatatype="130" unbalanced="0"/>
    <cacheHierarchy uniqueName="[Dotacion].[Puesto]" caption="Puesto" attribute="1" defaultMemberUniqueName="[Dotacion].[Puesto].[All]" allUniqueName="[Dotacion].[Puesto].[All]" dimensionUniqueName="[Dotacion]" displayFolder="" count="0" memberValueDatatype="130" unbalanced="0"/>
    <cacheHierarchy uniqueName="[Dotacion].[Fecha Nacimiento]" caption="Fecha Nacimiento" attribute="1" time="1" defaultMemberUniqueName="[Dotacion].[Fecha Nacimiento].[All]" allUniqueName="[Dotacion].[Fecha Nacimiento].[All]" dimensionUniqueName="[Dotacion]" displayFolder="" count="0" memberValueDatatype="7" unbalanced="0"/>
    <cacheHierarchy uniqueName="[Dotacion].[Fecha Ingreso AZO]" caption="Fecha Ingreso AZO" attribute="1" time="1" defaultMemberUniqueName="[Dotacion].[Fecha Ingreso AZO].[All]" allUniqueName="[Dotacion].[Fecha Ingreso AZO].[All]" dimensionUniqueName="[Dotacion]" displayFolder="" count="0" memberValueDatatype="7" unbalanced="0"/>
    <cacheHierarchy uniqueName="[Dotacion].[Fecha Ingreso ML]" caption="Fecha Ingreso ML" attribute="1" time="1" defaultMemberUniqueName="[Dotacion].[Fecha Ingreso ML].[All]" allUniqueName="[Dotacion].[Fecha Ingreso ML].[All]" dimensionUniqueName="[Dotacion]" displayFolder="" count="0" memberValueDatatype="7" unbalanced="0"/>
    <cacheHierarchy uniqueName="[Dotacion].[Supervisor]" caption="Supervisor" attribute="1" defaultMemberUniqueName="[Dotacion].[Supervisor].[All]" allUniqueName="[Dotacion].[Supervisor].[All]" dimensionUniqueName="[Dotacion]" displayFolder="" count="0" memberValueDatatype="130" unbalanced="0"/>
    <cacheHierarchy uniqueName="[Dotacion].[Coordinador]" caption="Coordinador" attribute="1" defaultMemberUniqueName="[Dotacion].[Coordinador].[All]" allUniqueName="[Dotacion].[Coordinador].[All]" dimensionUniqueName="[Dotacion]" displayFolder="" count="0" memberValueDatatype="130" unbalanced="0"/>
    <cacheHierarchy uniqueName="[Dotacion].[Turno]" caption="Turno" attribute="1" defaultMemberUniqueName="[Dotacion].[Turno].[All]" allUniqueName="[Dotacion].[Turno].[All]" dimensionUniqueName="[Dotacion]" displayFolder="" count="0" memberValueDatatype="130" unbalanced="0"/>
    <cacheHierarchy uniqueName="[Dotacion].[Jornada]" caption="Jornada" attribute="1" defaultMemberUniqueName="[Dotacion].[Jornada].[All]" allUniqueName="[Dotacion].[Jornada].[All]" dimensionUniqueName="[Dotacion]" displayFolder="" count="0" memberValueDatatype="130" unbalanced="0"/>
    <cacheHierarchy uniqueName="[Dotacion].[Carga Horaria]" caption="Carga Horaria" attribute="1" defaultMemberUniqueName="[Dotacion].[Carga Horaria].[All]" allUniqueName="[Dotacion].[Carga Horaria].[All]" dimensionUniqueName="[Dotacion]" displayFolder="" count="0" memberValueDatatype="20" unbalanced="0"/>
    <cacheHierarchy uniqueName="[Dotacion].[Cliente]" caption="Cliente" attribute="1" defaultMemberUniqueName="[Dotacion].[Cliente].[All]" allUniqueName="[Dotacion].[Cliente].[All]" dimensionUniqueName="[Dotacion]" displayFolder="" count="0" memberValueDatatype="130" unbalanced="0"/>
    <cacheHierarchy uniqueName="[Dotacion].[Sub Campaña]" caption="Sub Campaña" attribute="1" defaultMemberUniqueName="[Dotacion].[Sub Campaña].[All]" allUniqueName="[Dotacion].[Sub Campaña].[All]" dimensionUniqueName="[Dotacion]" displayFolder="" count="0" memberValueDatatype="130" unbalanced="0"/>
    <cacheHierarchy uniqueName="[Dotacion].[ID AZO]" caption="ID AZO" attribute="1" defaultMemberUniqueName="[Dotacion].[ID AZO].[All]" allUniqueName="[Dotacion].[ID AZO].[All]" dimensionUniqueName="[Dotacion]" displayFolder="" count="0" memberValueDatatype="130" unbalanced="0"/>
    <cacheHierarchy uniqueName="[Dotacion].[Estado]" caption="Estado" attribute="1" defaultMemberUniqueName="[Dotacion].[Estado].[All]" allUniqueName="[Dotacion].[Estado].[All]" dimensionUniqueName="[Dotacion]" displayFolder="" count="0" memberValueDatatype="130" unbalanced="0"/>
    <cacheHierarchy uniqueName="[Dotacion].[Fecha Baja o Lic]" caption="Fecha Baja o Lic" attribute="1" defaultMemberUniqueName="[Dotacion].[Fecha Baja o Lic].[All]" allUniqueName="[Dotacion].[Fecha Baja o Lic].[All]" dimensionUniqueName="[Dotacion]" displayFolder="" count="0" memberValueDatatype="130" unbalanced="0"/>
    <cacheHierarchy uniqueName="[Dotacion].[Proporcional x Presentismo]" caption="Proporcional x Presentismo" attribute="1" defaultMemberUniqueName="[Dotacion].[Proporcional x Presentismo].[All]" allUniqueName="[Dotacion].[Proporcional x Presentismo].[All]" dimensionUniqueName="[Dotacion]" displayFolder="" count="0" memberValueDatatype="5" unbalanced="0"/>
    <cacheHierarchy uniqueName="[Dotacion].[Proporcional x Curva]" caption="Proporcional x Curva" attribute="1" defaultMemberUniqueName="[Dotacion].[Proporcional x Curva].[All]" allUniqueName="[Dotacion].[Proporcional x Curva].[All]" dimensionUniqueName="[Dotacion]" displayFolder="" count="0" memberValueDatatype="5" unbalanced="0"/>
    <cacheHierarchy uniqueName="[Dotacion].[MODALIDAD]" caption="MODALIDAD" attribute="1" defaultMemberUniqueName="[Dotacion].[MODALIDAD].[All]" allUniqueName="[Dotacion].[MODALIDAD].[All]" dimensionUniqueName="[Dotacion]" displayFolder="" count="0" memberValueDatatype="130" unbalanced="0"/>
    <cacheHierarchy uniqueName="[Dotacion].[User Mitrol]" caption="User Mitrol" attribute="1" defaultMemberUniqueName="[Dotacion].[User Mitrol].[All]" allUniqueName="[Dotacion].[User Mitrol].[All]" dimensionUniqueName="[Dotacion]" displayFolder="" count="0" memberValueDatatype="130" unbalanced="0"/>
    <cacheHierarchy uniqueName="[Dotacion].[Equipo]" caption="Equipo" attribute="1" defaultMemberUniqueName="[Dotacion].[Equipo].[All]" allUniqueName="[Dotacion].[Equipo].[All]" dimensionUniqueName="[Dotacion]" displayFolder="" count="0" memberValueDatatype="130" unbalanced="0"/>
    <cacheHierarchy uniqueName="[Horas_Objetivo].[Producto]" caption="Producto" attribute="1" defaultMemberUniqueName="[Horas_Objetivo].[Producto].[All]" allUniqueName="[Horas_Objetivo].[Producto].[All]" dimensionUniqueName="[Horas_Objetivo]" displayFolder="" count="0" memberValueDatatype="130" unbalanced="0"/>
    <cacheHierarchy uniqueName="[Horas_Objetivo].[Apellido y Nombre]" caption="Apellido y Nombre" attribute="1" defaultMemberUniqueName="[Horas_Objetivo].[Apellido y Nombre].[All]" allUniqueName="[Horas_Objetivo].[Apellido y Nombre].[All]" dimensionUniqueName="[Horas_Objetivo]" displayFolder="" count="0" memberValueDatatype="130" unbalanced="0"/>
    <cacheHierarchy uniqueName="[Horas_Objetivo].[Supervisor]" caption="Supervisor" attribute="1" defaultMemberUniqueName="[Horas_Objetivo].[Supervisor].[All]" allUniqueName="[Horas_Objetivo].[Supervisor].[All]" dimensionUniqueName="[Horas_Objetivo]" displayFolder="" count="0" memberValueDatatype="130" unbalanced="0"/>
    <cacheHierarchy uniqueName="[Horas_Objetivo].[Coordinador]" caption="Coordinador" attribute="1" defaultMemberUniqueName="[Horas_Objetivo].[Coordinador].[All]" allUniqueName="[Horas_Objetivo].[Coordinador].[All]" dimensionUniqueName="[Horas_Objetivo]" displayFolder="" count="0" memberValueDatatype="130" unbalanced="0"/>
    <cacheHierarchy uniqueName="[Horas_Objetivo].[Estado]" caption="Estado" attribute="1" defaultMemberUniqueName="[Horas_Objetivo].[Estado].[All]" allUniqueName="[Horas_Objetivo].[Estado].[All]" dimensionUniqueName="[Horas_Objetivo]" displayFolder="" count="0" memberValueDatatype="130" unbalanced="0"/>
    <cacheHierarchy uniqueName="[Horas_Objetivo].[Sub Campaña]" caption="Sub Campaña" attribute="1" defaultMemberUniqueName="[Horas_Objetivo].[Sub Campaña].[All]" allUniqueName="[Horas_Objetivo].[Sub Campaña].[All]" dimensionUniqueName="[Horas_Objetivo]" displayFolder="" count="0" memberValueDatatype="130" unbalanced="0"/>
    <cacheHierarchy uniqueName="[Horas_Objetivo].[User Mitrol]" caption="User Mitrol" attribute="1" defaultMemberUniqueName="[Horas_Objetivo].[User Mitrol].[All]" allUniqueName="[Horas_Objetivo].[User Mitrol].[All]" dimensionUniqueName="[Horas_Objetivo]" displayFolder="" count="0" memberValueDatatype="130" unbalanced="0"/>
    <cacheHierarchy uniqueName="[Horas_Objetivo].[Fecha]" caption="Fecha" attribute="1" time="1" defaultMemberUniqueName="[Horas_Objetivo].[Fecha].[All]" allUniqueName="[Horas_Objetivo].[Fecha].[All]" dimensionUniqueName="[Horas_Objetivo]" displayFolder="" count="0" memberValueDatatype="7" unbalanced="0"/>
    <cacheHierarchy uniqueName="[Horas_Objetivo].[LOGIN]" caption="LOGIN" attribute="1" defaultMemberUniqueName="[Horas_Objetivo].[LOGIN].[All]" allUniqueName="[Horas_Objetivo].[LOGIN].[All]" dimensionUniqueName="[Horas_Objetivo]" displayFolder="" count="0" memberValueDatatype="5" unbalanced="0"/>
    <cacheHierarchy uniqueName="[Horas_Objetivo].[HS Obj]" caption="HS Obj" attribute="1" defaultMemberUniqueName="[Horas_Objetivo].[HS Obj].[All]" allUniqueName="[Horas_Objetivo].[HS Obj].[All]" dimensionUniqueName="[Horas_Objetivo]" displayFolder="" count="0" memberValueDatatype="5" unbalanced="0"/>
    <cacheHierarchy uniqueName="[Tiempos].[Fecha]" caption="Fecha" attribute="1" time="1" defaultMemberUniqueName="[Tiempos].[Fecha].[All]" allUniqueName="[Tiempos].[Fecha].[All]" dimensionUniqueName="[Tiempos]" displayFolder="" count="0" memberValueDatatype="7" unbalanced="0"/>
    <cacheHierarchy uniqueName="[Tiempos].[UserMitrol]" caption="UserMitrol" attribute="1" defaultMemberUniqueName="[Tiempos].[UserMitrol].[All]" allUniqueName="[Tiempos].[UserMitrol].[All]" dimensionUniqueName="[Tiempos]" displayFolder="" count="0" memberValueDatatype="130" unbalanced="0"/>
    <cacheHierarchy uniqueName="[Tiempos].[Sub Campaña]" caption="Sub Campaña" attribute="1" defaultMemberUniqueName="[Tiempos].[Sub Campaña].[All]" allUniqueName="[Tiempos].[Sub Campaña].[All]" dimensionUniqueName="[Tiempos]" displayFolder="" count="0" memberValueDatatype="130" unbalanced="0"/>
    <cacheHierarchy uniqueName="[Tiempos].[LOGIN]" caption="LOGIN" attribute="1" defaultMemberUniqueName="[Tiempos].[LOGIN].[All]" allUniqueName="[Tiempos].[LOGIN].[All]" dimensionUniqueName="[Tiempos]" displayFolder="" count="0" memberValueDatatype="5" unbalanced="0"/>
    <cacheHierarchy uniqueName="[Tiempos].[AVAIL]" caption="AVAIL" attribute="1" defaultMemberUniqueName="[Tiempos].[AVAIL].[All]" allUniqueName="[Tiempos].[AVAIL].[All]" dimensionUniqueName="[Tiempos]" displayFolder="" count="0" memberValueDatatype="5" unbalanced="0"/>
    <cacheHierarchy uniqueName="[Tiempos].[PREVIEW]" caption="PREVIEW" attribute="1" defaultMemberUniqueName="[Tiempos].[PREVIEW].[All]" allUniqueName="[Tiempos].[PREVIEW].[All]" dimensionUniqueName="[Tiempos]" displayFolder="" count="0" memberValueDatatype="5" unbalanced="0"/>
    <cacheHierarchy uniqueName="[Tiempos].[DIAL]" caption="DIAL" attribute="1" defaultMemberUniqueName="[Tiempos].[DIAL].[All]" allUniqueName="[Tiempos].[DIAL].[All]" dimensionUniqueName="[Tiempos]" displayFolder="" count="0" memberValueDatatype="5" unbalanced="0"/>
    <cacheHierarchy uniqueName="[Tiempos].[RING]" caption="RING" attribute="1" defaultMemberUniqueName="[Tiempos].[RING].[All]" allUniqueName="[Tiempos].[RING].[All]" dimensionUniqueName="[Tiempos]" displayFolder="" count="0" memberValueDatatype="5" unbalanced="0"/>
    <cacheHierarchy uniqueName="[Tiempos].[CONVERSACIÓN]" caption="CONVERSACIÓN" attribute="1" defaultMemberUniqueName="[Tiempos].[CONVERSACIÓN].[All]" allUniqueName="[Tiempos].[CONVERSACIÓN].[All]" dimensionUniqueName="[Tiempos]" displayFolder="" count="0" memberValueDatatype="5" unbalanced="0"/>
    <cacheHierarchy uniqueName="[Tiempos].[HOLD]" caption="HOLD" attribute="1" defaultMemberUniqueName="[Tiempos].[HOLD].[All]" allUniqueName="[Tiempos].[HOLD].[All]" dimensionUniqueName="[Tiempos]" displayFolder="" count="0" memberValueDatatype="5" unbalanced="0"/>
    <cacheHierarchy uniqueName="[Tiempos].[ACW]" caption="ACW" attribute="1" defaultMemberUniqueName="[Tiempos].[ACW].[All]" allUniqueName="[Tiempos].[ACW].[All]" dimensionUniqueName="[Tiempos]" displayFolder="" count="0" memberValueDatatype="5" unbalanced="0"/>
    <cacheHierarchy uniqueName="[Tiempos].[NOT_READY]" caption="NOT_READY" attribute="1" defaultMemberUniqueName="[Tiempos].[NOT_READY].[All]" allUniqueName="[Tiempos].[NOT_READY].[All]" dimensionUniqueName="[Tiempos]" displayFolder="" count="0" memberValueDatatype="5" unbalanced="0"/>
    <cacheHierarchy uniqueName="[Tiempos].[BREAK]" caption="BREAK" attribute="1" defaultMemberUniqueName="[Tiempos].[BREAK].[All]" allUniqueName="[Tiempos].[BREAK].[All]" dimensionUniqueName="[Tiempos]" displayFolder="" count="0" memberValueDatatype="5" unbalanced="0"/>
    <cacheHierarchy uniqueName="[Tiempos].[COACHING]" caption="COACHING" attribute="1" defaultMemberUniqueName="[Tiempos].[COACHING].[All]" allUniqueName="[Tiempos].[COACHING].[All]" dimensionUniqueName="[Tiempos]" displayFolder="" count="0" memberValueDatatype="5" unbalanced="0"/>
    <cacheHierarchy uniqueName="[Tiempos].[ADMINISTRATIVO]" caption="ADMINISTRATIVO" attribute="1" defaultMemberUniqueName="[Tiempos].[ADMINISTRATIVO].[All]" allUniqueName="[Tiempos].[ADMINISTRATIVO].[All]" dimensionUniqueName="[Tiempos]" displayFolder="" count="0" memberValueDatatype="5" unbalanced="0"/>
    <cacheHierarchy uniqueName="[Tiempos].[BAÑO]" caption="BAÑO" attribute="1" defaultMemberUniqueName="[Tiempos].[BAÑO].[All]" allUniqueName="[Tiempos].[BAÑO].[All]" dimensionUniqueName="[Tiempos]" displayFolder="" count="0" memberValueDatatype="5" unbalanced="0"/>
    <cacheHierarchy uniqueName="[Tiempos].[LLAMADA_MANUAL]" caption="LLAMADA_MANUAL" attribute="1" defaultMemberUniqueName="[Tiempos].[LLAMADA_MANUAL].[All]" allUniqueName="[Tiempos].[LLAMADA_MANUAL].[All]" dimensionUniqueName="[Tiempos]" displayFolder="" count="0" memberValueDatatype="5" unbalanced="0"/>
    <cacheHierarchy uniqueName="[Tiempos].[ATENDIDAS]" caption="ATENDIDAS" attribute="1" defaultMemberUniqueName="[Tiempos].[ATENDIDAS].[All]" allUniqueName="[Tiempos].[ATENDIDAS].[All]" dimensionUniqueName="[Tiempos]" displayFolder="" count="0" memberValueDatatype="20" unbalanced="0"/>
    <cacheHierarchy uniqueName="[Tiempos].[NO_ATENDIDAS]" caption="NO_ATENDIDAS" attribute="1" defaultMemberUniqueName="[Tiempos].[NO_ATENDIDAS].[All]" allUniqueName="[Tiempos].[NO_ATENDIDAS].[All]" dimensionUniqueName="[Tiempos]" displayFolder="" count="0" memberValueDatatype="20" unbalanced="0"/>
    <cacheHierarchy uniqueName="[Tiempos].[TIPIFICACIÓN_EXITOSO]" caption="TIPIFICACIÓN_EXITOSO" attribute="1" defaultMemberUniqueName="[Tiempos].[TIPIFICACIÓN_EXITOSO].[All]" allUniqueName="[Tiempos].[TIPIFICACIÓN_EXITOSO].[All]" dimensionUniqueName="[Tiempos]" displayFolder="" count="0" memberValueDatatype="20" unbalanced="0"/>
    <cacheHierarchy uniqueName="[Tiempos].[TIPIFICACIÓN_NO_EXITOSO]" caption="TIPIFICACIÓN_NO_EXITOSO" attribute="1" defaultMemberUniqueName="[Tiempos].[TIPIFICACIÓN_NO_EXITOSO].[All]" allUniqueName="[Tiempos].[TIPIFICACIÓN_NO_EXITOSO].[All]" dimensionUniqueName="[Tiempos]" displayFolder="" count="0" memberValueDatatype="20" unbalanced="0"/>
    <cacheHierarchy uniqueName="[Tiempos].[CONVERSACIÓN_ENTRANTE]" caption="CONVERSACIÓN_ENTRANTE" attribute="1" defaultMemberUniqueName="[Tiempos].[CONVERSACIÓN_ENTRANTE].[All]" allUniqueName="[Tiempos].[CONVERSACIÓN_ENTRANTE].[All]" dimensionUniqueName="[Tiempos]" displayFolder="" count="0" memberValueDatatype="5" unbalanced="0"/>
    <cacheHierarchy uniqueName="[Tiempos].[CONVERSACIÓN_SALIENTE]" caption="CONVERSACIÓN_SALIENTE" attribute="1" defaultMemberUniqueName="[Tiempos].[CONVERSACIÓN_SALIENTE].[All]" allUniqueName="[Tiempos].[CONVERSACIÓN_SALIENTE].[All]" dimensionUniqueName="[Tiempos]" displayFolder="" count="0" memberValueDatatype="5" unbalanced="0"/>
    <cacheHierarchy uniqueName="[Tiempos].[LLAMADAS]" caption="LLAMADAS" attribute="1" defaultMemberUniqueName="[Tiempos].[LLAMADAS].[All]" allUniqueName="[Tiempos].[LLAMADAS].[All]" dimensionUniqueName="[Tiempos]" displayFolder="" count="0" memberValueDatatype="20" unbalanced="0"/>
    <cacheHierarchy uniqueName="[Tiempos].[TOTAL_AUXILIARES]" caption="TOTAL_AUXILIARES" attribute="1" defaultMemberUniqueName="[Tiempos].[TOTAL_AUXILIARES].[All]" allUniqueName="[Tiempos].[TOTAL_AUXILIARES].[All]" dimensionUniqueName="[Tiempos]" displayFolder="" count="0" memberValueDatatype="5" unbalanced="0"/>
    <cacheHierarchy uniqueName="[Tiempos].[TKT]" caption="TKT" attribute="1" defaultMemberUniqueName="[Tiempos].[TKT].[All]" allUniqueName="[Tiempos].[TKT].[All]" dimensionUniqueName="[Tiempos]" displayFolder="" count="0" memberValueDatatype="5" unbalanced="0"/>
    <cacheHierarchy uniqueName="[Tiempos].[TMO]" caption="TMO" attribute="1" defaultMemberUniqueName="[Tiempos].[TMO].[All]" allUniqueName="[Tiempos].[TMO].[All]" dimensionUniqueName="[Tiempos]" displayFolder="" count="0" memberValueDatatype="5" unbalanced="0"/>
    <cacheHierarchy uniqueName="[Tiempos].[PRODUCTO]" caption="PRODUCTO" attribute="1" defaultMemberUniqueName="[Tiempos].[PRODUCTO].[All]" allUniqueName="[Tiempos].[PRODUCTO].[All]" dimensionUniqueName="[Tiempos]" displayFolder="" count="0" memberValueDatatype="130" unbalanced="0"/>
    <cacheHierarchy uniqueName="[Tiempos].[Operador]" caption="Operador" attribute="1" defaultMemberUniqueName="[Tiempos].[Operador].[All]" allUniqueName="[Tiempos].[Operador].[All]" dimensionUniqueName="[Tiempos]" displayFolder="" count="0" memberValueDatatype="130" unbalanced="0"/>
    <cacheHierarchy uniqueName="[Tiempos].[Documento]" caption="Documento" attribute="1" defaultMemberUniqueName="[Tiempos].[Documento].[All]" allUniqueName="[Tiempos].[Documento].[All]" dimensionUniqueName="[Tiempos]" displayFolder="" count="0" memberValueDatatype="20" unbalanced="0"/>
    <cacheHierarchy uniqueName="[Tiempos].[Supervisor]" caption="Supervisor" attribute="1" defaultMemberUniqueName="[Tiempos].[Supervisor].[All]" allUniqueName="[Tiempos].[Supervisor].[All]" dimensionUniqueName="[Tiempos]" displayFolder="" count="0" memberValueDatatype="130" unbalanced="0"/>
    <cacheHierarchy uniqueName="[Tiempos].[Coordinador]" caption="Coordinador" attribute="1" defaultMemberUniqueName="[Tiempos].[Coordinador].[All]" allUniqueName="[Tiempos].[Coordinador].[All]" dimensionUniqueName="[Tiempos]" displayFolder="" count="0" memberValueDatatype="130" unbalanced="0"/>
    <cacheHierarchy uniqueName="[Tiempos].[Site]" caption="Site" attribute="1" defaultMemberUniqueName="[Tiempos].[Site].[All]" allUniqueName="[Tiempos].[Site].[All]" dimensionUniqueName="[Tiempos]" displayFolder="" count="0" memberValueDatatype="130" unbalanced="0"/>
    <cacheHierarchy uniqueName="[Tiempos].[Id Operador]" caption="Id Operador" attribute="1" defaultMemberUniqueName="[Tiempos].[Id Operador].[All]" allUniqueName="[Tiempos].[Id Operador].[All]" dimensionUniqueName="[Tiempos]" displayFolder="" count="0" memberValueDatatype="130" unbalanced="0"/>
    <cacheHierarchy uniqueName="[Tiempos].[Estado]" caption="Estado" attribute="1" defaultMemberUniqueName="[Tiempos].[Estado].[All]" allUniqueName="[Tiempos].[Estado].[All]" dimensionUniqueName="[Tiempos]" displayFolder="" count="0" memberValueDatatype="130" unbalanced="0"/>
    <cacheHierarchy uniqueName="[Tiempos].[Proporcional x Presentismo]" caption="Proporcional x Presentismo" attribute="1" defaultMemberUniqueName="[Tiempos].[Proporcional x Presentismo].[All]" allUniqueName="[Tiempos].[Proporcional x Presentismo].[All]" dimensionUniqueName="[Tiempos]" displayFolder="" count="0" memberValueDatatype="5" unbalanced="0"/>
    <cacheHierarchy uniqueName="[Tiempos].[Proporcional x Curva]" caption="Proporcional x Curva" attribute="1" defaultMemberUniqueName="[Tiempos].[Proporcional x Curva].[All]" allUniqueName="[Tiempos].[Proporcional x Curva].[All]" dimensionUniqueName="[Tiempos]" displayFolder="" count="0" memberValueDatatype="5" unbalanced="0"/>
    <cacheHierarchy uniqueName="[Tiempos].[Busqueda]" caption="Busqueda" attribute="1" defaultMemberUniqueName="[Tiempos].[Busqueda].[All]" allUniqueName="[Tiempos].[Busqueda].[All]" dimensionUniqueName="[Tiempos]" displayFolder="" count="0" memberValueDatatype="130" unbalanced="0"/>
    <cacheHierarchy uniqueName="[Ventas AZO Mes Anterior].[Id Operador]" caption="Id Operador" attribute="1" defaultMemberUniqueName="[Ventas AZO Mes Anterior].[Id Operador].[All]" allUniqueName="[Ventas AZO Mes Anterior].[Id Operador].[All]" dimensionUniqueName="[Ventas AZO Mes Anterior]" displayFolder="" count="0" memberValueDatatype="130" unbalanced="0"/>
    <cacheHierarchy uniqueName="[Ventas AZO Mes Anterior].[Fecha]" caption="Fecha" attribute="1" time="1" defaultMemberUniqueName="[Ventas AZO Mes Anterior].[Fecha].[All]" allUniqueName="[Ventas AZO Mes Anterior].[Fecha].[All]" dimensionUniqueName="[Ventas AZO Mes Anterior]" displayFolder="" count="0" memberValueDatatype="7" unbalanced="0"/>
    <cacheHierarchy uniqueName="[Ventas AZO Mes Anterior].[Hora]" caption="Hora" attribute="1" defaultMemberUniqueName="[Ventas AZO Mes Anterior].[Hora].[All]" allUniqueName="[Ventas AZO Mes Anterior].[Hora].[All]" dimensionUniqueName="[Ventas AZO Mes Anterior]" displayFolder="" count="0" memberValueDatatype="130" unbalanced="0"/>
    <cacheHierarchy uniqueName="[Ventas AZO Mes Anterior].[Dispositivo]" caption="Dispositivo" attribute="1" defaultMemberUniqueName="[Ventas AZO Mes Anterior].[Dispositivo].[All]" allUniqueName="[Ventas AZO Mes Anterior].[Dispositivo].[All]" dimensionUniqueName="[Ventas AZO Mes Anterior]" displayFolder="" count="0" memberValueDatatype="130" unbalanced="0"/>
    <cacheHierarchy uniqueName="[Ventas AZO Mes Anterior].[Cliente]" caption="Cliente" attribute="1" defaultMemberUniqueName="[Ventas AZO Mes Anterior].[Cliente].[All]" allUniqueName="[Ventas AZO Mes Anterior].[Cliente].[All]" dimensionUniqueName="[Ventas AZO Mes Anterior]" displayFolder="" count="0" memberValueDatatype="130" unbalanced="0"/>
    <cacheHierarchy uniqueName="[Ventas AZO Mes Anterior].[Cliente_Mail]" caption="Cliente_Mail" attribute="1" defaultMemberUniqueName="[Ventas AZO Mes Anterior].[Cliente_Mail].[All]" allUniqueName="[Ventas AZO Mes Anterior].[Cliente_Mail].[All]" dimensionUniqueName="[Ventas AZO Mes Anterior]" displayFolder="" count="0" memberValueDatatype="130" unbalanced="0"/>
    <cacheHierarchy uniqueName="[Ventas AZO Mes Anterior].[Cliente_Telefono]" caption="Cliente_Telefono" attribute="1" defaultMemberUniqueName="[Ventas AZO Mes Anterior].[Cliente_Telefono].[All]" allUniqueName="[Ventas AZO Mes Anterior].[Cliente_Telefono].[All]" dimensionUniqueName="[Ventas AZO Mes Anterior]" displayFolder="" count="0" memberValueDatatype="130" unbalanced="0"/>
    <cacheHierarchy uniqueName="[Ventas AZO Mes Anterior].[user_id]" caption="user_id" attribute="1" defaultMemberUniqueName="[Ventas AZO Mes Anterior].[user_id].[All]" allUniqueName="[Ventas AZO Mes Anterior].[user_id].[All]" dimensionUniqueName="[Ventas AZO Mes Anterior]" displayFolder="" count="0" memberValueDatatype="130" unbalanced="0"/>
    <cacheHierarchy uniqueName="[Ventas AZO Mes Anterior].[Status_Link]" caption="Status_Link" attribute="1" defaultMemberUniqueName="[Ventas AZO Mes Anterior].[Status_Link].[All]" allUniqueName="[Ventas AZO Mes Anterior].[Status_Link].[All]" dimensionUniqueName="[Ventas AZO Mes Anterior]" displayFolder="" count="0" memberValueDatatype="130" unbalanced="0"/>
    <cacheHierarchy uniqueName="[Ventas AZO Mes Anterior].[payment_id]" caption="payment_id" attribute="1" defaultMemberUniqueName="[Ventas AZO Mes Anterior].[payment_id].[All]" allUniqueName="[Ventas AZO Mes Anterior].[payment_id].[All]" dimensionUniqueName="[Ventas AZO Mes Anterior]" displayFolder="" count="0" memberValueDatatype="130" unbalanced="0"/>
    <cacheHierarchy uniqueName="[Ventas AZO Mes Anterior].[payment_method_id]" caption="payment_method_id" attribute="1" defaultMemberUniqueName="[Ventas AZO Mes Anterior].[payment_method_id].[All]" allUniqueName="[Ventas AZO Mes Anterior].[payment_method_id].[All]" dimensionUniqueName="[Ventas AZO Mes Anterior]" displayFolder="" count="0" memberValueDatatype="130" unbalanced="0"/>
    <cacheHierarchy uniqueName="[Ventas AZO Mes Anterior].[payment_status]" caption="payment_status" attribute="1" defaultMemberUniqueName="[Ventas AZO Mes Anterior].[payment_status].[All]" allUniqueName="[Ventas AZO Mes Anterior].[payment_status].[All]" dimensionUniqueName="[Ventas AZO Mes Anterior]" displayFolder="" count="0" memberValueDatatype="130" unbalanced="0"/>
    <cacheHierarchy uniqueName="[Ventas AZO Mes Anterior].[payment_status_detail]" caption="payment_status_detail" attribute="1" defaultMemberUniqueName="[Ventas AZO Mes Anterior].[payment_status_detail].[All]" allUniqueName="[Ventas AZO Mes Anterior].[payment_status_detail].[All]" dimensionUniqueName="[Ventas AZO Mes Anterior]" displayFolder="" count="0" memberValueDatatype="130" unbalanced="0"/>
    <cacheHierarchy uniqueName="[Ventas AZO Mes Anterior].[PRODUCTO]" caption="PRODUCTO" attribute="1" defaultMemberUniqueName="[Ventas AZO Mes Anterior].[PRODUCTO].[All]" allUniqueName="[Ventas AZO Mes Anterior].[PRODUCTO].[All]" dimensionUniqueName="[Ventas AZO Mes Anterior]" displayFolder="" count="0" memberValueDatatype="130" unbalanced="0"/>
    <cacheHierarchy uniqueName="[Ventas AZO Mes Anterior].[Sub Campaña]" caption="Sub Campaña" attribute="1" defaultMemberUniqueName="[Ventas AZO Mes Anterior].[Sub Campaña].[All]" allUniqueName="[Ventas AZO Mes Anterior].[Sub Campaña].[All]" dimensionUniqueName="[Ventas AZO Mes Anterior]" displayFolder="" count="0" memberValueDatatype="130" unbalanced="0"/>
    <cacheHierarchy uniqueName="[Ventas AZO Mes Anterior].[Estado_Gestion]" caption="Estado_Gestion" attribute="1" defaultMemberUniqueName="[Ventas AZO Mes Anterior].[Estado_Gestion].[All]" allUniqueName="[Ventas AZO Mes Anterior].[Estado_Gestion].[All]" dimensionUniqueName="[Ventas AZO Mes Anterior]" displayFolder="" count="0" memberValueDatatype="130" unbalanced="0"/>
    <cacheHierarchy uniqueName="[Ventas AZO Mes Anterior].[Puntos (Sin Incentivo)]" caption="Puntos (Sin Incentivo)" attribute="1" defaultMemberUniqueName="[Ventas AZO Mes Anterior].[Puntos (Sin Incentivo)].[All]" allUniqueName="[Ventas AZO Mes Anterior].[Puntos (Sin Incentivo)].[All]" dimensionUniqueName="[Ventas AZO Mes Anterior]" displayFolder="" count="0" memberValueDatatype="5" unbalanced="0"/>
    <cacheHierarchy uniqueName="[Ventas AZO Mes Anterior].[Operador]" caption="Operador" attribute="1" defaultMemberUniqueName="[Ventas AZO Mes Anterior].[Operador].[All]" allUniqueName="[Ventas AZO Mes Anterior].[Operador].[All]" dimensionUniqueName="[Ventas AZO Mes Anterior]" displayFolder="" count="0" memberValueDatatype="130" unbalanced="0"/>
    <cacheHierarchy uniqueName="[Ventas AZO Mes Anterior].[Documento]" caption="Documento" attribute="1" defaultMemberUniqueName="[Ventas AZO Mes Anterior].[Documento].[All]" allUniqueName="[Ventas AZO Mes Anterior].[Documento].[All]" dimensionUniqueName="[Ventas AZO Mes Anterior]" displayFolder="" count="0" memberValueDatatype="20" unbalanced="0"/>
    <cacheHierarchy uniqueName="[Ventas AZO Mes Anterior].[Supervisor]" caption="Supervisor" attribute="1" defaultMemberUniqueName="[Ventas AZO Mes Anterior].[Supervisor].[All]" allUniqueName="[Ventas AZO Mes Anterior].[Supervisor].[All]" dimensionUniqueName="[Ventas AZO Mes Anterior]" displayFolder="" count="0" memberValueDatatype="130" unbalanced="0"/>
    <cacheHierarchy uniqueName="[Ventas AZO Mes Anterior].[Coordinador]" caption="Coordinador" attribute="1" defaultMemberUniqueName="[Ventas AZO Mes Anterior].[Coordinador].[All]" allUniqueName="[Ventas AZO Mes Anterior].[Coordinador].[All]" dimensionUniqueName="[Ventas AZO Mes Anterior]" displayFolder="" count="0" memberValueDatatype="130" unbalanced="0"/>
    <cacheHierarchy uniqueName="[Ventas AZO Mes Anterior].[Site]" caption="Site" attribute="1" defaultMemberUniqueName="[Ventas AZO Mes Anterior].[Site].[All]" allUniqueName="[Ventas AZO Mes Anterior].[Site].[All]" dimensionUniqueName="[Ventas AZO Mes Anterior]" displayFolder="" count="0" memberValueDatatype="130" unbalanced="0"/>
    <cacheHierarchy uniqueName="[Ventas AZO Mes Anterior].[Estado]" caption="Estado" attribute="1" defaultMemberUniqueName="[Ventas AZO Mes Anterior].[Estado].[All]" allUniqueName="[Ventas AZO Mes Anterior].[Estado].[All]" dimensionUniqueName="[Ventas AZO Mes Anterior]" displayFolder="" count="0" memberValueDatatype="130" unbalanced="0"/>
    <cacheHierarchy uniqueName="[Ventas AZO Mes Anterior].[Multiplicador Incentivo]" caption="Multiplicador Incentivo" attribute="1" defaultMemberUniqueName="[Ventas AZO Mes Anterior].[Multiplicador Incentivo].[All]" allUniqueName="[Ventas AZO Mes Anterior].[Multiplicador Incentivo].[All]" dimensionUniqueName="[Ventas AZO Mes Anterior]" displayFolder="" count="0" memberValueDatatype="5" unbalanced="0"/>
    <cacheHierarchy uniqueName="[Ventas AZO Mes Anterior].[Puntos]" caption="Puntos" attribute="1" defaultMemberUniqueName="[Ventas AZO Mes Anterior].[Puntos].[All]" allUniqueName="[Ventas AZO Mes Anterior].[Puntos].[All]" dimensionUniqueName="[Ventas AZO Mes Anterior]" displayFolder="" count="0" memberValueDatatype="5" unbalanced="0"/>
    <cacheHierarchy uniqueName="[VentasTiemposFinal].[Fecha]" caption="Fecha" attribute="1" time="1" defaultMemberUniqueName="[VentasTiemposFinal].[Fecha].[All]" allUniqueName="[VentasTiemposFinal].[Fecha].[All]" dimensionUniqueName="[VentasTiemposFinal]" displayFolder="" count="2" memberValueDatatype="7" unbalanced="0">
      <fieldsUsage count="2">
        <fieldUsage x="-1"/>
        <fieldUsage x="10"/>
      </fieldsUsage>
    </cacheHierarchy>
    <cacheHierarchy uniqueName="[VentasTiemposFinal].[UserMitrol]" caption="UserMitrol" attribute="1" defaultMemberUniqueName="[VentasTiemposFinal].[UserMitrol].[All]" allUniqueName="[VentasTiemposFinal].[UserMitrol].[All]" dimensionUniqueName="[VentasTiemposFinal]" displayFolder="" count="0" memberValueDatatype="130" unbalanced="0"/>
    <cacheHierarchy uniqueName="[VentasTiemposFinal].[Sub Campaña]" caption="Sub Campaña" attribute="1" defaultMemberUniqueName="[VentasTiemposFinal].[Sub Campaña].[All]" allUniqueName="[VentasTiemposFinal].[Sub Campaña].[All]" dimensionUniqueName="[VentasTiemposFinal]" displayFolder="" count="2" memberValueDatatype="130" unbalanced="0">
      <fieldsUsage count="2">
        <fieldUsage x="-1"/>
        <fieldUsage x="8"/>
      </fieldsUsage>
    </cacheHierarchy>
    <cacheHierarchy uniqueName="[VentasTiemposFinal].[LOGIN]" caption="LOGIN" attribute="1" defaultMemberUniqueName="[VentasTiemposFinal].[LOGIN].[All]" allUniqueName="[VentasTiemposFinal].[LOGIN].[All]" dimensionUniqueName="[VentasTiemposFinal]" displayFolder="" count="0" memberValueDatatype="5" unbalanced="0"/>
    <cacheHierarchy uniqueName="[VentasTiemposFinal].[AVAIL]" caption="AVAIL" attribute="1" defaultMemberUniqueName="[VentasTiemposFinal].[AVAIL].[All]" allUniqueName="[VentasTiemposFinal].[AVAIL].[All]" dimensionUniqueName="[VentasTiemposFinal]" displayFolder="" count="0" memberValueDatatype="5" unbalanced="0"/>
    <cacheHierarchy uniqueName="[VentasTiemposFinal].[PREVIEW]" caption="PREVIEW" attribute="1" defaultMemberUniqueName="[VentasTiemposFinal].[PREVIEW].[All]" allUniqueName="[VentasTiemposFinal].[PREVIEW].[All]" dimensionUniqueName="[VentasTiemposFinal]" displayFolder="" count="0" memberValueDatatype="5" unbalanced="0"/>
    <cacheHierarchy uniqueName="[VentasTiemposFinal].[DIAL]" caption="DIAL" attribute="1" defaultMemberUniqueName="[VentasTiemposFinal].[DIAL].[All]" allUniqueName="[VentasTiemposFinal].[DIAL].[All]" dimensionUniqueName="[VentasTiemposFinal]" displayFolder="" count="0" memberValueDatatype="5" unbalanced="0"/>
    <cacheHierarchy uniqueName="[VentasTiemposFinal].[RING]" caption="RING" attribute="1" defaultMemberUniqueName="[VentasTiemposFinal].[RING].[All]" allUniqueName="[VentasTiemposFinal].[RING].[All]" dimensionUniqueName="[VentasTiemposFinal]" displayFolder="" count="0" memberValueDatatype="5" unbalanced="0"/>
    <cacheHierarchy uniqueName="[VentasTiemposFinal].[CONVERSACIÓN]" caption="CONVERSACIÓN" attribute="1" defaultMemberUniqueName="[VentasTiemposFinal].[CONVERSACIÓN].[All]" allUniqueName="[VentasTiemposFinal].[CONVERSACIÓN].[All]" dimensionUniqueName="[VentasTiemposFinal]" displayFolder="" count="0" memberValueDatatype="5" unbalanced="0"/>
    <cacheHierarchy uniqueName="[VentasTiemposFinal].[HOLD]" caption="HOLD" attribute="1" defaultMemberUniqueName="[VentasTiemposFinal].[HOLD].[All]" allUniqueName="[VentasTiemposFinal].[HOLD].[All]" dimensionUniqueName="[VentasTiemposFinal]" displayFolder="" count="0" memberValueDatatype="5" unbalanced="0"/>
    <cacheHierarchy uniqueName="[VentasTiemposFinal].[ACW]" caption="ACW" attribute="1" defaultMemberUniqueName="[VentasTiemposFinal].[ACW].[All]" allUniqueName="[VentasTiemposFinal].[ACW].[All]" dimensionUniqueName="[VentasTiemposFinal]" displayFolder="" count="0" memberValueDatatype="5" unbalanced="0"/>
    <cacheHierarchy uniqueName="[VentasTiemposFinal].[NOT_READY]" caption="NOT_READY" attribute="1" defaultMemberUniqueName="[VentasTiemposFinal].[NOT_READY].[All]" allUniqueName="[VentasTiemposFinal].[NOT_READY].[All]" dimensionUniqueName="[VentasTiemposFinal]" displayFolder="" count="0" memberValueDatatype="5" unbalanced="0"/>
    <cacheHierarchy uniqueName="[VentasTiemposFinal].[BREAK]" caption="BREAK" attribute="1" defaultMemberUniqueName="[VentasTiemposFinal].[BREAK].[All]" allUniqueName="[VentasTiemposFinal].[BREAK].[All]" dimensionUniqueName="[VentasTiemposFinal]" displayFolder="" count="0" memberValueDatatype="5" unbalanced="0"/>
    <cacheHierarchy uniqueName="[VentasTiemposFinal].[COACHING]" caption="COACHING" attribute="1" defaultMemberUniqueName="[VentasTiemposFinal].[COACHING].[All]" allUniqueName="[VentasTiemposFinal].[COACHING].[All]" dimensionUniqueName="[VentasTiemposFinal]" displayFolder="" count="0" memberValueDatatype="5" unbalanced="0"/>
    <cacheHierarchy uniqueName="[VentasTiemposFinal].[ADMINISTRATIVO]" caption="ADMINISTRATIVO" attribute="1" defaultMemberUniqueName="[VentasTiemposFinal].[ADMINISTRATIVO].[All]" allUniqueName="[VentasTiemposFinal].[ADMINISTRATIVO].[All]" dimensionUniqueName="[VentasTiemposFinal]" displayFolder="" count="0" memberValueDatatype="5" unbalanced="0"/>
    <cacheHierarchy uniqueName="[VentasTiemposFinal].[BAÑO]" caption="BAÑO" attribute="1" defaultMemberUniqueName="[VentasTiemposFinal].[BAÑO].[All]" allUniqueName="[VentasTiemposFinal].[BAÑO].[All]" dimensionUniqueName="[VentasTiemposFinal]" displayFolder="" count="0" memberValueDatatype="5" unbalanced="0"/>
    <cacheHierarchy uniqueName="[VentasTiemposFinal].[LLAMADA_MANUAL]" caption="LLAMADA_MANUAL" attribute="1" defaultMemberUniqueName="[VentasTiemposFinal].[LLAMADA_MANUAL].[All]" allUniqueName="[VentasTiemposFinal].[LLAMADA_MANUAL].[All]" dimensionUniqueName="[VentasTiemposFinal]" displayFolder="" count="0" memberValueDatatype="5" unbalanced="0"/>
    <cacheHierarchy uniqueName="[VentasTiemposFinal].[ATENDIDAS]" caption="ATENDIDAS" attribute="1" defaultMemberUniqueName="[VentasTiemposFinal].[ATENDIDAS].[All]" allUniqueName="[VentasTiemposFinal].[ATENDIDAS].[All]" dimensionUniqueName="[VentasTiemposFinal]" displayFolder="" count="0" memberValueDatatype="20" unbalanced="0"/>
    <cacheHierarchy uniqueName="[VentasTiemposFinal].[NO_ATENDIDAS]" caption="NO_ATENDIDAS" attribute="1" defaultMemberUniqueName="[VentasTiemposFinal].[NO_ATENDIDAS].[All]" allUniqueName="[VentasTiemposFinal].[NO_ATENDIDAS].[All]" dimensionUniqueName="[VentasTiemposFinal]" displayFolder="" count="0" memberValueDatatype="20" unbalanced="0"/>
    <cacheHierarchy uniqueName="[VentasTiemposFinal].[TIPIFICACIÓN_EXITOSO]" caption="TIPIFICACIÓN_EXITOSO" attribute="1" defaultMemberUniqueName="[VentasTiemposFinal].[TIPIFICACIÓN_EXITOSO].[All]" allUniqueName="[VentasTiemposFinal].[TIPIFICACIÓN_EXITOSO].[All]" dimensionUniqueName="[VentasTiemposFinal]" displayFolder="" count="0" memberValueDatatype="20" unbalanced="0"/>
    <cacheHierarchy uniqueName="[VentasTiemposFinal].[TIPIFICACIÓN_NO_EXITOSO]" caption="TIPIFICACIÓN_NO_EXITOSO" attribute="1" defaultMemberUniqueName="[VentasTiemposFinal].[TIPIFICACIÓN_NO_EXITOSO].[All]" allUniqueName="[VentasTiemposFinal].[TIPIFICACIÓN_NO_EXITOSO].[All]" dimensionUniqueName="[VentasTiemposFinal]" displayFolder="" count="0" memberValueDatatype="20" unbalanced="0"/>
    <cacheHierarchy uniqueName="[VentasTiemposFinal].[CONVERSACIÓN_ENTRANTE]" caption="CONVERSACIÓN_ENTRANTE" attribute="1" defaultMemberUniqueName="[VentasTiemposFinal].[CONVERSACIÓN_ENTRANTE].[All]" allUniqueName="[VentasTiemposFinal].[CONVERSACIÓN_ENTRANTE].[All]" dimensionUniqueName="[VentasTiemposFinal]" displayFolder="" count="0" memberValueDatatype="5" unbalanced="0"/>
    <cacheHierarchy uniqueName="[VentasTiemposFinal].[CONVERSACIÓN_SALIENTE]" caption="CONVERSACIÓN_SALIENTE" attribute="1" defaultMemberUniqueName="[VentasTiemposFinal].[CONVERSACIÓN_SALIENTE].[All]" allUniqueName="[VentasTiemposFinal].[CONVERSACIÓN_SALIENTE].[All]" dimensionUniqueName="[VentasTiemposFinal]" displayFolder="" count="0" memberValueDatatype="5" unbalanced="0"/>
    <cacheHierarchy uniqueName="[VentasTiemposFinal].[LLAMADAS]" caption="LLAMADAS" attribute="1" defaultMemberUniqueName="[VentasTiemposFinal].[LLAMADAS].[All]" allUniqueName="[VentasTiemposFinal].[LLAMADAS].[All]" dimensionUniqueName="[VentasTiemposFinal]" displayFolder="" count="0" memberValueDatatype="20" unbalanced="0"/>
    <cacheHierarchy uniqueName="[VentasTiemposFinal].[TOTAL_AUXILIARES]" caption="TOTAL_AUXILIARES" attribute="1" defaultMemberUniqueName="[VentasTiemposFinal].[TOTAL_AUXILIARES].[All]" allUniqueName="[VentasTiemposFinal].[TOTAL_AUXILIARES].[All]" dimensionUniqueName="[VentasTiemposFinal]" displayFolder="" count="0" memberValueDatatype="5" unbalanced="0"/>
    <cacheHierarchy uniqueName="[VentasTiemposFinal].[TKT]" caption="TKT" attribute="1" defaultMemberUniqueName="[VentasTiemposFinal].[TKT].[All]" allUniqueName="[VentasTiemposFinal].[TKT].[All]" dimensionUniqueName="[VentasTiemposFinal]" displayFolder="" count="0" memberValueDatatype="5" unbalanced="0"/>
    <cacheHierarchy uniqueName="[VentasTiemposFinal].[TMO]" caption="TMO" attribute="1" defaultMemberUniqueName="[VentasTiemposFinal].[TMO].[All]" allUniqueName="[VentasTiemposFinal].[TMO].[All]" dimensionUniqueName="[VentasTiemposFinal]" displayFolder="" count="0" memberValueDatatype="5" unbalanced="0"/>
    <cacheHierarchy uniqueName="[VentasTiemposFinal].[PRODUCTO]" caption="PRODUCTO" attribute="1" defaultMemberUniqueName="[VentasTiemposFinal].[PRODUCTO].[All]" allUniqueName="[VentasTiemposFinal].[PRODUCTO].[All]" dimensionUniqueName="[VentasTiemposFinal]" displayFolder="" count="0" memberValueDatatype="130" unbalanced="0"/>
    <cacheHierarchy uniqueName="[VentasTiemposFinal].[Operador]" caption="Operador" attribute="1" defaultMemberUniqueName="[VentasTiemposFinal].[Operador].[All]" allUniqueName="[VentasTiemposFinal].[Operador].[All]" dimensionUniqueName="[VentasTiemposFinal]" displayFolder="" count="2" memberValueDatatype="130" unbalanced="0">
      <fieldsUsage count="2">
        <fieldUsage x="-1"/>
        <fieldUsage x="1"/>
      </fieldsUsage>
    </cacheHierarchy>
    <cacheHierarchy uniqueName="[VentasTiemposFinal].[Documento]" caption="Documento" attribute="1" defaultMemberUniqueName="[VentasTiemposFinal].[Documento].[All]" allUniqueName="[VentasTiemposFinal].[Documento].[All]" dimensionUniqueName="[VentasTiemposFinal]" displayFolder="" count="0" memberValueDatatype="20" unbalanced="0"/>
    <cacheHierarchy uniqueName="[VentasTiemposFinal].[Supervisor]" caption="Supervisor" attribute="1" defaultMemberUniqueName="[VentasTiemposFinal].[Supervisor].[All]" allUniqueName="[VentasTiemposFinal].[Supervisor].[All]" dimensionUniqueName="[VentasTiemposFinal]" displayFolder="" count="2" memberValueDatatype="130" unbalanced="0">
      <fieldsUsage count="2">
        <fieldUsage x="-1"/>
        <fieldUsage x="0"/>
      </fieldsUsage>
    </cacheHierarchy>
    <cacheHierarchy uniqueName="[VentasTiemposFinal].[Coordinador]" caption="Coordinador" attribute="1" defaultMemberUniqueName="[VentasTiemposFinal].[Coordinador].[All]" allUniqueName="[VentasTiemposFinal].[Coordinador].[All]" dimensionUniqueName="[VentasTiemposFinal]" displayFolder="" count="0" memberValueDatatype="130" unbalanced="0"/>
    <cacheHierarchy uniqueName="[VentasTiemposFinal].[Site]" caption="Site" attribute="1" defaultMemberUniqueName="[VentasTiemposFinal].[Site].[All]" allUniqueName="[VentasTiemposFinal].[Site].[All]" dimensionUniqueName="[VentasTiemposFinal]" displayFolder="" count="0" memberValueDatatype="130" unbalanced="0"/>
    <cacheHierarchy uniqueName="[VentasTiemposFinal].[Id Operador]" caption="Id Operador" attribute="1" defaultMemberUniqueName="[VentasTiemposFinal].[Id Operador].[All]" allUniqueName="[VentasTiemposFinal].[Id Operador].[All]" dimensionUniqueName="[VentasTiemposFinal]" displayFolder="" count="0" memberValueDatatype="130" unbalanced="0"/>
    <cacheHierarchy uniqueName="[VentasTiemposFinal].[Estado]" caption="Estado" attribute="1" defaultMemberUniqueName="[VentasTiemposFinal].[Estado].[All]" allUniqueName="[VentasTiemposFinal].[Estado].[All]" dimensionUniqueName="[VentasTiemposFinal]" displayFolder="" count="0" memberValueDatatype="130" unbalanced="0"/>
    <cacheHierarchy uniqueName="[VentasTiemposFinal].[Proporcional x Presentismo]" caption="Proporcional x Presentismo" attribute="1" defaultMemberUniqueName="[VentasTiemposFinal].[Proporcional x Presentismo].[All]" allUniqueName="[VentasTiemposFinal].[Proporcional x Presentismo].[All]" dimensionUniqueName="[VentasTiemposFinal]" displayFolder="" count="0" memberValueDatatype="5" unbalanced="0"/>
    <cacheHierarchy uniqueName="[VentasTiemposFinal].[Proporcional x Curva]" caption="Proporcional x Curva" attribute="1" defaultMemberUniqueName="[VentasTiemposFinal].[Proporcional x Curva].[All]" allUniqueName="[VentasTiemposFinal].[Proporcional x Curva].[All]" dimensionUniqueName="[VentasTiemposFinal]" displayFolder="" count="0" memberValueDatatype="5" unbalanced="0"/>
    <cacheHierarchy uniqueName="[VentasTiemposFinal].[Busqueda]" caption="Busqueda" attribute="1" defaultMemberUniqueName="[VentasTiemposFinal].[Busqueda].[All]" allUniqueName="[VentasTiemposFinal].[Busqueda].[All]" dimensionUniqueName="[VentasTiemposFinal]" displayFolder="" count="0" memberValueDatatype="130" unbalanced="0"/>
    <cacheHierarchy uniqueName="[VentasTiemposFinal].[Hora]" caption="Hora" attribute="1" defaultMemberUniqueName="[VentasTiemposFinal].[Hora].[All]" allUniqueName="[VentasTiemposFinal].[Hora].[All]" dimensionUniqueName="[VentasTiemposFinal]" displayFolder="" count="0" memberValueDatatype="130" unbalanced="0"/>
    <cacheHierarchy uniqueName="[VentasTiemposFinal].[Dispositivo]" caption="Dispositivo" attribute="1" defaultMemberUniqueName="[VentasTiemposFinal].[Dispositivo].[All]" allUniqueName="[VentasTiemposFinal].[Dispositivo].[All]" dimensionUniqueName="[VentasTiemposFinal]" displayFolder="" count="0" memberValueDatatype="130" unbalanced="0"/>
    <cacheHierarchy uniqueName="[VentasTiemposFinal].[Cliente]" caption="Cliente" attribute="1" defaultMemberUniqueName="[VentasTiemposFinal].[Cliente].[All]" allUniqueName="[VentasTiemposFinal].[Cliente].[All]" dimensionUniqueName="[VentasTiemposFinal]" displayFolder="" count="0" memberValueDatatype="130" unbalanced="0"/>
    <cacheHierarchy uniqueName="[VentasTiemposFinal].[Cliente_Mail]" caption="Cliente_Mail" attribute="1" defaultMemberUniqueName="[VentasTiemposFinal].[Cliente_Mail].[All]" allUniqueName="[VentasTiemposFinal].[Cliente_Mail].[All]" dimensionUniqueName="[VentasTiemposFinal]" displayFolder="" count="0" memberValueDatatype="130" unbalanced="0"/>
    <cacheHierarchy uniqueName="[VentasTiemposFinal].[Cliente_Telefono]" caption="Cliente_Telefono" attribute="1" defaultMemberUniqueName="[VentasTiemposFinal].[Cliente_Telefono].[All]" allUniqueName="[VentasTiemposFinal].[Cliente_Telefono].[All]" dimensionUniqueName="[VentasTiemposFinal]" displayFolder="" count="0" memberValueDatatype="130" unbalanced="0"/>
    <cacheHierarchy uniqueName="[VentasTiemposFinal].[user_id]" caption="user_id" attribute="1" defaultMemberUniqueName="[VentasTiemposFinal].[user_id].[All]" allUniqueName="[VentasTiemposFinal].[user_id].[All]" dimensionUniqueName="[VentasTiemposFinal]" displayFolder="" count="0" memberValueDatatype="130" unbalanced="0"/>
    <cacheHierarchy uniqueName="[VentasTiemposFinal].[Status_Link]" caption="Status_Link" attribute="1" defaultMemberUniqueName="[VentasTiemposFinal].[Status_Link].[All]" allUniqueName="[VentasTiemposFinal].[Status_Link].[All]" dimensionUniqueName="[VentasTiemposFinal]" displayFolder="" count="0" memberValueDatatype="130" unbalanced="0"/>
    <cacheHierarchy uniqueName="[VentasTiemposFinal].[payment_id]" caption="payment_id" attribute="1" defaultMemberUniqueName="[VentasTiemposFinal].[payment_id].[All]" allUniqueName="[VentasTiemposFinal].[payment_id].[All]" dimensionUniqueName="[VentasTiemposFinal]" displayFolder="" count="0" memberValueDatatype="130" unbalanced="0"/>
    <cacheHierarchy uniqueName="[VentasTiemposFinal].[payment_method_id]" caption="payment_method_id" attribute="1" defaultMemberUniqueName="[VentasTiemposFinal].[payment_method_id].[All]" allUniqueName="[VentasTiemposFinal].[payment_method_id].[All]" dimensionUniqueName="[VentasTiemposFinal]" displayFolder="" count="0" memberValueDatatype="130" unbalanced="0"/>
    <cacheHierarchy uniqueName="[VentasTiemposFinal].[payment_status]" caption="payment_status" attribute="1" defaultMemberUniqueName="[VentasTiemposFinal].[payment_status].[All]" allUniqueName="[VentasTiemposFinal].[payment_status].[All]" dimensionUniqueName="[VentasTiemposFinal]" displayFolder="" count="0" memberValueDatatype="130" unbalanced="0"/>
    <cacheHierarchy uniqueName="[VentasTiemposFinal].[payment_status_detail]" caption="payment_status_detail" attribute="1" defaultMemberUniqueName="[VentasTiemposFinal].[payment_status_detail].[All]" allUniqueName="[VentasTiemposFinal].[payment_status_detail].[All]" dimensionUniqueName="[VentasTiemposFinal]" displayFolder="" count="0" memberValueDatatype="130" unbalanced="0"/>
    <cacheHierarchy uniqueName="[VentasTiemposFinal].[Estado_Gestion]" caption="Estado_Gestion" attribute="1" defaultMemberUniqueName="[VentasTiemposFinal].[Estado_Gestion].[All]" allUniqueName="[VentasTiemposFinal].[Estado_Gestion].[All]" dimensionUniqueName="[VentasTiemposFinal]" displayFolder="" count="0" memberValueDatatype="130" unbalanced="0"/>
    <cacheHierarchy uniqueName="[VentasTiemposFinal].[Puntos (Sin Incentivo)]" caption="Puntos (Sin Incentivo)" attribute="1" defaultMemberUniqueName="[VentasTiemposFinal].[Puntos (Sin Incentivo)].[All]" allUniqueName="[VentasTiemposFinal].[Puntos (Sin Incentivo)].[All]" dimensionUniqueName="[VentasTiemposFinal]" displayFolder="" count="0" memberValueDatatype="5" unbalanced="0"/>
    <cacheHierarchy uniqueName="[VentasTiemposFinal].[Multiplicador Incentivo]" caption="Multiplicador Incentivo" attribute="1" defaultMemberUniqueName="[VentasTiemposFinal].[Multiplicador Incentivo].[All]" allUniqueName="[VentasTiemposFinal].[Multiplicador Incentivo].[All]" dimensionUniqueName="[VentasTiemposFinal]" displayFolder="" count="0" memberValueDatatype="5" unbalanced="0"/>
    <cacheHierarchy uniqueName="[VentasTiemposFinal].[Puntos]" caption="Puntos" attribute="1" defaultMemberUniqueName="[VentasTiemposFinal].[Puntos].[All]" allUniqueName="[VentasTiemposFinal].[Puntos].[All]" dimensionUniqueName="[VentasTiemposFinal]" displayFolder="" count="0" memberValueDatatype="5" unbalanced="0"/>
    <cacheHierarchy uniqueName="[VentasTiemposFinal].[Coeficiente]" caption="Coeficiente" attribute="1" defaultMemberUniqueName="[VentasTiemposFinal].[Coeficiente].[All]" allUniqueName="[VentasTiemposFinal].[Coeficiente].[All]" dimensionUniqueName="[VentasTiemposFinal]" displayFolder="" count="0" memberValueDatatype="5" unbalanced="0"/>
    <cacheHierarchy uniqueName="[Vtas Delivery].[Fecha]" caption="Fecha" attribute="1" time="1" defaultMemberUniqueName="[Vtas Delivery].[Fecha].[All]" allUniqueName="[Vtas Delivery].[Fecha].[All]" dimensionUniqueName="[Vtas Delivery]" displayFolder="" count="0" memberValueDatatype="7" unbalanced="0"/>
    <cacheHierarchy uniqueName="[Vtas Delivery].[Nombre / Local]" caption="Nombre / Local" attribute="1" defaultMemberUniqueName="[Vtas Delivery].[Nombre / Local].[All]" allUniqueName="[Vtas Delivery].[Nombre / Local].[All]" dimensionUniqueName="[Vtas Delivery]" displayFolder="" count="0" memberValueDatatype="130" unbalanced="0"/>
    <cacheHierarchy uniqueName="[Vtas Delivery].[Teléfono (Google)]" caption="Teléfono (Google)" attribute="1" defaultMemberUniqueName="[Vtas Delivery].[Teléfono (Google)].[All]" allUniqueName="[Vtas Delivery].[Teléfono (Google)].[All]" dimensionUniqueName="[Vtas Delivery]" displayFolder="" count="0" memberValueDatatype="20" unbalanced="0"/>
    <cacheHierarchy uniqueName="[Vtas Delivery].[Mail]" caption="Mail" attribute="1" defaultMemberUniqueName="[Vtas Delivery].[Mail].[All]" allUniqueName="[Vtas Delivery].[Mail].[All]" dimensionUniqueName="[Vtas Delivery]" displayFolder="" count="0" memberValueDatatype="130" unbalanced="0"/>
    <cacheHierarchy uniqueName="[Vtas Delivery].[AGENTE]" caption="AGENTE" attribute="1" defaultMemberUniqueName="[Vtas Delivery].[AGENTE].[All]" allUniqueName="[Vtas Delivery].[AGENTE].[All]" dimensionUniqueName="[Vtas Delivery]" displayFolder="" count="0" memberValueDatatype="130" unbalanced="0"/>
    <cacheHierarchy uniqueName="[Vtas Delivery].[DNI]" caption="DNI" attribute="1" defaultMemberUniqueName="[Vtas Delivery].[DNI].[All]" allUniqueName="[Vtas Delivery].[DNI].[All]" dimensionUniqueName="[Vtas Delivery]" displayFolder="" count="0" memberValueDatatype="20" unbalanced="0"/>
    <cacheHierarchy uniqueName="[Vtas Delivery].[Producto]" caption="Producto" attribute="1" defaultMemberUniqueName="[Vtas Delivery].[Producto].[All]" allUniqueName="[Vtas Delivery].[Producto].[All]" dimensionUniqueName="[Vtas Delivery]" displayFolder="" count="0" memberValueDatatype="130" unbalanced="0"/>
    <cacheHierarchy uniqueName="[Measures].[Suma de LOGIN]" caption="Suma de LOGIN" measure="1" displayFolder="" measureGroup="VentasTiemposFinal" count="0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Recuento de Sub Campaña]" caption="Recuento de Sub Campaña" measure="1" displayFolder="" measureGroup="VentasTiemposFinal" count="0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Recuento de AGENTE]" caption="Recuento de AGENTE" measure="1" displayFolder="" measureGroup="Vtas Delivery" count="0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Recuento de Producto]" caption="Recuento de Producto" measure="1" displayFolder="" measureGroup="Vtas Delivery" count="0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Recuento de Dispositivo]" caption="Recuento de Dispositivo" measure="1" displayFolder="" measureGroup="VentasTiemposFinal" count="0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a de Puntos]" caption="Suma de Puntos" measure="1" displayFolder="" measureGroup="VentasTiemposFinal" count="0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a de Proporcional x Presentismo]" caption="Suma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a de Proporcional x Curva]" caption="Suma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Máx. de Proporcional x Presentismo]" caption="Máx.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Máx. de Proporcional x Curva]" caption="Máx.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Suma de LOGIN 2]" caption="Suma de LOGIN 2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LOGIN]" caption="Recuento de LOGIN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PRESENTE]" caption="Recuento de PRESENTE" measure="1" displayFolder="" measureGroup="Ausentismo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S Obj]" caption="Suma de HS Obj" measure="1" displayFolder="" measureGroup="Ausentism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Id Operador]" caption="Recuento de Id Operador" measure="1" displayFolder="" measureGroup="VentasTiemposFinal" count="0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Vtas Cargadas]" caption="Vtas Cargadas" measure="1" displayFolder="" measureGroup="VentasTiemposFinal" count="0" oneField="1">
      <fieldsUsage count="1">
        <fieldUsage x="2"/>
      </fieldsUsage>
    </cacheHierarchy>
    <cacheHierarchy uniqueName="[Measures].[Vtas Aceptadas]" caption="Vtas Aceptadas" measure="1" displayFolder="" measureGroup="VentasTiemposFinal" count="0" oneField="1">
      <fieldsUsage count="1">
        <fieldUsage x="5"/>
      </fieldsUsage>
    </cacheHierarchy>
    <cacheHierarchy uniqueName="[Measures].[Vtas Pendientes]" caption="Vtas Pendientes" measure="1" displayFolder="" measureGroup="VentasTiemposFinal" count="0" oneField="1">
      <fieldsUsage count="1">
        <fieldUsage x="4"/>
      </fieldsUsage>
    </cacheHierarchy>
    <cacheHierarchy uniqueName="[Measures].[Vtas Canceladas]" caption="Vtas Canceladas" measure="1" displayFolder="" measureGroup="VentasTiemposFinal" count="0" oneField="1">
      <fieldsUsage count="1">
        <fieldUsage x="3"/>
      </fieldsUsage>
    </cacheHierarchy>
    <cacheHierarchy uniqueName="[Measures].[Total Puntos]" caption="Total Puntos" measure="1" displayFolder="" measureGroup="VentasTiemposFinal" count="0" oneField="1">
      <fieldsUsage count="1">
        <fieldUsage x="6"/>
      </fieldsUsage>
    </cacheHierarchy>
    <cacheHierarchy uniqueName="[Measures].[Total Login]" caption="Total Login" measure="1" displayFolder="" measureGroup="VentasTiemposFinal" count="0" oneField="1">
      <fieldsUsage count="1">
        <fieldUsage x="7"/>
      </fieldsUsage>
    </cacheHierarchy>
    <cacheHierarchy uniqueName="[Measures].[CI Login]" caption="CI Login" measure="1" displayFolder="" measureGroup="VentasTiemposFinal" count="0"/>
    <cacheHierarchy uniqueName="[Measures].[Hs Desvio]" caption="Hs Desvio" measure="1" displayFolder="" measureGroup="Horas_Objetivo" count="0"/>
    <cacheHierarchy uniqueName="[Measures].[Obj Hs]" caption="Obj Hs" measure="1" displayFolder="" measureGroup="Horas_Objetivo" count="0"/>
    <cacheHierarchy uniqueName="[Measures].[Log]" caption="Log" measure="1" displayFolder="" measureGroup="Horas_Objetivo" count="0"/>
    <cacheHierarchy uniqueName="[Measures].[%Cumpl.Hs]" caption="%Cumpl.Hs" measure="1" displayFolder="" measureGroup="Horas_Objetivo" count="0"/>
    <cacheHierarchy uniqueName="[Measures].[CI Avail]" caption="CI Avail" measure="1" displayFolder="" measureGroup="VentasTiemposFinal" count="0"/>
    <cacheHierarchy uniqueName="[Measures].[CI Preview]" caption="CI Preview" measure="1" displayFolder="" measureGroup="VentasTiemposFinal" count="0"/>
    <cacheHierarchy uniqueName="[Measures].[CI Dial]" caption="CI Dial" measure="1" displayFolder="" measureGroup="VentasTiemposFinal" count="0"/>
    <cacheHierarchy uniqueName="[Measures].[CI Ring]" caption="CI Ring" measure="1" displayFolder="" measureGroup="VentasTiemposFinal" count="0"/>
    <cacheHierarchy uniqueName="[Measures].[CI Conversacion]" caption="CI Conversacion" measure="1" displayFolder="" measureGroup="VentasTiemposFinal" count="0"/>
    <cacheHierarchy uniqueName="[Measures].[CI Hold]" caption="CI Hold" measure="1" displayFolder="" measureGroup="VentasTiemposFinal" count="0"/>
    <cacheHierarchy uniqueName="[Measures].[CI ACW]" caption="CI ACW" measure="1" displayFolder="" measureGroup="VentasTiemposFinal" count="0"/>
    <cacheHierarchy uniqueName="[Measures].[CI Not_Ready]" caption="CI Not_Ready" measure="1" displayFolder="" measureGroup="VentasTiemposFinal" count="0"/>
    <cacheHierarchy uniqueName="[Measures].[CI Break]" caption="CI Break" measure="1" displayFolder="" measureGroup="VentasTiemposFinal" count="0"/>
    <cacheHierarchy uniqueName="[Measures].[CI Coaching]" caption="CI Coaching" measure="1" displayFolder="" measureGroup="VentasTiemposFinal" count="0"/>
    <cacheHierarchy uniqueName="[Measures].[CI Administrativo]" caption="CI Administrativo" measure="1" displayFolder="" measureGroup="VentasTiemposFinal" count="0"/>
    <cacheHierarchy uniqueName="[Measures].[CI Baño]" caption="CI Baño" measure="1" displayFolder="" measureGroup="VentasTiemposFinal" count="0"/>
    <cacheHierarchy uniqueName="[Measures].[CI LL Manual]" caption="CI LL Manual" measure="1" displayFolder="" measureGroup="VentasTiemposFinal" count="0"/>
    <cacheHierarchy uniqueName="[Measures].[%Avail]" caption="%Avail" measure="1" displayFolder="" measureGroup="VentasTiemposFinal" count="0"/>
    <cacheHierarchy uniqueName="[Measures].[%Utilizacion]" caption="%Utilizacion" measure="1" displayFolder="" measureGroup="VentasTiemposFinal" count="0"/>
    <cacheHierarchy uniqueName="[Measures].[CI OTROS]" caption="CI OTROS" measure="1" displayFolder="" measureGroup="VentasTiemposFinal" count="0"/>
    <cacheHierarchy uniqueName="[Measures].[Llamada prom/Dia]" caption="Llamada prom/Dia" measure="1" displayFolder="" measureGroup="VentasTiemposFinal" count="0"/>
    <cacheHierarchy uniqueName="[Measures].[Q Llam C/6 HS]" caption="Q Llam C/6 HS" measure="1" displayFolder="" measureGroup="VentasTiemposFinal" count="0"/>
    <cacheHierarchy uniqueName="[Measures].[Total Llamadas]" caption="Total Llamadas" measure="1" displayFolder="" measureGroup="VentasTiemposFinal" count="0"/>
    <cacheHierarchy uniqueName="[Measures].[Total Puntos (Sin Incentivo)]" caption="Total Puntos (Sin Incentivo)" measure="1" displayFolder="" measureGroup="VentasTiemposFinal" count="0" oneField="1">
      <fieldsUsage count="1">
        <fieldUsage x="11"/>
      </fieldsUsage>
    </cacheHierarchy>
    <cacheHierarchy uniqueName="[Measures].[Total Puntos Duplicados]" caption="Total Puntos Duplicados" measure="1" displayFolder="" measureGroup="VentasTiemposFinal" count="0"/>
    <cacheHierarchy uniqueName="[Measures].[Total Puntos Mes Anterior]" caption="Total Puntos Mes Anterior" measure="1" displayFolder="" measureGroup="Ventas AZO Mes Anterior" count="0"/>
    <cacheHierarchy uniqueName="[Measures].[Q Presentes]" caption="Q Presentes" measure="1" displayFolder="" measureGroup="Ausentismo" count="0"/>
    <cacheHierarchy uniqueName="[Measures].[Q Ausentes]" caption="Q Ausentes" measure="1" displayFolder="" measureGroup="Ausentismo" count="0"/>
    <cacheHierarchy uniqueName="[Measures].[% Presencialidad]" caption="% Presencialidad" measure="1" displayFolder="" measureGroup="Ausentismo" count="0"/>
    <cacheHierarchy uniqueName="[Measures].[% Ausencia]" caption="% Ausencia" measure="1" displayFolder="" measureGroup="Ausentismo" count="0"/>
    <cacheHierarchy uniqueName="[Measures].[Ausentismo]" caption="Ausentismo" measure="1" displayFolder="" measureGroup="Ausentismo" count="0"/>
    <cacheHierarchy uniqueName="[Measures].[TotalLoginAusen]" caption="TotalLoginAusen" measure="1" displayFolder="" measureGroup="Ausentismo" count="0"/>
    <cacheHierarchy uniqueName="[Measures].[TotalHSObj]" caption="TotalHSObj" measure="1" displayFolder="" measureGroup="Ausentismo" count="0"/>
    <cacheHierarchy uniqueName="[Measures].[Total Avail]" caption="Total Avail" measure="1" displayFolder="" measureGroup="VentasTiemposFinal" count="0"/>
    <cacheHierarchy uniqueName="[Measures].[Total Hs Productivas]" caption="Total Hs Productivas" measure="1" displayFolder="" measureGroup="VentasTiemposFinal" count="0"/>
    <cacheHierarchy uniqueName="[Measures].[SPH]" caption="SPH" measure="1" displayFolder="" measureGroup="VentasTiemposFinal" count="0"/>
    <cacheHierarchy uniqueName="[Measures].[Incentivo3ra]" caption="Incentivo3ra" measure="1" displayFolder="" measureGroup="VentasTiemposFinal" count="0"/>
    <cacheHierarchy uniqueName="[Measures].[Total Atendidas]" caption="Total Atendidas" measure="1" displayFolder="" measureGroup="VentasTiemposFinal" count="0"/>
    <cacheHierarchy uniqueName="[Measures].[Vtas P+N]" caption="Vtas P+N" measure="1" displayFolder="" measureGroup="VentasTiemposFinal" count="0" oneField="1">
      <fieldsUsage count="1">
        <fieldUsage x="9"/>
      </fieldsUsage>
    </cacheHierarchy>
    <cacheHierarchy uniqueName="[Measures].[Conversión]" caption="Conversión" measure="1" displayFolder="" measureGroup="VentasTiemposFinal" count="0"/>
    <cacheHierarchy uniqueName="[Measures].[X Atendidas]" caption="X Atendidas" measure="1" displayFolder="" measureGroup="VentasTiemposFinal" count="0"/>
    <cacheHierarchy uniqueName="[Measures].[Incentivo4ta]" caption="Incentivo4ta" measure="1" displayFolder="" measureGroup="VentasTiemposFinal" count="0"/>
    <cacheHierarchy uniqueName="[Measures].[DDHH Trabajados]" caption="DDHH Trabajados" measure="1" displayFolder="" measureGroup="VentasTiemposFinal" count="0"/>
    <cacheHierarchy uniqueName="[Measures].[Vtas P+N x Dia]" caption="Vtas P+N x Dia" measure="1" displayFolder="" measureGroup="VentasTiemposFinal" count="0"/>
    <cacheHierarchy uniqueName="[Measures].[__XL_Count VentasTiemposFinal]" caption="__XL_Count VentasTiemposFinal" measure="1" displayFolder="" measureGroup="VentasTiemposFinal" count="0" hidden="1"/>
    <cacheHierarchy uniqueName="[Measures].[__XL_Count Calendario]" caption="__XL_Count Calendario" measure="1" displayFolder="" measureGroup="Calendario" count="0" hidden="1"/>
    <cacheHierarchy uniqueName="[Measures].[__XL_Count Vtas Delivery]" caption="__XL_Count Vtas Delivery" measure="1" displayFolder="" measureGroup="Vtas Delivery" count="0" hidden="1"/>
    <cacheHierarchy uniqueName="[Measures].[__XL_Count Horas_Objetivo]" caption="__XL_Count Horas_Objetivo" measure="1" displayFolder="" measureGroup="Horas_Objetivo" count="0" hidden="1"/>
    <cacheHierarchy uniqueName="[Measures].[__XL_Count Tiempos]" caption="__XL_Count Tiempos" measure="1" displayFolder="" measureGroup="Tiempos" count="0" hidden="1"/>
    <cacheHierarchy uniqueName="[Measures].[__XL_Count Ventas AZO Mes Anterior]" caption="__XL_Count Ventas AZO Mes Anterior" measure="1" displayFolder="" measureGroup="Ventas AZO Mes Anterior" count="0" hidden="1"/>
    <cacheHierarchy uniqueName="[Measures].[__XL_Count Ausentismo]" caption="__XL_Count Ausentismo" measure="1" displayFolder="" measureGroup="Ausentismo" count="0" hidden="1"/>
    <cacheHierarchy uniqueName="[Measures].[__XL_Count Dotacion]" caption="__XL_Count Dotacion" measure="1" displayFolder="" measureGroup="Dotacion" count="0" hidden="1"/>
    <cacheHierarchy uniqueName="[Measures].[__No measures defined]" caption="__No measures defined" measure="1" displayFolder="" count="0" hidden="1"/>
  </cacheHierarchies>
  <kpis count="0"/>
  <dimensions count="9">
    <dimension name="Ausentismo" uniqueName="[Ausentismo]" caption="Ausentismo"/>
    <dimension name="Calendario" uniqueName="[Calendario]" caption="Calendario"/>
    <dimension name="Dotacion" uniqueName="[Dotacion]" caption="Dotacion"/>
    <dimension name="Horas_Objetivo" uniqueName="[Horas_Objetivo]" caption="Horas_Objetivo"/>
    <dimension measure="1" name="Measures" uniqueName="[Measures]" caption="Measures"/>
    <dimension name="Tiempos" uniqueName="[Tiempos]" caption="Tiempos"/>
    <dimension name="Ventas AZO Mes Anterior" uniqueName="[Ventas AZO Mes Anterior]" caption="Ventas AZO Mes Anterior"/>
    <dimension name="VentasTiemposFinal" uniqueName="[VentasTiemposFinal]" caption="VentasTiemposFinal"/>
    <dimension name="Vtas Delivery" uniqueName="[Vtas Delivery]" caption="Vtas Delivery"/>
  </dimensions>
  <measureGroups count="8">
    <measureGroup name="Ausentismo" caption="Ausentismo"/>
    <measureGroup name="Calendario" caption="Calendario"/>
    <measureGroup name="Dotacion" caption="Dotacion"/>
    <measureGroup name="Horas_Objetivo" caption="Horas_Objetivo"/>
    <measureGroup name="Tiempos" caption="Tiempos"/>
    <measureGroup name="Ventas AZO Mes Anterior" caption="Ventas AZO Mes Anterior"/>
    <measureGroup name="VentasTiemposFinal" caption="VentasTiemposFinal"/>
    <measureGroup name="Vtas Delivery" caption="Vtas Delivery"/>
  </measureGroups>
  <maps count="13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1"/>
    <map measureGroup="4" dimension="5"/>
    <map measureGroup="5" dimension="6"/>
    <map measureGroup="6" dimension="1"/>
    <map measureGroup="6" dimension="2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" refreshedDate="45414.412888078703" backgroundQuery="1" createdVersion="8" refreshedVersion="8" minRefreshableVersion="3" recordCount="0" supportSubquery="1" supportAdvancedDrill="1" xr:uid="{DF721C31-B64F-40CD-88C8-6D595E662F6B}">
  <cacheSource type="external" connectionId="19"/>
  <cacheFields count="10">
    <cacheField name="[Horas_Objetivo].[Coordinador].[Coordinador]" caption="Coordinador" numFmtId="0" hierarchy="46" level="1">
      <sharedItems count="1">
        <s v="Barbieri Andres Enrique"/>
      </sharedItems>
      <extLst>
        <ext xmlns:x15="http://schemas.microsoft.com/office/spreadsheetml/2010/11/main" uri="{4F2E5C28-24EA-4eb8-9CBF-B6C8F9C3D259}">
          <x15:cachedUniqueNames>
            <x15:cachedUniqueName index="0" name="[Horas_Objetivo].[Coordinador].&amp;[Barbieri Andres Enrique]"/>
          </x15:cachedUniqueNames>
        </ext>
      </extLst>
    </cacheField>
    <cacheField name="[Horas_Objetivo].[Supervisor].[Supervisor]" caption="Supervisor" numFmtId="0" hierarchy="45" level="1">
      <sharedItems count="2">
        <s v="Monjes Nicole"/>
        <s v="Chierico Silvina"/>
      </sharedItems>
      <extLst>
        <ext xmlns:x15="http://schemas.microsoft.com/office/spreadsheetml/2010/11/main" uri="{4F2E5C28-24EA-4eb8-9CBF-B6C8F9C3D259}">
          <x15:cachedUniqueNames>
            <x15:cachedUniqueName index="0" name="[Horas_Objetivo].[Supervisor].&amp;[Monjes Nicole]"/>
            <x15:cachedUniqueName index="1" name="[Horas_Objetivo].[Supervisor].&amp;[Chierico Silvina]"/>
          </x15:cachedUniqueNames>
        </ext>
      </extLst>
    </cacheField>
    <cacheField name="[Horas_Objetivo].[Apellido y Nombre].[Apellido y Nombre]" caption="Apellido y Nombre" numFmtId="0" hierarchy="44" level="1">
      <sharedItems count="45">
        <s v="Encina Lourdes Micaela"/>
        <s v="Gomez Micaela"/>
        <s v="Aguirre Natalia"/>
        <s v="Alvarez Matias Nahuel"/>
        <s v="Aragon Marianela Belen"/>
        <s v="Baez Yesica Soledad"/>
        <s v="Barrionuevo Leandro Riveros"/>
        <s v="Bazan Antonella"/>
        <s v="Berrueta Marlene Patricia"/>
        <s v="Bussolini Daiana Ayelen"/>
        <s v="Cabrera Angie"/>
        <s v="Cabrera Rocio Daiana"/>
        <s v="Carballo Jose"/>
        <s v="Carreno Alejandro Jose"/>
        <s v="Gallo Melina Tatiana"/>
        <s v="Irupe Galarza Marina"/>
        <s v="Lemos Nadia Beatriz"/>
        <s v="Marquez Camila Victoria"/>
        <s v="Mendez Amira Nicole"/>
        <s v="Ramos Zulema Jael"/>
        <s v="Resler Carolina"/>
        <s v="Rojas Micaela Abigail"/>
        <s v="Roux Yessica Alejandra"/>
        <s v="Verazay Tamara"/>
        <s v="Vivar Romina Alejandra"/>
        <s v="Aquino Rocio Micaela"/>
        <s v="Avellaneda Maira Lorena"/>
        <s v="Diaz Evelyn"/>
        <s v="Fernandez Carolina"/>
        <s v="Garcia Melisa"/>
        <s v="Garcia Wanda"/>
        <s v="Gerace Laura"/>
        <s v="Gianetti Maria Victoria"/>
        <s v="Gomez Gabriela"/>
        <s v="Gomez Micaela Ayelen"/>
        <s v="Insaurralde Camila"/>
        <s v="Lastra Keila"/>
        <s v="Lopez Monica Laura"/>
        <s v="Medina Rocio Elizabeth"/>
        <s v="Neulist Sabrina Soledad"/>
        <s v="Quinteros Camila Gisella"/>
        <s v="Quinteros Paula Beatriz"/>
        <s v="Salto Luciano Nicolas"/>
        <s v="Varela Ludmila"/>
        <s v="Arias Lautaro"/>
      </sharedItems>
      <extLst>
        <ext xmlns:x15="http://schemas.microsoft.com/office/spreadsheetml/2010/11/main" uri="{4F2E5C28-24EA-4eb8-9CBF-B6C8F9C3D259}">
          <x15:cachedUniqueNames>
            <x15:cachedUniqueName index="0" name="[Horas_Objetivo].[Apellido y Nombre].&amp;[Encina Lourdes Micaela]"/>
            <x15:cachedUniqueName index="1" name="[Horas_Objetivo].[Apellido y Nombre].&amp;[Gomez Micaela]"/>
            <x15:cachedUniqueName index="2" name="[Horas_Objetivo].[Apellido y Nombre].&amp;[Aguirre Natalia]"/>
            <x15:cachedUniqueName index="3" name="[Horas_Objetivo].[Apellido y Nombre].&amp;[Alvarez Matias Nahuel]"/>
            <x15:cachedUniqueName index="4" name="[Horas_Objetivo].[Apellido y Nombre].&amp;[Aragon Marianela Belen]"/>
            <x15:cachedUniqueName index="5" name="[Horas_Objetivo].[Apellido y Nombre].&amp;[Baez Yesica Soledad]"/>
            <x15:cachedUniqueName index="6" name="[Horas_Objetivo].[Apellido y Nombre].&amp;[Barrionuevo Leandro Riveros]"/>
            <x15:cachedUniqueName index="7" name="[Horas_Objetivo].[Apellido y Nombre].&amp;[Bazan Antonella]"/>
            <x15:cachedUniqueName index="8" name="[Horas_Objetivo].[Apellido y Nombre].&amp;[Berrueta Marlene Patricia]"/>
            <x15:cachedUniqueName index="9" name="[Horas_Objetivo].[Apellido y Nombre].&amp;[Bussolini Daiana Ayelen]"/>
            <x15:cachedUniqueName index="10" name="[Horas_Objetivo].[Apellido y Nombre].&amp;[Cabrera Angie]"/>
            <x15:cachedUniqueName index="11" name="[Horas_Objetivo].[Apellido y Nombre].&amp;[Cabrera Rocio Daiana]"/>
            <x15:cachedUniqueName index="12" name="[Horas_Objetivo].[Apellido y Nombre].&amp;[Carballo Jose]"/>
            <x15:cachedUniqueName index="13" name="[Horas_Objetivo].[Apellido y Nombre].&amp;[Carreno Alejandro Jose]"/>
            <x15:cachedUniqueName index="14" name="[Horas_Objetivo].[Apellido y Nombre].&amp;[Gallo Melina Tatiana]"/>
            <x15:cachedUniqueName index="15" name="[Horas_Objetivo].[Apellido y Nombre].&amp;[Irupe Galarza Marina]"/>
            <x15:cachedUniqueName index="16" name="[Horas_Objetivo].[Apellido y Nombre].&amp;[Lemos Nadia Beatriz]"/>
            <x15:cachedUniqueName index="17" name="[Horas_Objetivo].[Apellido y Nombre].&amp;[Marquez Camila Victoria]"/>
            <x15:cachedUniqueName index="18" name="[Horas_Objetivo].[Apellido y Nombre].&amp;[Mendez Amira Nicole]"/>
            <x15:cachedUniqueName index="19" name="[Horas_Objetivo].[Apellido y Nombre].&amp;[Ramos Zulema Jael]"/>
            <x15:cachedUniqueName index="20" name="[Horas_Objetivo].[Apellido y Nombre].&amp;[Resler Carolina]"/>
            <x15:cachedUniqueName index="21" name="[Horas_Objetivo].[Apellido y Nombre].&amp;[Rojas Micaela Abigail]"/>
            <x15:cachedUniqueName index="22" name="[Horas_Objetivo].[Apellido y Nombre].&amp;[Roux Yessica Alejandra]"/>
            <x15:cachedUniqueName index="23" name="[Horas_Objetivo].[Apellido y Nombre].&amp;[Verazay Tamara]"/>
            <x15:cachedUniqueName index="24" name="[Horas_Objetivo].[Apellido y Nombre].&amp;[Vivar Romina Alejandra]"/>
            <x15:cachedUniqueName index="25" name="[Horas_Objetivo].[Apellido y Nombre].&amp;[Aquino Rocio Micaela]"/>
            <x15:cachedUniqueName index="26" name="[Horas_Objetivo].[Apellido y Nombre].&amp;[Avellaneda Maira Lorena]"/>
            <x15:cachedUniqueName index="27" name="[Horas_Objetivo].[Apellido y Nombre].&amp;[Diaz Evelyn]"/>
            <x15:cachedUniqueName index="28" name="[Horas_Objetivo].[Apellido y Nombre].&amp;[Fernandez Carolina]"/>
            <x15:cachedUniqueName index="29" name="[Horas_Objetivo].[Apellido y Nombre].&amp;[Garcia Melisa]"/>
            <x15:cachedUniqueName index="30" name="[Horas_Objetivo].[Apellido y Nombre].&amp;[Garcia Wanda]"/>
            <x15:cachedUniqueName index="31" name="[Horas_Objetivo].[Apellido y Nombre].&amp;[Gerace Laura]"/>
            <x15:cachedUniqueName index="32" name="[Horas_Objetivo].[Apellido y Nombre].&amp;[Gianetti Maria Victoria]"/>
            <x15:cachedUniqueName index="33" name="[Horas_Objetivo].[Apellido y Nombre].&amp;[Gomez Gabriela]"/>
            <x15:cachedUniqueName index="34" name="[Horas_Objetivo].[Apellido y Nombre].&amp;[Gomez Micaela Ayelen]"/>
            <x15:cachedUniqueName index="35" name="[Horas_Objetivo].[Apellido y Nombre].&amp;[Insaurralde Camila]"/>
            <x15:cachedUniqueName index="36" name="[Horas_Objetivo].[Apellido y Nombre].&amp;[Lastra Keila]"/>
            <x15:cachedUniqueName index="37" name="[Horas_Objetivo].[Apellido y Nombre].&amp;[Lopez Monica Laura]"/>
            <x15:cachedUniqueName index="38" name="[Horas_Objetivo].[Apellido y Nombre].&amp;[Medina Rocio Elizabeth]"/>
            <x15:cachedUniqueName index="39" name="[Horas_Objetivo].[Apellido y Nombre].&amp;[Neulist Sabrina Soledad]"/>
            <x15:cachedUniqueName index="40" name="[Horas_Objetivo].[Apellido y Nombre].&amp;[Quinteros Camila Gisella]"/>
            <x15:cachedUniqueName index="41" name="[Horas_Objetivo].[Apellido y Nombre].&amp;[Quinteros Paula Beatriz]"/>
            <x15:cachedUniqueName index="42" name="[Horas_Objetivo].[Apellido y Nombre].&amp;[Salto Luciano Nicolas]"/>
            <x15:cachedUniqueName index="43" name="[Horas_Objetivo].[Apellido y Nombre].&amp;[Varela Ludmila]"/>
            <x15:cachedUniqueName index="44" name="[Horas_Objetivo].[Apellido y Nombre].&amp;[Arias Lautaro]"/>
          </x15:cachedUniqueNames>
        </ext>
      </extLst>
    </cacheField>
    <cacheField name="[Horas_Objetivo].[Estado].[Estado]" caption="Estado" numFmtId="0" hierarchy="47" level="1">
      <sharedItems containsSemiMixedTypes="0" containsNonDate="0" containsString="0"/>
    </cacheField>
    <cacheField name="[Measures].[Obj Hs]" caption="Obj Hs" numFmtId="0" hierarchy="200" level="32767"/>
    <cacheField name="[Measures].[Log]" caption="Log" numFmtId="0" hierarchy="201" level="32767"/>
    <cacheField name="[Measures].[%Cumpl.Hs]" caption="%Cumpl.Hs" numFmtId="0" hierarchy="202" level="32767"/>
    <cacheField name="[Measures].[Hs Desvio]" caption="Hs Desvio" numFmtId="0" hierarchy="199" level="32767"/>
    <cacheField name="[Horas_Objetivo].[Fecha].[Fecha]" caption="Fecha" numFmtId="0" hierarchy="50" level="1">
      <sharedItems containsSemiMixedTypes="0" containsNonDate="0" containsDate="1" containsString="0" minDate="2024-04-03T00:00:00" maxDate="2024-04-27T00:00:00" count="18"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</sharedItems>
      <extLst>
        <ext xmlns:x15="http://schemas.microsoft.com/office/spreadsheetml/2010/11/main" uri="{4F2E5C28-24EA-4eb8-9CBF-B6C8F9C3D259}">
          <x15:cachedUniqueNames>
            <x15:cachedUniqueName index="0" name="[Horas_Objetivo].[Fecha].&amp;[2024-04-03T00:00:00]"/>
            <x15:cachedUniqueName index="1" name="[Horas_Objetivo].[Fecha].&amp;[2024-04-04T00:00:00]"/>
            <x15:cachedUniqueName index="2" name="[Horas_Objetivo].[Fecha].&amp;[2024-04-05T00:00:00]"/>
            <x15:cachedUniqueName index="3" name="[Horas_Objetivo].[Fecha].&amp;[2024-04-08T00:00:00]"/>
            <x15:cachedUniqueName index="4" name="[Horas_Objetivo].[Fecha].&amp;[2024-04-09T00:00:00]"/>
            <x15:cachedUniqueName index="5" name="[Horas_Objetivo].[Fecha].&amp;[2024-04-10T00:00:00]"/>
            <x15:cachedUniqueName index="6" name="[Horas_Objetivo].[Fecha].&amp;[2024-04-11T00:00:00]"/>
            <x15:cachedUniqueName index="7" name="[Horas_Objetivo].[Fecha].&amp;[2024-04-12T00:00:00]"/>
            <x15:cachedUniqueName index="8" name="[Horas_Objetivo].[Fecha].&amp;[2024-04-15T00:00:00]"/>
            <x15:cachedUniqueName index="9" name="[Horas_Objetivo].[Fecha].&amp;[2024-04-16T00:00:00]"/>
            <x15:cachedUniqueName index="10" name="[Horas_Objetivo].[Fecha].&amp;[2024-04-17T00:00:00]"/>
            <x15:cachedUniqueName index="11" name="[Horas_Objetivo].[Fecha].&amp;[2024-04-18T00:00:00]"/>
            <x15:cachedUniqueName index="12" name="[Horas_Objetivo].[Fecha].&amp;[2024-04-19T00:00:00]"/>
            <x15:cachedUniqueName index="13" name="[Horas_Objetivo].[Fecha].&amp;[2024-04-22T00:00:00]"/>
            <x15:cachedUniqueName index="14" name="[Horas_Objetivo].[Fecha].&amp;[2024-04-23T00:00:00]"/>
            <x15:cachedUniqueName index="15" name="[Horas_Objetivo].[Fecha].&amp;[2024-04-24T00:00:00]"/>
            <x15:cachedUniqueName index="16" name="[Horas_Objetivo].[Fecha].&amp;[2024-04-25T00:00:00]"/>
            <x15:cachedUniqueName index="17" name="[Horas_Objetivo].[Fecha].&amp;[2024-04-26T00:00:00]"/>
          </x15:cachedUniqueNames>
        </ext>
      </extLst>
    </cacheField>
    <cacheField name="[Horas_Objetivo].[Sub Campaña].[Sub Campaña]" caption="Sub Campaña" numFmtId="0" hierarchy="48" level="1">
      <sharedItems count="3">
        <s v="DELIVERY"/>
        <s v="HUNTING"/>
        <s v="REVENDEDORES"/>
      </sharedItems>
      <extLst>
        <ext xmlns:x15="http://schemas.microsoft.com/office/spreadsheetml/2010/11/main" uri="{4F2E5C28-24EA-4eb8-9CBF-B6C8F9C3D259}">
          <x15:cachedUniqueNames>
            <x15:cachedUniqueName index="0" name="[Horas_Objetivo].[Sub Campaña].&amp;[DELIVERY]"/>
            <x15:cachedUniqueName index="1" name="[Horas_Objetivo].[Sub Campaña].&amp;[HUNTING]"/>
            <x15:cachedUniqueName index="2" name="[Horas_Objetivo].[Sub Campaña].&amp;[REVENDEDORES]"/>
          </x15:cachedUniqueNames>
        </ext>
      </extLst>
    </cacheField>
  </cacheFields>
  <cacheHierarchies count="252">
    <cacheHierarchy uniqueName="[Ausentismo].[UserMitrol]" caption="UserMitrol" attribute="1" defaultMemberUniqueName="[Ausentismo].[UserMitrol].[All]" allUniqueName="[Ausentismo].[UserMitrol].[All]" dimensionUniqueName="[Ausentismo]" displayFolder="" count="0" memberValueDatatype="130" unbalanced="0"/>
    <cacheHierarchy uniqueName="[Ausentismo].[Fecha]" caption="Fecha" attribute="1" time="1" defaultMemberUniqueName="[Ausentismo].[Fecha].[All]" allUniqueName="[Ausentismo].[Fecha].[All]" dimensionUniqueName="[Ausentismo]" displayFolder="" count="0" memberValueDatatype="7" unbalanced="0"/>
    <cacheHierarchy uniqueName="[Ausentismo].[HS Obj]" caption="HS Obj" attribute="1" defaultMemberUniqueName="[Ausentismo].[HS Obj].[All]" allUniqueName="[Ausentismo].[HS Obj].[All]" dimensionUniqueName="[Ausentismo]" displayFolder="" count="0" memberValueDatatype="5" unbalanced="0"/>
    <cacheHierarchy uniqueName="[Ausentismo].[LOGIN]" caption="LOGIN" attribute="1" defaultMemberUniqueName="[Ausentismo].[LOGIN].[All]" allUniqueName="[Ausentismo].[LOGIN].[All]" dimensionUniqueName="[Ausentismo]" displayFolder="" count="0" memberValueDatatype="5" unbalanced="0"/>
    <cacheHierarchy uniqueName="[Ausentismo].[PRESENTE]" caption="PRESENTE" attribute="1" defaultMemberUniqueName="[Ausentismo].[PRESENTE].[All]" allUniqueName="[Ausentismo].[PRESENTE].[All]" dimensionUniqueName="[Ausentismo]" displayFolder="" count="0" memberValueDatatype="130" unbalanced="0"/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].[Día]" caption="Día" attribute="1" time="1" defaultMemberUniqueName="[Calendario].[Día].[All]" allUniqueName="[Calendario].[Día].[All]" dimensionUniqueName="[Calendario]" displayFolder="" count="0" memberValueDatatype="130" unbalanced="0"/>
    <cacheHierarchy uniqueName="[Calendario].[Semana]" caption="Semana" attribute="1" time="1" defaultMemberUniqueName="[Calendario].[Semana].[All]" allUniqueName="[Calendario].[Semana].[All]" dimensionUniqueName="[Calendario]" displayFolder="" count="0" memberValueDatatype="130" unbalanced="0"/>
    <cacheHierarchy uniqueName="[Dotacion].[Mes Dotacion]" caption="Mes Dotacion" attribute="1" time="1" defaultMemberUniqueName="[Dotacion].[Mes Dotacion].[All]" allUniqueName="[Dotacion].[Mes Dotacion].[All]" dimensionUniqueName="[Dotacion]" displayFolder="" count="0" memberValueDatatype="7" unbalanced="0"/>
    <cacheHierarchy uniqueName="[Dotacion].[Antiguedad (Meses)]" caption="Antiguedad (Meses)" attribute="1" defaultMemberUniqueName="[Dotacion].[Antiguedad (Meses)].[All]" allUniqueName="[Dotacion].[Antiguedad (Meses)].[All]" dimensionUniqueName="[Dotacion]" displayFolder="" count="0" memberValueDatatype="130" unbalanced="0"/>
    <cacheHierarchy uniqueName="[Dotacion].[Apellido y Nombre]" caption="Apellido y Nombre" attribute="1" defaultMemberUniqueName="[Dotacion].[Apellido y Nombre].[All]" allUniqueName="[Dotacion].[Apellido y Nombre].[All]" dimensionUniqueName="[Dotacion]" displayFolder="" count="0" memberValueDatatype="130" unbalanced="0"/>
    <cacheHierarchy uniqueName="[Dotacion].[Apellido]" caption="Apellido" attribute="1" defaultMemberUniqueName="[Dotacion].[Apellido].[All]" allUniqueName="[Dotacion].[Apellido].[All]" dimensionUniqueName="[Dotacion]" displayFolder="" count="0" memberValueDatatype="130" unbalanced="0"/>
    <cacheHierarchy uniqueName="[Dotacion].[Nombre]" caption="Nombre" attribute="1" defaultMemberUniqueName="[Dotacion].[Nombre].[All]" allUniqueName="[Dotacion].[Nombre].[All]" dimensionUniqueName="[Dotacion]" displayFolder="" count="0" memberValueDatatype="130" unbalanced="0"/>
    <cacheHierarchy uniqueName="[Dotacion].[Documento]" caption="Documento" attribute="1" defaultMemberUniqueName="[Dotacion].[Documento].[All]" allUniqueName="[Dotacion].[Documento].[All]" dimensionUniqueName="[Dotacion]" displayFolder="" count="0" memberValueDatatype="20" unbalanced="0"/>
    <cacheHierarchy uniqueName="[Dotacion].[CUIL/CUIT]" caption="CUIL/CUIT" attribute="1" defaultMemberUniqueName="[Dotacion].[CUIL/CUIT].[All]" allUniqueName="[Dotacion].[CUIL/CUIT].[All]" dimensionUniqueName="[Dotacion]" displayFolder="" count="0" memberValueDatatype="5" unbalanced="0"/>
    <cacheHierarchy uniqueName="[Dotacion].[Nacionalidad]" caption="Nacionalidad" attribute="1" defaultMemberUniqueName="[Dotacion].[Nacionalidad].[All]" allUniqueName="[Dotacion].[Nacionalidad].[All]" dimensionUniqueName="[Dotacion]" displayFolder="" count="0" memberValueDatatype="130" unbalanced="0"/>
    <cacheHierarchy uniqueName="[Dotacion].[Legajo]" caption="Legajo" attribute="1" defaultMemberUniqueName="[Dotacion].[Legajo].[All]" allUniqueName="[Dotacion].[Legajo].[All]" dimensionUniqueName="[Dotacion]" displayFolder="" count="0" memberValueDatatype="130" unbalanced="0"/>
    <cacheHierarchy uniqueName="[Dotacion].[Puesto]" caption="Puesto" attribute="1" defaultMemberUniqueName="[Dotacion].[Puesto].[All]" allUniqueName="[Dotacion].[Puesto].[All]" dimensionUniqueName="[Dotacion]" displayFolder="" count="0" memberValueDatatype="130" unbalanced="0"/>
    <cacheHierarchy uniqueName="[Dotacion].[Fecha Nacimiento]" caption="Fecha Nacimiento" attribute="1" time="1" defaultMemberUniqueName="[Dotacion].[Fecha Nacimiento].[All]" allUniqueName="[Dotacion].[Fecha Nacimiento].[All]" dimensionUniqueName="[Dotacion]" displayFolder="" count="0" memberValueDatatype="7" unbalanced="0"/>
    <cacheHierarchy uniqueName="[Dotacion].[Fecha Ingreso AZO]" caption="Fecha Ingreso AZO" attribute="1" time="1" defaultMemberUniqueName="[Dotacion].[Fecha Ingreso AZO].[All]" allUniqueName="[Dotacion].[Fecha Ingreso AZO].[All]" dimensionUniqueName="[Dotacion]" displayFolder="" count="0" memberValueDatatype="7" unbalanced="0"/>
    <cacheHierarchy uniqueName="[Dotacion].[Fecha Ingreso ML]" caption="Fecha Ingreso ML" attribute="1" time="1" defaultMemberUniqueName="[Dotacion].[Fecha Ingreso ML].[All]" allUniqueName="[Dotacion].[Fecha Ingreso ML].[All]" dimensionUniqueName="[Dotacion]" displayFolder="" count="0" memberValueDatatype="7" unbalanced="0"/>
    <cacheHierarchy uniqueName="[Dotacion].[Supervisor]" caption="Supervisor" attribute="1" defaultMemberUniqueName="[Dotacion].[Supervisor].[All]" allUniqueName="[Dotacion].[Supervisor].[All]" dimensionUniqueName="[Dotacion]" displayFolder="" count="0" memberValueDatatype="130" unbalanced="0"/>
    <cacheHierarchy uniqueName="[Dotacion].[Coordinador]" caption="Coordinador" attribute="1" defaultMemberUniqueName="[Dotacion].[Coordinador].[All]" allUniqueName="[Dotacion].[Coordinador].[All]" dimensionUniqueName="[Dotacion]" displayFolder="" count="0" memberValueDatatype="130" unbalanced="0"/>
    <cacheHierarchy uniqueName="[Dotacion].[Turno]" caption="Turno" attribute="1" defaultMemberUniqueName="[Dotacion].[Turno].[All]" allUniqueName="[Dotacion].[Turno].[All]" dimensionUniqueName="[Dotacion]" displayFolder="" count="0" memberValueDatatype="130" unbalanced="0"/>
    <cacheHierarchy uniqueName="[Dotacion].[Jornada]" caption="Jornada" attribute="1" defaultMemberUniqueName="[Dotacion].[Jornada].[All]" allUniqueName="[Dotacion].[Jornada].[All]" dimensionUniqueName="[Dotacion]" displayFolder="" count="0" memberValueDatatype="130" unbalanced="0"/>
    <cacheHierarchy uniqueName="[Dotacion].[Carga Horaria]" caption="Carga Horaria" attribute="1" defaultMemberUniqueName="[Dotacion].[Carga Horaria].[All]" allUniqueName="[Dotacion].[Carga Horaria].[All]" dimensionUniqueName="[Dotacion]" displayFolder="" count="0" memberValueDatatype="20" unbalanced="0"/>
    <cacheHierarchy uniqueName="[Dotacion].[Cliente]" caption="Cliente" attribute="1" defaultMemberUniqueName="[Dotacion].[Cliente].[All]" allUniqueName="[Dotacion].[Cliente].[All]" dimensionUniqueName="[Dotacion]" displayFolder="" count="0" memberValueDatatype="130" unbalanced="0"/>
    <cacheHierarchy uniqueName="[Dotacion].[Sub Campaña]" caption="Sub Campaña" attribute="1" defaultMemberUniqueName="[Dotacion].[Sub Campaña].[All]" allUniqueName="[Dotacion].[Sub Campaña].[All]" dimensionUniqueName="[Dotacion]" displayFolder="" count="0" memberValueDatatype="130" unbalanced="0"/>
    <cacheHierarchy uniqueName="[Dotacion].[ID AZO]" caption="ID AZO" attribute="1" defaultMemberUniqueName="[Dotacion].[ID AZO].[All]" allUniqueName="[Dotacion].[ID AZO].[All]" dimensionUniqueName="[Dotacion]" displayFolder="" count="0" memberValueDatatype="130" unbalanced="0"/>
    <cacheHierarchy uniqueName="[Dotacion].[Estado]" caption="Estado" attribute="1" defaultMemberUniqueName="[Dotacion].[Estado].[All]" allUniqueName="[Dotacion].[Estado].[All]" dimensionUniqueName="[Dotacion]" displayFolder="" count="0" memberValueDatatype="130" unbalanced="0"/>
    <cacheHierarchy uniqueName="[Dotacion].[Fecha Baja o Lic]" caption="Fecha Baja o Lic" attribute="1" defaultMemberUniqueName="[Dotacion].[Fecha Baja o Lic].[All]" allUniqueName="[Dotacion].[Fecha Baja o Lic].[All]" dimensionUniqueName="[Dotacion]" displayFolder="" count="0" memberValueDatatype="130" unbalanced="0"/>
    <cacheHierarchy uniqueName="[Dotacion].[Proporcional x Presentismo]" caption="Proporcional x Presentismo" attribute="1" defaultMemberUniqueName="[Dotacion].[Proporcional x Presentismo].[All]" allUniqueName="[Dotacion].[Proporcional x Presentismo].[All]" dimensionUniqueName="[Dotacion]" displayFolder="" count="0" memberValueDatatype="5" unbalanced="0"/>
    <cacheHierarchy uniqueName="[Dotacion].[Proporcional x Curva]" caption="Proporcional x Curva" attribute="1" defaultMemberUniqueName="[Dotacion].[Proporcional x Curva].[All]" allUniqueName="[Dotacion].[Proporcional x Curva].[All]" dimensionUniqueName="[Dotacion]" displayFolder="" count="0" memberValueDatatype="5" unbalanced="0"/>
    <cacheHierarchy uniqueName="[Dotacion].[MODALIDAD]" caption="MODALIDAD" attribute="1" defaultMemberUniqueName="[Dotacion].[MODALIDAD].[All]" allUniqueName="[Dotacion].[MODALIDAD].[All]" dimensionUniqueName="[Dotacion]" displayFolder="" count="0" memberValueDatatype="130" unbalanced="0"/>
    <cacheHierarchy uniqueName="[Dotacion].[User Mitrol]" caption="User Mitrol" attribute="1" defaultMemberUniqueName="[Dotacion].[User Mitrol].[All]" allUniqueName="[Dotacion].[User Mitrol].[All]" dimensionUniqueName="[Dotacion]" displayFolder="" count="0" memberValueDatatype="130" unbalanced="0"/>
    <cacheHierarchy uniqueName="[Dotacion].[Equipo]" caption="Equipo" attribute="1" defaultMemberUniqueName="[Dotacion].[Equipo].[All]" allUniqueName="[Dotacion].[Equipo].[All]" dimensionUniqueName="[Dotacion]" displayFolder="" count="0" memberValueDatatype="130" unbalanced="0"/>
    <cacheHierarchy uniqueName="[Horas_Objetivo].[Producto]" caption="Producto" attribute="1" defaultMemberUniqueName="[Horas_Objetivo].[Producto].[All]" allUniqueName="[Horas_Objetivo].[Producto].[All]" dimensionUniqueName="[Horas_Objetivo]" displayFolder="" count="0" memberValueDatatype="130" unbalanced="0"/>
    <cacheHierarchy uniqueName="[Horas_Objetivo].[Apellido y Nombre]" caption="Apellido y Nombre" attribute="1" defaultMemberUniqueName="[Horas_Objetivo].[Apellido y Nombre].[All]" allUniqueName="[Horas_Objetivo].[Apellido y Nombre].[All]" dimensionUniqueName="[Horas_Objetivo]" displayFolder="" count="2" memberValueDatatype="130" unbalanced="0">
      <fieldsUsage count="2">
        <fieldUsage x="-1"/>
        <fieldUsage x="2"/>
      </fieldsUsage>
    </cacheHierarchy>
    <cacheHierarchy uniqueName="[Horas_Objetivo].[Supervisor]" caption="Supervisor" attribute="1" defaultMemberUniqueName="[Horas_Objetivo].[Supervisor].[All]" allUniqueName="[Horas_Objetivo].[Supervisor].[All]" dimensionUniqueName="[Horas_Objetivo]" displayFolder="" count="2" memberValueDatatype="130" unbalanced="0">
      <fieldsUsage count="2">
        <fieldUsage x="-1"/>
        <fieldUsage x="1"/>
      </fieldsUsage>
    </cacheHierarchy>
    <cacheHierarchy uniqueName="[Horas_Objetivo].[Coordinador]" caption="Coordinador" attribute="1" defaultMemberUniqueName="[Horas_Objetivo].[Coordinador].[All]" allUniqueName="[Horas_Objetivo].[Coordinador].[All]" dimensionUniqueName="[Horas_Objetivo]" displayFolder="" count="2" memberValueDatatype="130" unbalanced="0">
      <fieldsUsage count="2">
        <fieldUsage x="-1"/>
        <fieldUsage x="0"/>
      </fieldsUsage>
    </cacheHierarchy>
    <cacheHierarchy uniqueName="[Horas_Objetivo].[Estado]" caption="Estado" attribute="1" defaultMemberUniqueName="[Horas_Objetivo].[Estado].[All]" allUniqueName="[Horas_Objetivo].[Estado].[All]" dimensionUniqueName="[Horas_Objetivo]" displayFolder="" count="2" memberValueDatatype="130" unbalanced="0">
      <fieldsUsage count="2">
        <fieldUsage x="-1"/>
        <fieldUsage x="3"/>
      </fieldsUsage>
    </cacheHierarchy>
    <cacheHierarchy uniqueName="[Horas_Objetivo].[Sub Campaña]" caption="Sub Campaña" attribute="1" defaultMemberUniqueName="[Horas_Objetivo].[Sub Campaña].[All]" allUniqueName="[Horas_Objetivo].[Sub Campaña].[All]" dimensionUniqueName="[Horas_Objetivo]" displayFolder="" count="2" memberValueDatatype="130" unbalanced="0">
      <fieldsUsage count="2">
        <fieldUsage x="-1"/>
        <fieldUsage x="9"/>
      </fieldsUsage>
    </cacheHierarchy>
    <cacheHierarchy uniqueName="[Horas_Objetivo].[User Mitrol]" caption="User Mitrol" attribute="1" defaultMemberUniqueName="[Horas_Objetivo].[User Mitrol].[All]" allUniqueName="[Horas_Objetivo].[User Mitrol].[All]" dimensionUniqueName="[Horas_Objetivo]" displayFolder="" count="0" memberValueDatatype="130" unbalanced="0"/>
    <cacheHierarchy uniqueName="[Horas_Objetivo].[Fecha]" caption="Fecha" attribute="1" time="1" defaultMemberUniqueName="[Horas_Objetivo].[Fecha].[All]" allUniqueName="[Horas_Objetivo].[Fecha].[All]" dimensionUniqueName="[Horas_Objetivo]" displayFolder="" count="2" memberValueDatatype="7" unbalanced="0">
      <fieldsUsage count="2">
        <fieldUsage x="-1"/>
        <fieldUsage x="8"/>
      </fieldsUsage>
    </cacheHierarchy>
    <cacheHierarchy uniqueName="[Horas_Objetivo].[LOGIN]" caption="LOGIN" attribute="1" defaultMemberUniqueName="[Horas_Objetivo].[LOGIN].[All]" allUniqueName="[Horas_Objetivo].[LOGIN].[All]" dimensionUniqueName="[Horas_Objetivo]" displayFolder="" count="0" memberValueDatatype="5" unbalanced="0"/>
    <cacheHierarchy uniqueName="[Horas_Objetivo].[HS Obj]" caption="HS Obj" attribute="1" defaultMemberUniqueName="[Horas_Objetivo].[HS Obj].[All]" allUniqueName="[Horas_Objetivo].[HS Obj].[All]" dimensionUniqueName="[Horas_Objetivo]" displayFolder="" count="0" memberValueDatatype="5" unbalanced="0"/>
    <cacheHierarchy uniqueName="[Tiempos].[Fecha]" caption="Fecha" attribute="1" time="1" defaultMemberUniqueName="[Tiempos].[Fecha].[All]" allUniqueName="[Tiempos].[Fecha].[All]" dimensionUniqueName="[Tiempos]" displayFolder="" count="0" memberValueDatatype="7" unbalanced="0"/>
    <cacheHierarchy uniqueName="[Tiempos].[UserMitrol]" caption="UserMitrol" attribute="1" defaultMemberUniqueName="[Tiempos].[UserMitrol].[All]" allUniqueName="[Tiempos].[UserMitrol].[All]" dimensionUniqueName="[Tiempos]" displayFolder="" count="0" memberValueDatatype="130" unbalanced="0"/>
    <cacheHierarchy uniqueName="[Tiempos].[Sub Campaña]" caption="Sub Campaña" attribute="1" defaultMemberUniqueName="[Tiempos].[Sub Campaña].[All]" allUniqueName="[Tiempos].[Sub Campaña].[All]" dimensionUniqueName="[Tiempos]" displayFolder="" count="0" memberValueDatatype="130" unbalanced="0"/>
    <cacheHierarchy uniqueName="[Tiempos].[LOGIN]" caption="LOGIN" attribute="1" defaultMemberUniqueName="[Tiempos].[LOGIN].[All]" allUniqueName="[Tiempos].[LOGIN].[All]" dimensionUniqueName="[Tiempos]" displayFolder="" count="0" memberValueDatatype="5" unbalanced="0"/>
    <cacheHierarchy uniqueName="[Tiempos].[AVAIL]" caption="AVAIL" attribute="1" defaultMemberUniqueName="[Tiempos].[AVAIL].[All]" allUniqueName="[Tiempos].[AVAIL].[All]" dimensionUniqueName="[Tiempos]" displayFolder="" count="0" memberValueDatatype="5" unbalanced="0"/>
    <cacheHierarchy uniqueName="[Tiempos].[PREVIEW]" caption="PREVIEW" attribute="1" defaultMemberUniqueName="[Tiempos].[PREVIEW].[All]" allUniqueName="[Tiempos].[PREVIEW].[All]" dimensionUniqueName="[Tiempos]" displayFolder="" count="0" memberValueDatatype="5" unbalanced="0"/>
    <cacheHierarchy uniqueName="[Tiempos].[DIAL]" caption="DIAL" attribute="1" defaultMemberUniqueName="[Tiempos].[DIAL].[All]" allUniqueName="[Tiempos].[DIAL].[All]" dimensionUniqueName="[Tiempos]" displayFolder="" count="0" memberValueDatatype="5" unbalanced="0"/>
    <cacheHierarchy uniqueName="[Tiempos].[RING]" caption="RING" attribute="1" defaultMemberUniqueName="[Tiempos].[RING].[All]" allUniqueName="[Tiempos].[RING].[All]" dimensionUniqueName="[Tiempos]" displayFolder="" count="0" memberValueDatatype="5" unbalanced="0"/>
    <cacheHierarchy uniqueName="[Tiempos].[CONVERSACIÓN]" caption="CONVERSACIÓN" attribute="1" defaultMemberUniqueName="[Tiempos].[CONVERSACIÓN].[All]" allUniqueName="[Tiempos].[CONVERSACIÓN].[All]" dimensionUniqueName="[Tiempos]" displayFolder="" count="0" memberValueDatatype="5" unbalanced="0"/>
    <cacheHierarchy uniqueName="[Tiempos].[HOLD]" caption="HOLD" attribute="1" defaultMemberUniqueName="[Tiempos].[HOLD].[All]" allUniqueName="[Tiempos].[HOLD].[All]" dimensionUniqueName="[Tiempos]" displayFolder="" count="0" memberValueDatatype="5" unbalanced="0"/>
    <cacheHierarchy uniqueName="[Tiempos].[ACW]" caption="ACW" attribute="1" defaultMemberUniqueName="[Tiempos].[ACW].[All]" allUniqueName="[Tiempos].[ACW].[All]" dimensionUniqueName="[Tiempos]" displayFolder="" count="0" memberValueDatatype="5" unbalanced="0"/>
    <cacheHierarchy uniqueName="[Tiempos].[NOT_READY]" caption="NOT_READY" attribute="1" defaultMemberUniqueName="[Tiempos].[NOT_READY].[All]" allUniqueName="[Tiempos].[NOT_READY].[All]" dimensionUniqueName="[Tiempos]" displayFolder="" count="0" memberValueDatatype="5" unbalanced="0"/>
    <cacheHierarchy uniqueName="[Tiempos].[BREAK]" caption="BREAK" attribute="1" defaultMemberUniqueName="[Tiempos].[BREAK].[All]" allUniqueName="[Tiempos].[BREAK].[All]" dimensionUniqueName="[Tiempos]" displayFolder="" count="0" memberValueDatatype="5" unbalanced="0"/>
    <cacheHierarchy uniqueName="[Tiempos].[COACHING]" caption="COACHING" attribute="1" defaultMemberUniqueName="[Tiempos].[COACHING].[All]" allUniqueName="[Tiempos].[COACHING].[All]" dimensionUniqueName="[Tiempos]" displayFolder="" count="0" memberValueDatatype="5" unbalanced="0"/>
    <cacheHierarchy uniqueName="[Tiempos].[ADMINISTRATIVO]" caption="ADMINISTRATIVO" attribute="1" defaultMemberUniqueName="[Tiempos].[ADMINISTRATIVO].[All]" allUniqueName="[Tiempos].[ADMINISTRATIVO].[All]" dimensionUniqueName="[Tiempos]" displayFolder="" count="0" memberValueDatatype="5" unbalanced="0"/>
    <cacheHierarchy uniqueName="[Tiempos].[BAÑO]" caption="BAÑO" attribute="1" defaultMemberUniqueName="[Tiempos].[BAÑO].[All]" allUniqueName="[Tiempos].[BAÑO].[All]" dimensionUniqueName="[Tiempos]" displayFolder="" count="0" memberValueDatatype="5" unbalanced="0"/>
    <cacheHierarchy uniqueName="[Tiempos].[LLAMADA_MANUAL]" caption="LLAMADA_MANUAL" attribute="1" defaultMemberUniqueName="[Tiempos].[LLAMADA_MANUAL].[All]" allUniqueName="[Tiempos].[LLAMADA_MANUAL].[All]" dimensionUniqueName="[Tiempos]" displayFolder="" count="0" memberValueDatatype="5" unbalanced="0"/>
    <cacheHierarchy uniqueName="[Tiempos].[ATENDIDAS]" caption="ATENDIDAS" attribute="1" defaultMemberUniqueName="[Tiempos].[ATENDIDAS].[All]" allUniqueName="[Tiempos].[ATENDIDAS].[All]" dimensionUniqueName="[Tiempos]" displayFolder="" count="0" memberValueDatatype="20" unbalanced="0"/>
    <cacheHierarchy uniqueName="[Tiempos].[NO_ATENDIDAS]" caption="NO_ATENDIDAS" attribute="1" defaultMemberUniqueName="[Tiempos].[NO_ATENDIDAS].[All]" allUniqueName="[Tiempos].[NO_ATENDIDAS].[All]" dimensionUniqueName="[Tiempos]" displayFolder="" count="0" memberValueDatatype="20" unbalanced="0"/>
    <cacheHierarchy uniqueName="[Tiempos].[TIPIFICACIÓN_EXITOSO]" caption="TIPIFICACIÓN_EXITOSO" attribute="1" defaultMemberUniqueName="[Tiempos].[TIPIFICACIÓN_EXITOSO].[All]" allUniqueName="[Tiempos].[TIPIFICACIÓN_EXITOSO].[All]" dimensionUniqueName="[Tiempos]" displayFolder="" count="0" memberValueDatatype="20" unbalanced="0"/>
    <cacheHierarchy uniqueName="[Tiempos].[TIPIFICACIÓN_NO_EXITOSO]" caption="TIPIFICACIÓN_NO_EXITOSO" attribute="1" defaultMemberUniqueName="[Tiempos].[TIPIFICACIÓN_NO_EXITOSO].[All]" allUniqueName="[Tiempos].[TIPIFICACIÓN_NO_EXITOSO].[All]" dimensionUniqueName="[Tiempos]" displayFolder="" count="0" memberValueDatatype="20" unbalanced="0"/>
    <cacheHierarchy uniqueName="[Tiempos].[CONVERSACIÓN_ENTRANTE]" caption="CONVERSACIÓN_ENTRANTE" attribute="1" defaultMemberUniqueName="[Tiempos].[CONVERSACIÓN_ENTRANTE].[All]" allUniqueName="[Tiempos].[CONVERSACIÓN_ENTRANTE].[All]" dimensionUniqueName="[Tiempos]" displayFolder="" count="0" memberValueDatatype="5" unbalanced="0"/>
    <cacheHierarchy uniqueName="[Tiempos].[CONVERSACIÓN_SALIENTE]" caption="CONVERSACIÓN_SALIENTE" attribute="1" defaultMemberUniqueName="[Tiempos].[CONVERSACIÓN_SALIENTE].[All]" allUniqueName="[Tiempos].[CONVERSACIÓN_SALIENTE].[All]" dimensionUniqueName="[Tiempos]" displayFolder="" count="0" memberValueDatatype="5" unbalanced="0"/>
    <cacheHierarchy uniqueName="[Tiempos].[LLAMADAS]" caption="LLAMADAS" attribute="1" defaultMemberUniqueName="[Tiempos].[LLAMADAS].[All]" allUniqueName="[Tiempos].[LLAMADAS].[All]" dimensionUniqueName="[Tiempos]" displayFolder="" count="0" memberValueDatatype="20" unbalanced="0"/>
    <cacheHierarchy uniqueName="[Tiempos].[TOTAL_AUXILIARES]" caption="TOTAL_AUXILIARES" attribute="1" defaultMemberUniqueName="[Tiempos].[TOTAL_AUXILIARES].[All]" allUniqueName="[Tiempos].[TOTAL_AUXILIARES].[All]" dimensionUniqueName="[Tiempos]" displayFolder="" count="0" memberValueDatatype="5" unbalanced="0"/>
    <cacheHierarchy uniqueName="[Tiempos].[TKT]" caption="TKT" attribute="1" defaultMemberUniqueName="[Tiempos].[TKT].[All]" allUniqueName="[Tiempos].[TKT].[All]" dimensionUniqueName="[Tiempos]" displayFolder="" count="0" memberValueDatatype="5" unbalanced="0"/>
    <cacheHierarchy uniqueName="[Tiempos].[TMO]" caption="TMO" attribute="1" defaultMemberUniqueName="[Tiempos].[TMO].[All]" allUniqueName="[Tiempos].[TMO].[All]" dimensionUniqueName="[Tiempos]" displayFolder="" count="0" memberValueDatatype="5" unbalanced="0"/>
    <cacheHierarchy uniqueName="[Tiempos].[PRODUCTO]" caption="PRODUCTO" attribute="1" defaultMemberUniqueName="[Tiempos].[PRODUCTO].[All]" allUniqueName="[Tiempos].[PRODUCTO].[All]" dimensionUniqueName="[Tiempos]" displayFolder="" count="0" memberValueDatatype="130" unbalanced="0"/>
    <cacheHierarchy uniqueName="[Tiempos].[Operador]" caption="Operador" attribute="1" defaultMemberUniqueName="[Tiempos].[Operador].[All]" allUniqueName="[Tiempos].[Operador].[All]" dimensionUniqueName="[Tiempos]" displayFolder="" count="0" memberValueDatatype="130" unbalanced="0"/>
    <cacheHierarchy uniqueName="[Tiempos].[Documento]" caption="Documento" attribute="1" defaultMemberUniqueName="[Tiempos].[Documento].[All]" allUniqueName="[Tiempos].[Documento].[All]" dimensionUniqueName="[Tiempos]" displayFolder="" count="0" memberValueDatatype="20" unbalanced="0"/>
    <cacheHierarchy uniqueName="[Tiempos].[Supervisor]" caption="Supervisor" attribute="1" defaultMemberUniqueName="[Tiempos].[Supervisor].[All]" allUniqueName="[Tiempos].[Supervisor].[All]" dimensionUniqueName="[Tiempos]" displayFolder="" count="0" memberValueDatatype="130" unbalanced="0"/>
    <cacheHierarchy uniqueName="[Tiempos].[Coordinador]" caption="Coordinador" attribute="1" defaultMemberUniqueName="[Tiempos].[Coordinador].[All]" allUniqueName="[Tiempos].[Coordinador].[All]" dimensionUniqueName="[Tiempos]" displayFolder="" count="0" memberValueDatatype="130" unbalanced="0"/>
    <cacheHierarchy uniqueName="[Tiempos].[Site]" caption="Site" attribute="1" defaultMemberUniqueName="[Tiempos].[Site].[All]" allUniqueName="[Tiempos].[Site].[All]" dimensionUniqueName="[Tiempos]" displayFolder="" count="0" memberValueDatatype="130" unbalanced="0"/>
    <cacheHierarchy uniqueName="[Tiempos].[Id Operador]" caption="Id Operador" attribute="1" defaultMemberUniqueName="[Tiempos].[Id Operador].[All]" allUniqueName="[Tiempos].[Id Operador].[All]" dimensionUniqueName="[Tiempos]" displayFolder="" count="0" memberValueDatatype="130" unbalanced="0"/>
    <cacheHierarchy uniqueName="[Tiempos].[Estado]" caption="Estado" attribute="1" defaultMemberUniqueName="[Tiempos].[Estado].[All]" allUniqueName="[Tiempos].[Estado].[All]" dimensionUniqueName="[Tiempos]" displayFolder="" count="0" memberValueDatatype="130" unbalanced="0"/>
    <cacheHierarchy uniqueName="[Tiempos].[Proporcional x Presentismo]" caption="Proporcional x Presentismo" attribute="1" defaultMemberUniqueName="[Tiempos].[Proporcional x Presentismo].[All]" allUniqueName="[Tiempos].[Proporcional x Presentismo].[All]" dimensionUniqueName="[Tiempos]" displayFolder="" count="0" memberValueDatatype="5" unbalanced="0"/>
    <cacheHierarchy uniqueName="[Tiempos].[Proporcional x Curva]" caption="Proporcional x Curva" attribute="1" defaultMemberUniqueName="[Tiempos].[Proporcional x Curva].[All]" allUniqueName="[Tiempos].[Proporcional x Curva].[All]" dimensionUniqueName="[Tiempos]" displayFolder="" count="0" memberValueDatatype="5" unbalanced="0"/>
    <cacheHierarchy uniqueName="[Tiempos].[Busqueda]" caption="Busqueda" attribute="1" defaultMemberUniqueName="[Tiempos].[Busqueda].[All]" allUniqueName="[Tiempos].[Busqueda].[All]" dimensionUniqueName="[Tiempos]" displayFolder="" count="0" memberValueDatatype="130" unbalanced="0"/>
    <cacheHierarchy uniqueName="[Ventas AZO Mes Anterior].[Id Operador]" caption="Id Operador" attribute="1" defaultMemberUniqueName="[Ventas AZO Mes Anterior].[Id Operador].[All]" allUniqueName="[Ventas AZO Mes Anterior].[Id Operador].[All]" dimensionUniqueName="[Ventas AZO Mes Anterior]" displayFolder="" count="0" memberValueDatatype="130" unbalanced="0"/>
    <cacheHierarchy uniqueName="[Ventas AZO Mes Anterior].[Fecha]" caption="Fecha" attribute="1" time="1" defaultMemberUniqueName="[Ventas AZO Mes Anterior].[Fecha].[All]" allUniqueName="[Ventas AZO Mes Anterior].[Fecha].[All]" dimensionUniqueName="[Ventas AZO Mes Anterior]" displayFolder="" count="0" memberValueDatatype="7" unbalanced="0"/>
    <cacheHierarchy uniqueName="[Ventas AZO Mes Anterior].[Hora]" caption="Hora" attribute="1" defaultMemberUniqueName="[Ventas AZO Mes Anterior].[Hora].[All]" allUniqueName="[Ventas AZO Mes Anterior].[Hora].[All]" dimensionUniqueName="[Ventas AZO Mes Anterior]" displayFolder="" count="0" memberValueDatatype="130" unbalanced="0"/>
    <cacheHierarchy uniqueName="[Ventas AZO Mes Anterior].[Dispositivo]" caption="Dispositivo" attribute="1" defaultMemberUniqueName="[Ventas AZO Mes Anterior].[Dispositivo].[All]" allUniqueName="[Ventas AZO Mes Anterior].[Dispositivo].[All]" dimensionUniqueName="[Ventas AZO Mes Anterior]" displayFolder="" count="0" memberValueDatatype="130" unbalanced="0"/>
    <cacheHierarchy uniqueName="[Ventas AZO Mes Anterior].[Cliente]" caption="Cliente" attribute="1" defaultMemberUniqueName="[Ventas AZO Mes Anterior].[Cliente].[All]" allUniqueName="[Ventas AZO Mes Anterior].[Cliente].[All]" dimensionUniqueName="[Ventas AZO Mes Anterior]" displayFolder="" count="0" memberValueDatatype="130" unbalanced="0"/>
    <cacheHierarchy uniqueName="[Ventas AZO Mes Anterior].[Cliente_Mail]" caption="Cliente_Mail" attribute="1" defaultMemberUniqueName="[Ventas AZO Mes Anterior].[Cliente_Mail].[All]" allUniqueName="[Ventas AZO Mes Anterior].[Cliente_Mail].[All]" dimensionUniqueName="[Ventas AZO Mes Anterior]" displayFolder="" count="0" memberValueDatatype="130" unbalanced="0"/>
    <cacheHierarchy uniqueName="[Ventas AZO Mes Anterior].[Cliente_Telefono]" caption="Cliente_Telefono" attribute="1" defaultMemberUniqueName="[Ventas AZO Mes Anterior].[Cliente_Telefono].[All]" allUniqueName="[Ventas AZO Mes Anterior].[Cliente_Telefono].[All]" dimensionUniqueName="[Ventas AZO Mes Anterior]" displayFolder="" count="0" memberValueDatatype="130" unbalanced="0"/>
    <cacheHierarchy uniqueName="[Ventas AZO Mes Anterior].[user_id]" caption="user_id" attribute="1" defaultMemberUniqueName="[Ventas AZO Mes Anterior].[user_id].[All]" allUniqueName="[Ventas AZO Mes Anterior].[user_id].[All]" dimensionUniqueName="[Ventas AZO Mes Anterior]" displayFolder="" count="0" memberValueDatatype="130" unbalanced="0"/>
    <cacheHierarchy uniqueName="[Ventas AZO Mes Anterior].[Status_Link]" caption="Status_Link" attribute="1" defaultMemberUniqueName="[Ventas AZO Mes Anterior].[Status_Link].[All]" allUniqueName="[Ventas AZO Mes Anterior].[Status_Link].[All]" dimensionUniqueName="[Ventas AZO Mes Anterior]" displayFolder="" count="0" memberValueDatatype="130" unbalanced="0"/>
    <cacheHierarchy uniqueName="[Ventas AZO Mes Anterior].[payment_id]" caption="payment_id" attribute="1" defaultMemberUniqueName="[Ventas AZO Mes Anterior].[payment_id].[All]" allUniqueName="[Ventas AZO Mes Anterior].[payment_id].[All]" dimensionUniqueName="[Ventas AZO Mes Anterior]" displayFolder="" count="0" memberValueDatatype="130" unbalanced="0"/>
    <cacheHierarchy uniqueName="[Ventas AZO Mes Anterior].[payment_method_id]" caption="payment_method_id" attribute="1" defaultMemberUniqueName="[Ventas AZO Mes Anterior].[payment_method_id].[All]" allUniqueName="[Ventas AZO Mes Anterior].[payment_method_id].[All]" dimensionUniqueName="[Ventas AZO Mes Anterior]" displayFolder="" count="0" memberValueDatatype="130" unbalanced="0"/>
    <cacheHierarchy uniqueName="[Ventas AZO Mes Anterior].[payment_status]" caption="payment_status" attribute="1" defaultMemberUniqueName="[Ventas AZO Mes Anterior].[payment_status].[All]" allUniqueName="[Ventas AZO Mes Anterior].[payment_status].[All]" dimensionUniqueName="[Ventas AZO Mes Anterior]" displayFolder="" count="0" memberValueDatatype="130" unbalanced="0"/>
    <cacheHierarchy uniqueName="[Ventas AZO Mes Anterior].[payment_status_detail]" caption="payment_status_detail" attribute="1" defaultMemberUniqueName="[Ventas AZO Mes Anterior].[payment_status_detail].[All]" allUniqueName="[Ventas AZO Mes Anterior].[payment_status_detail].[All]" dimensionUniqueName="[Ventas AZO Mes Anterior]" displayFolder="" count="0" memberValueDatatype="130" unbalanced="0"/>
    <cacheHierarchy uniqueName="[Ventas AZO Mes Anterior].[PRODUCTO]" caption="PRODUCTO" attribute="1" defaultMemberUniqueName="[Ventas AZO Mes Anterior].[PRODUCTO].[All]" allUniqueName="[Ventas AZO Mes Anterior].[PRODUCTO].[All]" dimensionUniqueName="[Ventas AZO Mes Anterior]" displayFolder="" count="0" memberValueDatatype="130" unbalanced="0"/>
    <cacheHierarchy uniqueName="[Ventas AZO Mes Anterior].[Sub Campaña]" caption="Sub Campaña" attribute="1" defaultMemberUniqueName="[Ventas AZO Mes Anterior].[Sub Campaña].[All]" allUniqueName="[Ventas AZO Mes Anterior].[Sub Campaña].[All]" dimensionUniqueName="[Ventas AZO Mes Anterior]" displayFolder="" count="0" memberValueDatatype="130" unbalanced="0"/>
    <cacheHierarchy uniqueName="[Ventas AZO Mes Anterior].[Estado_Gestion]" caption="Estado_Gestion" attribute="1" defaultMemberUniqueName="[Ventas AZO Mes Anterior].[Estado_Gestion].[All]" allUniqueName="[Ventas AZO Mes Anterior].[Estado_Gestion].[All]" dimensionUniqueName="[Ventas AZO Mes Anterior]" displayFolder="" count="0" memberValueDatatype="130" unbalanced="0"/>
    <cacheHierarchy uniqueName="[Ventas AZO Mes Anterior].[Puntos (Sin Incentivo)]" caption="Puntos (Sin Incentivo)" attribute="1" defaultMemberUniqueName="[Ventas AZO Mes Anterior].[Puntos (Sin Incentivo)].[All]" allUniqueName="[Ventas AZO Mes Anterior].[Puntos (Sin Incentivo)].[All]" dimensionUniqueName="[Ventas AZO Mes Anterior]" displayFolder="" count="0" memberValueDatatype="5" unbalanced="0"/>
    <cacheHierarchy uniqueName="[Ventas AZO Mes Anterior].[Operador]" caption="Operador" attribute="1" defaultMemberUniqueName="[Ventas AZO Mes Anterior].[Operador].[All]" allUniqueName="[Ventas AZO Mes Anterior].[Operador].[All]" dimensionUniqueName="[Ventas AZO Mes Anterior]" displayFolder="" count="0" memberValueDatatype="130" unbalanced="0"/>
    <cacheHierarchy uniqueName="[Ventas AZO Mes Anterior].[Documento]" caption="Documento" attribute="1" defaultMemberUniqueName="[Ventas AZO Mes Anterior].[Documento].[All]" allUniqueName="[Ventas AZO Mes Anterior].[Documento].[All]" dimensionUniqueName="[Ventas AZO Mes Anterior]" displayFolder="" count="0" memberValueDatatype="20" unbalanced="0"/>
    <cacheHierarchy uniqueName="[Ventas AZO Mes Anterior].[Supervisor]" caption="Supervisor" attribute="1" defaultMemberUniqueName="[Ventas AZO Mes Anterior].[Supervisor].[All]" allUniqueName="[Ventas AZO Mes Anterior].[Supervisor].[All]" dimensionUniqueName="[Ventas AZO Mes Anterior]" displayFolder="" count="0" memberValueDatatype="130" unbalanced="0"/>
    <cacheHierarchy uniqueName="[Ventas AZO Mes Anterior].[Coordinador]" caption="Coordinador" attribute="1" defaultMemberUniqueName="[Ventas AZO Mes Anterior].[Coordinador].[All]" allUniqueName="[Ventas AZO Mes Anterior].[Coordinador].[All]" dimensionUniqueName="[Ventas AZO Mes Anterior]" displayFolder="" count="0" memberValueDatatype="130" unbalanced="0"/>
    <cacheHierarchy uniqueName="[Ventas AZO Mes Anterior].[Site]" caption="Site" attribute="1" defaultMemberUniqueName="[Ventas AZO Mes Anterior].[Site].[All]" allUniqueName="[Ventas AZO Mes Anterior].[Site].[All]" dimensionUniqueName="[Ventas AZO Mes Anterior]" displayFolder="" count="0" memberValueDatatype="130" unbalanced="0"/>
    <cacheHierarchy uniqueName="[Ventas AZO Mes Anterior].[Estado]" caption="Estado" attribute="1" defaultMemberUniqueName="[Ventas AZO Mes Anterior].[Estado].[All]" allUniqueName="[Ventas AZO Mes Anterior].[Estado].[All]" dimensionUniqueName="[Ventas AZO Mes Anterior]" displayFolder="" count="0" memberValueDatatype="130" unbalanced="0"/>
    <cacheHierarchy uniqueName="[Ventas AZO Mes Anterior].[Multiplicador Incentivo]" caption="Multiplicador Incentivo" attribute="1" defaultMemberUniqueName="[Ventas AZO Mes Anterior].[Multiplicador Incentivo].[All]" allUniqueName="[Ventas AZO Mes Anterior].[Multiplicador Incentivo].[All]" dimensionUniqueName="[Ventas AZO Mes Anterior]" displayFolder="" count="0" memberValueDatatype="5" unbalanced="0"/>
    <cacheHierarchy uniqueName="[Ventas AZO Mes Anterior].[Puntos]" caption="Puntos" attribute="1" defaultMemberUniqueName="[Ventas AZO Mes Anterior].[Puntos].[All]" allUniqueName="[Ventas AZO Mes Anterior].[Puntos].[All]" dimensionUniqueName="[Ventas AZO Mes Anterior]" displayFolder="" count="0" memberValueDatatype="5" unbalanced="0"/>
    <cacheHierarchy uniqueName="[VentasTiemposFinal].[Fecha]" caption="Fecha" attribute="1" time="1" defaultMemberUniqueName="[VentasTiemposFinal].[Fecha].[All]" allUniqueName="[VentasTiemposFinal].[Fecha].[All]" dimensionUniqueName="[VentasTiemposFinal]" displayFolder="" count="0" memberValueDatatype="7" unbalanced="0"/>
    <cacheHierarchy uniqueName="[VentasTiemposFinal].[UserMitrol]" caption="UserMitrol" attribute="1" defaultMemberUniqueName="[VentasTiemposFinal].[UserMitrol].[All]" allUniqueName="[VentasTiemposFinal].[UserMitrol].[All]" dimensionUniqueName="[VentasTiemposFinal]" displayFolder="" count="0" memberValueDatatype="130" unbalanced="0"/>
    <cacheHierarchy uniqueName="[VentasTiemposFinal].[Sub Campaña]" caption="Sub Campaña" attribute="1" defaultMemberUniqueName="[VentasTiemposFinal].[Sub Campaña].[All]" allUniqueName="[VentasTiemposFinal].[Sub Campaña].[All]" dimensionUniqueName="[VentasTiemposFinal]" displayFolder="" count="0" memberValueDatatype="130" unbalanced="0"/>
    <cacheHierarchy uniqueName="[VentasTiemposFinal].[LOGIN]" caption="LOGIN" attribute="1" defaultMemberUniqueName="[VentasTiemposFinal].[LOGIN].[All]" allUniqueName="[VentasTiemposFinal].[LOGIN].[All]" dimensionUniqueName="[VentasTiemposFinal]" displayFolder="" count="0" memberValueDatatype="5" unbalanced="0"/>
    <cacheHierarchy uniqueName="[VentasTiemposFinal].[AVAIL]" caption="AVAIL" attribute="1" defaultMemberUniqueName="[VentasTiemposFinal].[AVAIL].[All]" allUniqueName="[VentasTiemposFinal].[AVAIL].[All]" dimensionUniqueName="[VentasTiemposFinal]" displayFolder="" count="0" memberValueDatatype="5" unbalanced="0"/>
    <cacheHierarchy uniqueName="[VentasTiemposFinal].[PREVIEW]" caption="PREVIEW" attribute="1" defaultMemberUniqueName="[VentasTiemposFinal].[PREVIEW].[All]" allUniqueName="[VentasTiemposFinal].[PREVIEW].[All]" dimensionUniqueName="[VentasTiemposFinal]" displayFolder="" count="0" memberValueDatatype="5" unbalanced="0"/>
    <cacheHierarchy uniqueName="[VentasTiemposFinal].[DIAL]" caption="DIAL" attribute="1" defaultMemberUniqueName="[VentasTiemposFinal].[DIAL].[All]" allUniqueName="[VentasTiemposFinal].[DIAL].[All]" dimensionUniqueName="[VentasTiemposFinal]" displayFolder="" count="0" memberValueDatatype="5" unbalanced="0"/>
    <cacheHierarchy uniqueName="[VentasTiemposFinal].[RING]" caption="RING" attribute="1" defaultMemberUniqueName="[VentasTiemposFinal].[RING].[All]" allUniqueName="[VentasTiemposFinal].[RING].[All]" dimensionUniqueName="[VentasTiemposFinal]" displayFolder="" count="0" memberValueDatatype="5" unbalanced="0"/>
    <cacheHierarchy uniqueName="[VentasTiemposFinal].[CONVERSACIÓN]" caption="CONVERSACIÓN" attribute="1" defaultMemberUniqueName="[VentasTiemposFinal].[CONVERSACIÓN].[All]" allUniqueName="[VentasTiemposFinal].[CONVERSACIÓN].[All]" dimensionUniqueName="[VentasTiemposFinal]" displayFolder="" count="0" memberValueDatatype="5" unbalanced="0"/>
    <cacheHierarchy uniqueName="[VentasTiemposFinal].[HOLD]" caption="HOLD" attribute="1" defaultMemberUniqueName="[VentasTiemposFinal].[HOLD].[All]" allUniqueName="[VentasTiemposFinal].[HOLD].[All]" dimensionUniqueName="[VentasTiemposFinal]" displayFolder="" count="0" memberValueDatatype="5" unbalanced="0"/>
    <cacheHierarchy uniqueName="[VentasTiemposFinal].[ACW]" caption="ACW" attribute="1" defaultMemberUniqueName="[VentasTiemposFinal].[ACW].[All]" allUniqueName="[VentasTiemposFinal].[ACW].[All]" dimensionUniqueName="[VentasTiemposFinal]" displayFolder="" count="0" memberValueDatatype="5" unbalanced="0"/>
    <cacheHierarchy uniqueName="[VentasTiemposFinal].[NOT_READY]" caption="NOT_READY" attribute="1" defaultMemberUniqueName="[VentasTiemposFinal].[NOT_READY].[All]" allUniqueName="[VentasTiemposFinal].[NOT_READY].[All]" dimensionUniqueName="[VentasTiemposFinal]" displayFolder="" count="0" memberValueDatatype="5" unbalanced="0"/>
    <cacheHierarchy uniqueName="[VentasTiemposFinal].[BREAK]" caption="BREAK" attribute="1" defaultMemberUniqueName="[VentasTiemposFinal].[BREAK].[All]" allUniqueName="[VentasTiemposFinal].[BREAK].[All]" dimensionUniqueName="[VentasTiemposFinal]" displayFolder="" count="0" memberValueDatatype="5" unbalanced="0"/>
    <cacheHierarchy uniqueName="[VentasTiemposFinal].[COACHING]" caption="COACHING" attribute="1" defaultMemberUniqueName="[VentasTiemposFinal].[COACHING].[All]" allUniqueName="[VentasTiemposFinal].[COACHING].[All]" dimensionUniqueName="[VentasTiemposFinal]" displayFolder="" count="0" memberValueDatatype="5" unbalanced="0"/>
    <cacheHierarchy uniqueName="[VentasTiemposFinal].[ADMINISTRATIVO]" caption="ADMINISTRATIVO" attribute="1" defaultMemberUniqueName="[VentasTiemposFinal].[ADMINISTRATIVO].[All]" allUniqueName="[VentasTiemposFinal].[ADMINISTRATIVO].[All]" dimensionUniqueName="[VentasTiemposFinal]" displayFolder="" count="0" memberValueDatatype="5" unbalanced="0"/>
    <cacheHierarchy uniqueName="[VentasTiemposFinal].[BAÑO]" caption="BAÑO" attribute="1" defaultMemberUniqueName="[VentasTiemposFinal].[BAÑO].[All]" allUniqueName="[VentasTiemposFinal].[BAÑO].[All]" dimensionUniqueName="[VentasTiemposFinal]" displayFolder="" count="0" memberValueDatatype="5" unbalanced="0"/>
    <cacheHierarchy uniqueName="[VentasTiemposFinal].[LLAMADA_MANUAL]" caption="LLAMADA_MANUAL" attribute="1" defaultMemberUniqueName="[VentasTiemposFinal].[LLAMADA_MANUAL].[All]" allUniqueName="[VentasTiemposFinal].[LLAMADA_MANUAL].[All]" dimensionUniqueName="[VentasTiemposFinal]" displayFolder="" count="0" memberValueDatatype="5" unbalanced="0"/>
    <cacheHierarchy uniqueName="[VentasTiemposFinal].[ATENDIDAS]" caption="ATENDIDAS" attribute="1" defaultMemberUniqueName="[VentasTiemposFinal].[ATENDIDAS].[All]" allUniqueName="[VentasTiemposFinal].[ATENDIDAS].[All]" dimensionUniqueName="[VentasTiemposFinal]" displayFolder="" count="0" memberValueDatatype="20" unbalanced="0"/>
    <cacheHierarchy uniqueName="[VentasTiemposFinal].[NO_ATENDIDAS]" caption="NO_ATENDIDAS" attribute="1" defaultMemberUniqueName="[VentasTiemposFinal].[NO_ATENDIDAS].[All]" allUniqueName="[VentasTiemposFinal].[NO_ATENDIDAS].[All]" dimensionUniqueName="[VentasTiemposFinal]" displayFolder="" count="0" memberValueDatatype="20" unbalanced="0"/>
    <cacheHierarchy uniqueName="[VentasTiemposFinal].[TIPIFICACIÓN_EXITOSO]" caption="TIPIFICACIÓN_EXITOSO" attribute="1" defaultMemberUniqueName="[VentasTiemposFinal].[TIPIFICACIÓN_EXITOSO].[All]" allUniqueName="[VentasTiemposFinal].[TIPIFICACIÓN_EXITOSO].[All]" dimensionUniqueName="[VentasTiemposFinal]" displayFolder="" count="0" memberValueDatatype="20" unbalanced="0"/>
    <cacheHierarchy uniqueName="[VentasTiemposFinal].[TIPIFICACIÓN_NO_EXITOSO]" caption="TIPIFICACIÓN_NO_EXITOSO" attribute="1" defaultMemberUniqueName="[VentasTiemposFinal].[TIPIFICACIÓN_NO_EXITOSO].[All]" allUniqueName="[VentasTiemposFinal].[TIPIFICACIÓN_NO_EXITOSO].[All]" dimensionUniqueName="[VentasTiemposFinal]" displayFolder="" count="0" memberValueDatatype="20" unbalanced="0"/>
    <cacheHierarchy uniqueName="[VentasTiemposFinal].[CONVERSACIÓN_ENTRANTE]" caption="CONVERSACIÓN_ENTRANTE" attribute="1" defaultMemberUniqueName="[VentasTiemposFinal].[CONVERSACIÓN_ENTRANTE].[All]" allUniqueName="[VentasTiemposFinal].[CONVERSACIÓN_ENTRANTE].[All]" dimensionUniqueName="[VentasTiemposFinal]" displayFolder="" count="0" memberValueDatatype="5" unbalanced="0"/>
    <cacheHierarchy uniqueName="[VentasTiemposFinal].[CONVERSACIÓN_SALIENTE]" caption="CONVERSACIÓN_SALIENTE" attribute="1" defaultMemberUniqueName="[VentasTiemposFinal].[CONVERSACIÓN_SALIENTE].[All]" allUniqueName="[VentasTiemposFinal].[CONVERSACIÓN_SALIENTE].[All]" dimensionUniqueName="[VentasTiemposFinal]" displayFolder="" count="0" memberValueDatatype="5" unbalanced="0"/>
    <cacheHierarchy uniqueName="[VentasTiemposFinal].[LLAMADAS]" caption="LLAMADAS" attribute="1" defaultMemberUniqueName="[VentasTiemposFinal].[LLAMADAS].[All]" allUniqueName="[VentasTiemposFinal].[LLAMADAS].[All]" dimensionUniqueName="[VentasTiemposFinal]" displayFolder="" count="0" memberValueDatatype="20" unbalanced="0"/>
    <cacheHierarchy uniqueName="[VentasTiemposFinal].[TOTAL_AUXILIARES]" caption="TOTAL_AUXILIARES" attribute="1" defaultMemberUniqueName="[VentasTiemposFinal].[TOTAL_AUXILIARES].[All]" allUniqueName="[VentasTiemposFinal].[TOTAL_AUXILIARES].[All]" dimensionUniqueName="[VentasTiemposFinal]" displayFolder="" count="0" memberValueDatatype="5" unbalanced="0"/>
    <cacheHierarchy uniqueName="[VentasTiemposFinal].[TKT]" caption="TKT" attribute="1" defaultMemberUniqueName="[VentasTiemposFinal].[TKT].[All]" allUniqueName="[VentasTiemposFinal].[TKT].[All]" dimensionUniqueName="[VentasTiemposFinal]" displayFolder="" count="0" memberValueDatatype="5" unbalanced="0"/>
    <cacheHierarchy uniqueName="[VentasTiemposFinal].[TMO]" caption="TMO" attribute="1" defaultMemberUniqueName="[VentasTiemposFinal].[TMO].[All]" allUniqueName="[VentasTiemposFinal].[TMO].[All]" dimensionUniqueName="[VentasTiemposFinal]" displayFolder="" count="0" memberValueDatatype="5" unbalanced="0"/>
    <cacheHierarchy uniqueName="[VentasTiemposFinal].[PRODUCTO]" caption="PRODUCTO" attribute="1" defaultMemberUniqueName="[VentasTiemposFinal].[PRODUCTO].[All]" allUniqueName="[VentasTiemposFinal].[PRODUCTO].[All]" dimensionUniqueName="[VentasTiemposFinal]" displayFolder="" count="0" memberValueDatatype="130" unbalanced="0"/>
    <cacheHierarchy uniqueName="[VentasTiemposFinal].[Operador]" caption="Operador" attribute="1" defaultMemberUniqueName="[VentasTiemposFinal].[Operador].[All]" allUniqueName="[VentasTiemposFinal].[Operador].[All]" dimensionUniqueName="[VentasTiemposFinal]" displayFolder="" count="0" memberValueDatatype="130" unbalanced="0"/>
    <cacheHierarchy uniqueName="[VentasTiemposFinal].[Documento]" caption="Documento" attribute="1" defaultMemberUniqueName="[VentasTiemposFinal].[Documento].[All]" allUniqueName="[VentasTiemposFinal].[Documento].[All]" dimensionUniqueName="[VentasTiemposFinal]" displayFolder="" count="0" memberValueDatatype="20" unbalanced="0"/>
    <cacheHierarchy uniqueName="[VentasTiemposFinal].[Supervisor]" caption="Supervisor" attribute="1" defaultMemberUniqueName="[VentasTiemposFinal].[Supervisor].[All]" allUniqueName="[VentasTiemposFinal].[Supervisor].[All]" dimensionUniqueName="[VentasTiemposFinal]" displayFolder="" count="0" memberValueDatatype="130" unbalanced="0"/>
    <cacheHierarchy uniqueName="[VentasTiemposFinal].[Coordinador]" caption="Coordinador" attribute="1" defaultMemberUniqueName="[VentasTiemposFinal].[Coordinador].[All]" allUniqueName="[VentasTiemposFinal].[Coordinador].[All]" dimensionUniqueName="[VentasTiemposFinal]" displayFolder="" count="0" memberValueDatatype="130" unbalanced="0"/>
    <cacheHierarchy uniqueName="[VentasTiemposFinal].[Site]" caption="Site" attribute="1" defaultMemberUniqueName="[VentasTiemposFinal].[Site].[All]" allUniqueName="[VentasTiemposFinal].[Site].[All]" dimensionUniqueName="[VentasTiemposFinal]" displayFolder="" count="0" memberValueDatatype="130" unbalanced="0"/>
    <cacheHierarchy uniqueName="[VentasTiemposFinal].[Id Operador]" caption="Id Operador" attribute="1" defaultMemberUniqueName="[VentasTiemposFinal].[Id Operador].[All]" allUniqueName="[VentasTiemposFinal].[Id Operador].[All]" dimensionUniqueName="[VentasTiemposFinal]" displayFolder="" count="0" memberValueDatatype="130" unbalanced="0"/>
    <cacheHierarchy uniqueName="[VentasTiemposFinal].[Estado]" caption="Estado" attribute="1" defaultMemberUniqueName="[VentasTiemposFinal].[Estado].[All]" allUniqueName="[VentasTiemposFinal].[Estado].[All]" dimensionUniqueName="[VentasTiemposFinal]" displayFolder="" count="0" memberValueDatatype="130" unbalanced="0"/>
    <cacheHierarchy uniqueName="[VentasTiemposFinal].[Proporcional x Presentismo]" caption="Proporcional x Presentismo" attribute="1" defaultMemberUniqueName="[VentasTiemposFinal].[Proporcional x Presentismo].[All]" allUniqueName="[VentasTiemposFinal].[Proporcional x Presentismo].[All]" dimensionUniqueName="[VentasTiemposFinal]" displayFolder="" count="0" memberValueDatatype="5" unbalanced="0"/>
    <cacheHierarchy uniqueName="[VentasTiemposFinal].[Proporcional x Curva]" caption="Proporcional x Curva" attribute="1" defaultMemberUniqueName="[VentasTiemposFinal].[Proporcional x Curva].[All]" allUniqueName="[VentasTiemposFinal].[Proporcional x Curva].[All]" dimensionUniqueName="[VentasTiemposFinal]" displayFolder="" count="0" memberValueDatatype="5" unbalanced="0"/>
    <cacheHierarchy uniqueName="[VentasTiemposFinal].[Busqueda]" caption="Busqueda" attribute="1" defaultMemberUniqueName="[VentasTiemposFinal].[Busqueda].[All]" allUniqueName="[VentasTiemposFinal].[Busqueda].[All]" dimensionUniqueName="[VentasTiemposFinal]" displayFolder="" count="0" memberValueDatatype="130" unbalanced="0"/>
    <cacheHierarchy uniqueName="[VentasTiemposFinal].[Hora]" caption="Hora" attribute="1" defaultMemberUniqueName="[VentasTiemposFinal].[Hora].[All]" allUniqueName="[VentasTiemposFinal].[Hora].[All]" dimensionUniqueName="[VentasTiemposFinal]" displayFolder="" count="0" memberValueDatatype="130" unbalanced="0"/>
    <cacheHierarchy uniqueName="[VentasTiemposFinal].[Dispositivo]" caption="Dispositivo" attribute="1" defaultMemberUniqueName="[VentasTiemposFinal].[Dispositivo].[All]" allUniqueName="[VentasTiemposFinal].[Dispositivo].[All]" dimensionUniqueName="[VentasTiemposFinal]" displayFolder="" count="0" memberValueDatatype="130" unbalanced="0"/>
    <cacheHierarchy uniqueName="[VentasTiemposFinal].[Cliente]" caption="Cliente" attribute="1" defaultMemberUniqueName="[VentasTiemposFinal].[Cliente].[All]" allUniqueName="[VentasTiemposFinal].[Cliente].[All]" dimensionUniqueName="[VentasTiemposFinal]" displayFolder="" count="0" memberValueDatatype="130" unbalanced="0"/>
    <cacheHierarchy uniqueName="[VentasTiemposFinal].[Cliente_Mail]" caption="Cliente_Mail" attribute="1" defaultMemberUniqueName="[VentasTiemposFinal].[Cliente_Mail].[All]" allUniqueName="[VentasTiemposFinal].[Cliente_Mail].[All]" dimensionUniqueName="[VentasTiemposFinal]" displayFolder="" count="0" memberValueDatatype="130" unbalanced="0"/>
    <cacheHierarchy uniqueName="[VentasTiemposFinal].[Cliente_Telefono]" caption="Cliente_Telefono" attribute="1" defaultMemberUniqueName="[VentasTiemposFinal].[Cliente_Telefono].[All]" allUniqueName="[VentasTiemposFinal].[Cliente_Telefono].[All]" dimensionUniqueName="[VentasTiemposFinal]" displayFolder="" count="0" memberValueDatatype="130" unbalanced="0"/>
    <cacheHierarchy uniqueName="[VentasTiemposFinal].[user_id]" caption="user_id" attribute="1" defaultMemberUniqueName="[VentasTiemposFinal].[user_id].[All]" allUniqueName="[VentasTiemposFinal].[user_id].[All]" dimensionUniqueName="[VentasTiemposFinal]" displayFolder="" count="0" memberValueDatatype="130" unbalanced="0"/>
    <cacheHierarchy uniqueName="[VentasTiemposFinal].[Status_Link]" caption="Status_Link" attribute="1" defaultMemberUniqueName="[VentasTiemposFinal].[Status_Link].[All]" allUniqueName="[VentasTiemposFinal].[Status_Link].[All]" dimensionUniqueName="[VentasTiemposFinal]" displayFolder="" count="0" memberValueDatatype="130" unbalanced="0"/>
    <cacheHierarchy uniqueName="[VentasTiemposFinal].[payment_id]" caption="payment_id" attribute="1" defaultMemberUniqueName="[VentasTiemposFinal].[payment_id].[All]" allUniqueName="[VentasTiemposFinal].[payment_id].[All]" dimensionUniqueName="[VentasTiemposFinal]" displayFolder="" count="0" memberValueDatatype="130" unbalanced="0"/>
    <cacheHierarchy uniqueName="[VentasTiemposFinal].[payment_method_id]" caption="payment_method_id" attribute="1" defaultMemberUniqueName="[VentasTiemposFinal].[payment_method_id].[All]" allUniqueName="[VentasTiemposFinal].[payment_method_id].[All]" dimensionUniqueName="[VentasTiemposFinal]" displayFolder="" count="0" memberValueDatatype="130" unbalanced="0"/>
    <cacheHierarchy uniqueName="[VentasTiemposFinal].[payment_status]" caption="payment_status" attribute="1" defaultMemberUniqueName="[VentasTiemposFinal].[payment_status].[All]" allUniqueName="[VentasTiemposFinal].[payment_status].[All]" dimensionUniqueName="[VentasTiemposFinal]" displayFolder="" count="0" memberValueDatatype="130" unbalanced="0"/>
    <cacheHierarchy uniqueName="[VentasTiemposFinal].[payment_status_detail]" caption="payment_status_detail" attribute="1" defaultMemberUniqueName="[VentasTiemposFinal].[payment_status_detail].[All]" allUniqueName="[VentasTiemposFinal].[payment_status_detail].[All]" dimensionUniqueName="[VentasTiemposFinal]" displayFolder="" count="0" memberValueDatatype="130" unbalanced="0"/>
    <cacheHierarchy uniqueName="[VentasTiemposFinal].[Estado_Gestion]" caption="Estado_Gestion" attribute="1" defaultMemberUniqueName="[VentasTiemposFinal].[Estado_Gestion].[All]" allUniqueName="[VentasTiemposFinal].[Estado_Gestion].[All]" dimensionUniqueName="[VentasTiemposFinal]" displayFolder="" count="0" memberValueDatatype="130" unbalanced="0"/>
    <cacheHierarchy uniqueName="[VentasTiemposFinal].[Puntos (Sin Incentivo)]" caption="Puntos (Sin Incentivo)" attribute="1" defaultMemberUniqueName="[VentasTiemposFinal].[Puntos (Sin Incentivo)].[All]" allUniqueName="[VentasTiemposFinal].[Puntos (Sin Incentivo)].[All]" dimensionUniqueName="[VentasTiemposFinal]" displayFolder="" count="0" memberValueDatatype="5" unbalanced="0"/>
    <cacheHierarchy uniqueName="[VentasTiemposFinal].[Multiplicador Incentivo]" caption="Multiplicador Incentivo" attribute="1" defaultMemberUniqueName="[VentasTiemposFinal].[Multiplicador Incentivo].[All]" allUniqueName="[VentasTiemposFinal].[Multiplicador Incentivo].[All]" dimensionUniqueName="[VentasTiemposFinal]" displayFolder="" count="0" memberValueDatatype="5" unbalanced="0"/>
    <cacheHierarchy uniqueName="[VentasTiemposFinal].[Puntos]" caption="Puntos" attribute="1" defaultMemberUniqueName="[VentasTiemposFinal].[Puntos].[All]" allUniqueName="[VentasTiemposFinal].[Puntos].[All]" dimensionUniqueName="[VentasTiemposFinal]" displayFolder="" count="0" memberValueDatatype="5" unbalanced="0"/>
    <cacheHierarchy uniqueName="[VentasTiemposFinal].[Coeficiente]" caption="Coeficiente" attribute="1" defaultMemberUniqueName="[VentasTiemposFinal].[Coeficiente].[All]" allUniqueName="[VentasTiemposFinal].[Coeficiente].[All]" dimensionUniqueName="[VentasTiemposFinal]" displayFolder="" count="0" memberValueDatatype="5" unbalanced="0"/>
    <cacheHierarchy uniqueName="[Vtas Delivery].[Fecha]" caption="Fecha" attribute="1" time="1" defaultMemberUniqueName="[Vtas Delivery].[Fecha].[All]" allUniqueName="[Vtas Delivery].[Fecha].[All]" dimensionUniqueName="[Vtas Delivery]" displayFolder="" count="0" memberValueDatatype="7" unbalanced="0"/>
    <cacheHierarchy uniqueName="[Vtas Delivery].[Nombre / Local]" caption="Nombre / Local" attribute="1" defaultMemberUniqueName="[Vtas Delivery].[Nombre / Local].[All]" allUniqueName="[Vtas Delivery].[Nombre / Local].[All]" dimensionUniqueName="[Vtas Delivery]" displayFolder="" count="0" memberValueDatatype="130" unbalanced="0"/>
    <cacheHierarchy uniqueName="[Vtas Delivery].[Teléfono (Google)]" caption="Teléfono (Google)" attribute="1" defaultMemberUniqueName="[Vtas Delivery].[Teléfono (Google)].[All]" allUniqueName="[Vtas Delivery].[Teléfono (Google)].[All]" dimensionUniqueName="[Vtas Delivery]" displayFolder="" count="0" memberValueDatatype="20" unbalanced="0"/>
    <cacheHierarchy uniqueName="[Vtas Delivery].[Mail]" caption="Mail" attribute="1" defaultMemberUniqueName="[Vtas Delivery].[Mail].[All]" allUniqueName="[Vtas Delivery].[Mail].[All]" dimensionUniqueName="[Vtas Delivery]" displayFolder="" count="0" memberValueDatatype="130" unbalanced="0"/>
    <cacheHierarchy uniqueName="[Vtas Delivery].[AGENTE]" caption="AGENTE" attribute="1" defaultMemberUniqueName="[Vtas Delivery].[AGENTE].[All]" allUniqueName="[Vtas Delivery].[AGENTE].[All]" dimensionUniqueName="[Vtas Delivery]" displayFolder="" count="0" memberValueDatatype="130" unbalanced="0"/>
    <cacheHierarchy uniqueName="[Vtas Delivery].[DNI]" caption="DNI" attribute="1" defaultMemberUniqueName="[Vtas Delivery].[DNI].[All]" allUniqueName="[Vtas Delivery].[DNI].[All]" dimensionUniqueName="[Vtas Delivery]" displayFolder="" count="0" memberValueDatatype="20" unbalanced="0"/>
    <cacheHierarchy uniqueName="[Vtas Delivery].[Producto]" caption="Producto" attribute="1" defaultMemberUniqueName="[Vtas Delivery].[Producto].[All]" allUniqueName="[Vtas Delivery].[Producto].[All]" dimensionUniqueName="[Vtas Delivery]" displayFolder="" count="0" memberValueDatatype="130" unbalanced="0"/>
    <cacheHierarchy uniqueName="[Measures].[Suma de LOGIN]" caption="Suma de LOGIN" measure="1" displayFolder="" measureGroup="VentasTiemposFinal" count="0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Recuento de Sub Campaña]" caption="Recuento de Sub Campaña" measure="1" displayFolder="" measureGroup="VentasTiemposFinal" count="0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Recuento de AGENTE]" caption="Recuento de AGENTE" measure="1" displayFolder="" measureGroup="Vtas Delivery" count="0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Recuento de Producto]" caption="Recuento de Producto" measure="1" displayFolder="" measureGroup="Vtas Delivery" count="0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Recuento de Dispositivo]" caption="Recuento de Dispositivo" measure="1" displayFolder="" measureGroup="VentasTiemposFinal" count="0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a de Puntos]" caption="Suma de Puntos" measure="1" displayFolder="" measureGroup="VentasTiemposFinal" count="0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a de Proporcional x Presentismo]" caption="Suma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a de Proporcional x Curva]" caption="Suma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Máx. de Proporcional x Presentismo]" caption="Máx.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Máx. de Proporcional x Curva]" caption="Máx.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Suma de LOGIN 2]" caption="Suma de LOGIN 2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LOGIN]" caption="Recuento de LOGIN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PRESENTE]" caption="Recuento de PRESENTE" measure="1" displayFolder="" measureGroup="Ausentismo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S Obj]" caption="Suma de HS Obj" measure="1" displayFolder="" measureGroup="Ausentism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Id Operador]" caption="Recuento de Id Operador" measure="1" displayFolder="" measureGroup="VentasTiemposFinal" count="0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Vtas Cargadas]" caption="Vtas Cargadas" measure="1" displayFolder="" measureGroup="VentasTiemposFinal" count="0"/>
    <cacheHierarchy uniqueName="[Measures].[Vtas Aceptadas]" caption="Vtas Aceptadas" measure="1" displayFolder="" measureGroup="VentasTiemposFinal" count="0"/>
    <cacheHierarchy uniqueName="[Measures].[Vtas Pendientes]" caption="Vtas Pendientes" measure="1" displayFolder="" measureGroup="VentasTiemposFinal" count="0"/>
    <cacheHierarchy uniqueName="[Measures].[Vtas Canceladas]" caption="Vtas Canceladas" measure="1" displayFolder="" measureGroup="VentasTiemposFinal" count="0"/>
    <cacheHierarchy uniqueName="[Measures].[Total Puntos]" caption="Total Puntos" measure="1" displayFolder="" measureGroup="VentasTiemposFinal" count="0"/>
    <cacheHierarchy uniqueName="[Measures].[Total Login]" caption="Total Login" measure="1" displayFolder="" measureGroup="VentasTiemposFinal" count="0"/>
    <cacheHierarchy uniqueName="[Measures].[CI Login]" caption="CI Login" measure="1" displayFolder="" measureGroup="VentasTiemposFinal" count="0"/>
    <cacheHierarchy uniqueName="[Measures].[Hs Desvio]" caption="Hs Desvio" measure="1" displayFolder="" measureGroup="Horas_Objetivo" count="0" oneField="1">
      <fieldsUsage count="1">
        <fieldUsage x="7"/>
      </fieldsUsage>
    </cacheHierarchy>
    <cacheHierarchy uniqueName="[Measures].[Obj Hs]" caption="Obj Hs" measure="1" displayFolder="" measureGroup="Horas_Objetivo" count="0" oneField="1">
      <fieldsUsage count="1">
        <fieldUsage x="4"/>
      </fieldsUsage>
    </cacheHierarchy>
    <cacheHierarchy uniqueName="[Measures].[Log]" caption="Log" measure="1" displayFolder="" measureGroup="Horas_Objetivo" count="0" oneField="1">
      <fieldsUsage count="1">
        <fieldUsage x="5"/>
      </fieldsUsage>
    </cacheHierarchy>
    <cacheHierarchy uniqueName="[Measures].[%Cumpl.Hs]" caption="%Cumpl.Hs" measure="1" displayFolder="" measureGroup="Horas_Objetivo" count="0" oneField="1">
      <fieldsUsage count="1">
        <fieldUsage x="6"/>
      </fieldsUsage>
    </cacheHierarchy>
    <cacheHierarchy uniqueName="[Measures].[CI Avail]" caption="CI Avail" measure="1" displayFolder="" measureGroup="VentasTiemposFinal" count="0"/>
    <cacheHierarchy uniqueName="[Measures].[CI Preview]" caption="CI Preview" measure="1" displayFolder="" measureGroup="VentasTiemposFinal" count="0"/>
    <cacheHierarchy uniqueName="[Measures].[CI Dial]" caption="CI Dial" measure="1" displayFolder="" measureGroup="VentasTiemposFinal" count="0"/>
    <cacheHierarchy uniqueName="[Measures].[CI Ring]" caption="CI Ring" measure="1" displayFolder="" measureGroup="VentasTiemposFinal" count="0"/>
    <cacheHierarchy uniqueName="[Measures].[CI Conversacion]" caption="CI Conversacion" measure="1" displayFolder="" measureGroup="VentasTiemposFinal" count="0"/>
    <cacheHierarchy uniqueName="[Measures].[CI Hold]" caption="CI Hold" measure="1" displayFolder="" measureGroup="VentasTiemposFinal" count="0"/>
    <cacheHierarchy uniqueName="[Measures].[CI ACW]" caption="CI ACW" measure="1" displayFolder="" measureGroup="VentasTiemposFinal" count="0"/>
    <cacheHierarchy uniqueName="[Measures].[CI Not_Ready]" caption="CI Not_Ready" measure="1" displayFolder="" measureGroup="VentasTiemposFinal" count="0"/>
    <cacheHierarchy uniqueName="[Measures].[CI Break]" caption="CI Break" measure="1" displayFolder="" measureGroup="VentasTiemposFinal" count="0"/>
    <cacheHierarchy uniqueName="[Measures].[CI Coaching]" caption="CI Coaching" measure="1" displayFolder="" measureGroup="VentasTiemposFinal" count="0"/>
    <cacheHierarchy uniqueName="[Measures].[CI Administrativo]" caption="CI Administrativo" measure="1" displayFolder="" measureGroup="VentasTiemposFinal" count="0"/>
    <cacheHierarchy uniqueName="[Measures].[CI Baño]" caption="CI Baño" measure="1" displayFolder="" measureGroup="VentasTiemposFinal" count="0"/>
    <cacheHierarchy uniqueName="[Measures].[CI LL Manual]" caption="CI LL Manual" measure="1" displayFolder="" measureGroup="VentasTiemposFinal" count="0"/>
    <cacheHierarchy uniqueName="[Measures].[%Avail]" caption="%Avail" measure="1" displayFolder="" measureGroup="VentasTiemposFinal" count="0"/>
    <cacheHierarchy uniqueName="[Measures].[%Utilizacion]" caption="%Utilizacion" measure="1" displayFolder="" measureGroup="VentasTiemposFinal" count="0"/>
    <cacheHierarchy uniqueName="[Measures].[CI OTROS]" caption="CI OTROS" measure="1" displayFolder="" measureGroup="VentasTiemposFinal" count="0"/>
    <cacheHierarchy uniqueName="[Measures].[Llamada prom/Dia]" caption="Llamada prom/Dia" measure="1" displayFolder="" measureGroup="VentasTiemposFinal" count="0"/>
    <cacheHierarchy uniqueName="[Measures].[Q Llam C/6 HS]" caption="Q Llam C/6 HS" measure="1" displayFolder="" measureGroup="VentasTiemposFinal" count="0"/>
    <cacheHierarchy uniqueName="[Measures].[Total Llamadas]" caption="Total Llamadas" measure="1" displayFolder="" measureGroup="VentasTiemposFinal" count="0"/>
    <cacheHierarchy uniqueName="[Measures].[Total Puntos (Sin Incentivo)]" caption="Total Puntos (Sin Incentivo)" measure="1" displayFolder="" measureGroup="VentasTiemposFinal" count="0"/>
    <cacheHierarchy uniqueName="[Measures].[Total Puntos Duplicados]" caption="Total Puntos Duplicados" measure="1" displayFolder="" measureGroup="VentasTiemposFinal" count="0"/>
    <cacheHierarchy uniqueName="[Measures].[Total Puntos Mes Anterior]" caption="Total Puntos Mes Anterior" measure="1" displayFolder="" measureGroup="Ventas AZO Mes Anterior" count="0"/>
    <cacheHierarchy uniqueName="[Measures].[Q Presentes]" caption="Q Presentes" measure="1" displayFolder="" measureGroup="Ausentismo" count="0"/>
    <cacheHierarchy uniqueName="[Measures].[Q Ausentes]" caption="Q Ausentes" measure="1" displayFolder="" measureGroup="Ausentismo" count="0"/>
    <cacheHierarchy uniqueName="[Measures].[% Presencialidad]" caption="% Presencialidad" measure="1" displayFolder="" measureGroup="Ausentismo" count="0"/>
    <cacheHierarchy uniqueName="[Measures].[% Ausencia]" caption="% Ausencia" measure="1" displayFolder="" measureGroup="Ausentismo" count="0"/>
    <cacheHierarchy uniqueName="[Measures].[Ausentismo]" caption="Ausentismo" measure="1" displayFolder="" measureGroup="Ausentismo" count="0"/>
    <cacheHierarchy uniqueName="[Measures].[TotalLoginAusen]" caption="TotalLoginAusen" measure="1" displayFolder="" measureGroup="Ausentismo" count="0"/>
    <cacheHierarchy uniqueName="[Measures].[TotalHSObj]" caption="TotalHSObj" measure="1" displayFolder="" measureGroup="Ausentismo" count="0"/>
    <cacheHierarchy uniqueName="[Measures].[Total Avail]" caption="Total Avail" measure="1" displayFolder="" measureGroup="VentasTiemposFinal" count="0"/>
    <cacheHierarchy uniqueName="[Measures].[Total Hs Productivas]" caption="Total Hs Productivas" measure="1" displayFolder="" measureGroup="VentasTiemposFinal" count="0"/>
    <cacheHierarchy uniqueName="[Measures].[SPH]" caption="SPH" measure="1" displayFolder="" measureGroup="VentasTiemposFinal" count="0"/>
    <cacheHierarchy uniqueName="[Measures].[Incentivo3ra]" caption="Incentivo3ra" measure="1" displayFolder="" measureGroup="VentasTiemposFinal" count="0"/>
    <cacheHierarchy uniqueName="[Measures].[Total Atendidas]" caption="Total Atendidas" measure="1" displayFolder="" measureGroup="VentasTiemposFinal" count="0"/>
    <cacheHierarchy uniqueName="[Measures].[Vtas P+N]" caption="Vtas P+N" measure="1" displayFolder="" measureGroup="VentasTiemposFinal" count="0"/>
    <cacheHierarchy uniqueName="[Measures].[Conversión]" caption="Conversión" measure="1" displayFolder="" measureGroup="VentasTiemposFinal" count="0"/>
    <cacheHierarchy uniqueName="[Measures].[X Atendidas]" caption="X Atendidas" measure="1" displayFolder="" measureGroup="VentasTiemposFinal" count="0"/>
    <cacheHierarchy uniqueName="[Measures].[Incentivo4ta]" caption="Incentivo4ta" measure="1" displayFolder="" measureGroup="VentasTiemposFinal" count="0"/>
    <cacheHierarchy uniqueName="[Measures].[DDHH Trabajados]" caption="DDHH Trabajados" measure="1" displayFolder="" measureGroup="VentasTiemposFinal" count="0"/>
    <cacheHierarchy uniqueName="[Measures].[Vtas P+N x Dia]" caption="Vtas P+N x Dia" measure="1" displayFolder="" measureGroup="VentasTiemposFinal" count="0"/>
    <cacheHierarchy uniqueName="[Measures].[__XL_Count VentasTiemposFinal]" caption="__XL_Count VentasTiemposFinal" measure="1" displayFolder="" measureGroup="VentasTiemposFinal" count="0" hidden="1"/>
    <cacheHierarchy uniqueName="[Measures].[__XL_Count Calendario]" caption="__XL_Count Calendario" measure="1" displayFolder="" measureGroup="Calendario" count="0" hidden="1"/>
    <cacheHierarchy uniqueName="[Measures].[__XL_Count Vtas Delivery]" caption="__XL_Count Vtas Delivery" measure="1" displayFolder="" measureGroup="Vtas Delivery" count="0" hidden="1"/>
    <cacheHierarchy uniqueName="[Measures].[__XL_Count Horas_Objetivo]" caption="__XL_Count Horas_Objetivo" measure="1" displayFolder="" measureGroup="Horas_Objetivo" count="0" hidden="1"/>
    <cacheHierarchy uniqueName="[Measures].[__XL_Count Tiempos]" caption="__XL_Count Tiempos" measure="1" displayFolder="" measureGroup="Tiempos" count="0" hidden="1"/>
    <cacheHierarchy uniqueName="[Measures].[__XL_Count Ventas AZO Mes Anterior]" caption="__XL_Count Ventas AZO Mes Anterior" measure="1" displayFolder="" measureGroup="Ventas AZO Mes Anterior" count="0" hidden="1"/>
    <cacheHierarchy uniqueName="[Measures].[__XL_Count Ausentismo]" caption="__XL_Count Ausentismo" measure="1" displayFolder="" measureGroup="Ausentismo" count="0" hidden="1"/>
    <cacheHierarchy uniqueName="[Measures].[__XL_Count Dotacion]" caption="__XL_Count Dotacion" measure="1" displayFolder="" measureGroup="Dotacion" count="0" hidden="1"/>
    <cacheHierarchy uniqueName="[Measures].[__No measures defined]" caption="__No measures defined" measure="1" displayFolder="" count="0" hidden="1"/>
  </cacheHierarchies>
  <kpis count="0"/>
  <dimensions count="9">
    <dimension name="Ausentismo" uniqueName="[Ausentismo]" caption="Ausentismo"/>
    <dimension name="Calendario" uniqueName="[Calendario]" caption="Calendario"/>
    <dimension name="Dotacion" uniqueName="[Dotacion]" caption="Dotacion"/>
    <dimension name="Horas_Objetivo" uniqueName="[Horas_Objetivo]" caption="Horas_Objetivo"/>
    <dimension measure="1" name="Measures" uniqueName="[Measures]" caption="Measures"/>
    <dimension name="Tiempos" uniqueName="[Tiempos]" caption="Tiempos"/>
    <dimension name="Ventas AZO Mes Anterior" uniqueName="[Ventas AZO Mes Anterior]" caption="Ventas AZO Mes Anterior"/>
    <dimension name="VentasTiemposFinal" uniqueName="[VentasTiemposFinal]" caption="VentasTiemposFinal"/>
    <dimension name="Vtas Delivery" uniqueName="[Vtas Delivery]" caption="Vtas Delivery"/>
  </dimensions>
  <measureGroups count="8">
    <measureGroup name="Ausentismo" caption="Ausentismo"/>
    <measureGroup name="Calendario" caption="Calendario"/>
    <measureGroup name="Dotacion" caption="Dotacion"/>
    <measureGroup name="Horas_Objetivo" caption="Horas_Objetivo"/>
    <measureGroup name="Tiempos" caption="Tiempos"/>
    <measureGroup name="Ventas AZO Mes Anterior" caption="Ventas AZO Mes Anterior"/>
    <measureGroup name="VentasTiemposFinal" caption="VentasTiemposFinal"/>
    <measureGroup name="Vtas Delivery" caption="Vtas Delivery"/>
  </measureGroups>
  <maps count="13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1"/>
    <map measureGroup="4" dimension="5"/>
    <map measureGroup="5" dimension="6"/>
    <map measureGroup="6" dimension="1"/>
    <map measureGroup="6" dimension="2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" refreshedDate="45414.412929745369" backgroundQuery="1" createdVersion="8" refreshedVersion="8" minRefreshableVersion="3" recordCount="0" supportSubquery="1" supportAdvancedDrill="1" xr:uid="{AB6B60D1-B4C5-4D32-8AE2-E410F43C415F}">
  <cacheSource type="external" connectionId="19"/>
  <cacheFields count="5">
    <cacheField name="[Measures].[Total Login]" caption="Total Login" numFmtId="0" hierarchy="197" level="32767"/>
    <cacheField name="[Calendario].[Día].[Día]" caption="Día" numFmtId="0" hierarchy="13" level="1">
      <sharedItems count="20">
        <s v="mié. 03/04"/>
        <s v="jue. 04/04"/>
        <s v="vie. 05/04"/>
        <s v="lun. 08/04"/>
        <s v="mar. 09/04"/>
        <s v="mié. 10/04"/>
        <s v="jue. 11/04"/>
        <s v="vie. 12/04"/>
        <s v="lun. 15/04"/>
        <s v="mar. 16/04"/>
        <s v="mié. 17/04"/>
        <s v="jue. 18/04"/>
        <s v="vie. 19/04"/>
        <s v="lun. 22/04"/>
        <s v="mar. 23/04"/>
        <s v="mié. 24/04"/>
        <s v="jue. 25/04"/>
        <s v="vie. 26/04"/>
        <s v="lun. 29/04"/>
        <s v="mar. 30/04"/>
      </sharedItems>
      <extLst>
        <ext xmlns:x15="http://schemas.microsoft.com/office/spreadsheetml/2010/11/main" uri="{4F2E5C28-24EA-4eb8-9CBF-B6C8F9C3D259}">
          <x15:cachedUniqueNames>
            <x15:cachedUniqueName index="0" name="[Calendario].[Día].&amp;[mié. 03/04]"/>
            <x15:cachedUniqueName index="1" name="[Calendario].[Día].&amp;[jue. 04/04]"/>
            <x15:cachedUniqueName index="2" name="[Calendario].[Día].&amp;[vie. 05/04]"/>
            <x15:cachedUniqueName index="3" name="[Calendario].[Día].&amp;[lun. 08/04]"/>
            <x15:cachedUniqueName index="4" name="[Calendario].[Día].&amp;[mar. 09/04]"/>
            <x15:cachedUniqueName index="5" name="[Calendario].[Día].&amp;[mié. 10/04]"/>
            <x15:cachedUniqueName index="6" name="[Calendario].[Día].&amp;[jue. 11/04]"/>
            <x15:cachedUniqueName index="7" name="[Calendario].[Día].&amp;[vie. 12/04]"/>
            <x15:cachedUniqueName index="8" name="[Calendario].[Día].&amp;[lun. 15/04]"/>
            <x15:cachedUniqueName index="9" name="[Calendario].[Día].&amp;[mar. 16/04]"/>
            <x15:cachedUniqueName index="10" name="[Calendario].[Día].&amp;[mié. 17/04]"/>
            <x15:cachedUniqueName index="11" name="[Calendario].[Día].&amp;[jue. 18/04]"/>
            <x15:cachedUniqueName index="12" name="[Calendario].[Día].&amp;[vie. 19/04]"/>
            <x15:cachedUniqueName index="13" name="[Calendario].[Día].&amp;[lun. 22/04]"/>
            <x15:cachedUniqueName index="14" name="[Calendario].[Día].&amp;[mar. 23/04]"/>
            <x15:cachedUniqueName index="15" name="[Calendario].[Día].&amp;[mié. 24/04]"/>
            <x15:cachedUniqueName index="16" name="[Calendario].[Día].&amp;[jue. 25/04]"/>
            <x15:cachedUniqueName index="17" name="[Calendario].[Día].&amp;[vie. 26/04]"/>
            <x15:cachedUniqueName index="18" name="[Calendario].[Día].&amp;[lun. 29/04]"/>
            <x15:cachedUniqueName index="19" name="[Calendario].[Día].&amp;[mar. 30/04]"/>
          </x15:cachedUniqueNames>
        </ext>
      </extLst>
    </cacheField>
    <cacheField name="[VentasTiemposFinal].[Sub Campaña].[Sub Campaña]" caption="Sub Campaña" numFmtId="0" hierarchy="118" level="1">
      <sharedItems count="3">
        <s v="Delivery"/>
        <s v="Hunting"/>
        <s v="Revendedores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Sub Campaña].&amp;[Delivery]"/>
            <x15:cachedUniqueName index="1" name="[VentasTiemposFinal].[Sub Campaña].&amp;[Hunting]"/>
            <x15:cachedUniqueName index="2" name="[VentasTiemposFinal].[Sub Campaña].&amp;[Revendedores]"/>
          </x15:cachedUniqueNames>
        </ext>
      </extLst>
    </cacheField>
    <cacheField name="[Calendario].[Semana].[Semana]" caption="Semana" numFmtId="0" hierarchy="14" level="1">
      <sharedItems count="5">
        <s v="SEMANA 1"/>
        <s v="SEMANA 2"/>
        <s v="SEMANA 3"/>
        <s v="SEMANA 4"/>
        <s v="SEMANA 5"/>
      </sharedItems>
      <extLst>
        <ext xmlns:x15="http://schemas.microsoft.com/office/spreadsheetml/2010/11/main" uri="{4F2E5C28-24EA-4eb8-9CBF-B6C8F9C3D259}">
          <x15:cachedUniqueNames>
            <x15:cachedUniqueName index="0" name="[Calendario].[Semana].&amp;[SEMANA 1]"/>
            <x15:cachedUniqueName index="1" name="[Calendario].[Semana].&amp;[SEMANA 2]"/>
            <x15:cachedUniqueName index="2" name="[Calendario].[Semana].&amp;[SEMANA 3]"/>
            <x15:cachedUniqueName index="3" name="[Calendario].[Semana].&amp;[SEMANA 4]"/>
            <x15:cachedUniqueName index="4" name="[Calendario].[Semana].&amp;[SEMANA 5]"/>
          </x15:cachedUniqueNames>
        </ext>
      </extLst>
    </cacheField>
    <cacheField name="[Dotacion].[Turno].[Turno]" caption="Turno" numFmtId="0" hierarchy="30" level="1">
      <sharedItems containsSemiMixedTypes="0" containsNonDate="0" containsString="0"/>
    </cacheField>
  </cacheFields>
  <cacheHierarchies count="252">
    <cacheHierarchy uniqueName="[Ausentismo].[UserMitrol]" caption="UserMitrol" attribute="1" defaultMemberUniqueName="[Ausentismo].[UserMitrol].[All]" allUniqueName="[Ausentismo].[UserMitrol].[All]" dimensionUniqueName="[Ausentismo]" displayFolder="" count="0" memberValueDatatype="130" unbalanced="0"/>
    <cacheHierarchy uniqueName="[Ausentismo].[Fecha]" caption="Fecha" attribute="1" time="1" defaultMemberUniqueName="[Ausentismo].[Fecha].[All]" allUniqueName="[Ausentismo].[Fecha].[All]" dimensionUniqueName="[Ausentismo]" displayFolder="" count="0" memberValueDatatype="7" unbalanced="0"/>
    <cacheHierarchy uniqueName="[Ausentismo].[HS Obj]" caption="HS Obj" attribute="1" defaultMemberUniqueName="[Ausentismo].[HS Obj].[All]" allUniqueName="[Ausentismo].[HS Obj].[All]" dimensionUniqueName="[Ausentismo]" displayFolder="" count="0" memberValueDatatype="5" unbalanced="0"/>
    <cacheHierarchy uniqueName="[Ausentismo].[LOGIN]" caption="LOGIN" attribute="1" defaultMemberUniqueName="[Ausentismo].[LOGIN].[All]" allUniqueName="[Ausentismo].[LOGIN].[All]" dimensionUniqueName="[Ausentismo]" displayFolder="" count="0" memberValueDatatype="5" unbalanced="0"/>
    <cacheHierarchy uniqueName="[Ausentismo].[PRESENTE]" caption="PRESENTE" attribute="1" defaultMemberUniqueName="[Ausentismo].[PRESENTE].[All]" allUniqueName="[Ausentismo].[PRESENTE].[All]" dimensionUniqueName="[Ausentismo]" displayFolder="" count="0" memberValueDatatype="130" unbalanced="0"/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].[Día]" caption="Día" attribute="1" time="1" defaultMemberUniqueName="[Calendario].[Día].[All]" allUniqueName="[Calendario].[Día].[All]" dimensionUniqueName="[Calendario]" displayFolder="" count="2" memberValueDatatype="130" unbalanced="0">
      <fieldsUsage count="2">
        <fieldUsage x="-1"/>
        <fieldUsage x="1"/>
      </fieldsUsage>
    </cacheHierarchy>
    <cacheHierarchy uniqueName="[Calendario].[Semana]" caption="Semana" attribute="1" time="1" defaultMemberUniqueName="[Calendario].[Semana].[All]" allUniqueName="[Calendario].[Semana].[All]" dimensionUniqueName="[Calendario]" displayFolder="" count="2" memberValueDatatype="130" unbalanced="0">
      <fieldsUsage count="2">
        <fieldUsage x="-1"/>
        <fieldUsage x="3"/>
      </fieldsUsage>
    </cacheHierarchy>
    <cacheHierarchy uniqueName="[Dotacion].[Mes Dotacion]" caption="Mes Dotacion" attribute="1" time="1" defaultMemberUniqueName="[Dotacion].[Mes Dotacion].[All]" allUniqueName="[Dotacion].[Mes Dotacion].[All]" dimensionUniqueName="[Dotacion]" displayFolder="" count="0" memberValueDatatype="7" unbalanced="0"/>
    <cacheHierarchy uniqueName="[Dotacion].[Antiguedad (Meses)]" caption="Antiguedad (Meses)" attribute="1" defaultMemberUniqueName="[Dotacion].[Antiguedad (Meses)].[All]" allUniqueName="[Dotacion].[Antiguedad (Meses)].[All]" dimensionUniqueName="[Dotacion]" displayFolder="" count="0" memberValueDatatype="130" unbalanced="0"/>
    <cacheHierarchy uniqueName="[Dotacion].[Apellido y Nombre]" caption="Apellido y Nombre" attribute="1" defaultMemberUniqueName="[Dotacion].[Apellido y Nombre].[All]" allUniqueName="[Dotacion].[Apellido y Nombre].[All]" dimensionUniqueName="[Dotacion]" displayFolder="" count="0" memberValueDatatype="130" unbalanced="0"/>
    <cacheHierarchy uniqueName="[Dotacion].[Apellido]" caption="Apellido" attribute="1" defaultMemberUniqueName="[Dotacion].[Apellido].[All]" allUniqueName="[Dotacion].[Apellido].[All]" dimensionUniqueName="[Dotacion]" displayFolder="" count="0" memberValueDatatype="130" unbalanced="0"/>
    <cacheHierarchy uniqueName="[Dotacion].[Nombre]" caption="Nombre" attribute="1" defaultMemberUniqueName="[Dotacion].[Nombre].[All]" allUniqueName="[Dotacion].[Nombre].[All]" dimensionUniqueName="[Dotacion]" displayFolder="" count="0" memberValueDatatype="130" unbalanced="0"/>
    <cacheHierarchy uniqueName="[Dotacion].[Documento]" caption="Documento" attribute="1" defaultMemberUniqueName="[Dotacion].[Documento].[All]" allUniqueName="[Dotacion].[Documento].[All]" dimensionUniqueName="[Dotacion]" displayFolder="" count="0" memberValueDatatype="20" unbalanced="0"/>
    <cacheHierarchy uniqueName="[Dotacion].[CUIL/CUIT]" caption="CUIL/CUIT" attribute="1" defaultMemberUniqueName="[Dotacion].[CUIL/CUIT].[All]" allUniqueName="[Dotacion].[CUIL/CUIT].[All]" dimensionUniqueName="[Dotacion]" displayFolder="" count="0" memberValueDatatype="5" unbalanced="0"/>
    <cacheHierarchy uniqueName="[Dotacion].[Nacionalidad]" caption="Nacionalidad" attribute="1" defaultMemberUniqueName="[Dotacion].[Nacionalidad].[All]" allUniqueName="[Dotacion].[Nacionalidad].[All]" dimensionUniqueName="[Dotacion]" displayFolder="" count="0" memberValueDatatype="130" unbalanced="0"/>
    <cacheHierarchy uniqueName="[Dotacion].[Legajo]" caption="Legajo" attribute="1" defaultMemberUniqueName="[Dotacion].[Legajo].[All]" allUniqueName="[Dotacion].[Legajo].[All]" dimensionUniqueName="[Dotacion]" displayFolder="" count="0" memberValueDatatype="130" unbalanced="0"/>
    <cacheHierarchy uniqueName="[Dotacion].[Puesto]" caption="Puesto" attribute="1" defaultMemberUniqueName="[Dotacion].[Puesto].[All]" allUniqueName="[Dotacion].[Puesto].[All]" dimensionUniqueName="[Dotacion]" displayFolder="" count="0" memberValueDatatype="130" unbalanced="0"/>
    <cacheHierarchy uniqueName="[Dotacion].[Fecha Nacimiento]" caption="Fecha Nacimiento" attribute="1" time="1" defaultMemberUniqueName="[Dotacion].[Fecha Nacimiento].[All]" allUniqueName="[Dotacion].[Fecha Nacimiento].[All]" dimensionUniqueName="[Dotacion]" displayFolder="" count="0" memberValueDatatype="7" unbalanced="0"/>
    <cacheHierarchy uniqueName="[Dotacion].[Fecha Ingreso AZO]" caption="Fecha Ingreso AZO" attribute="1" time="1" defaultMemberUniqueName="[Dotacion].[Fecha Ingreso AZO].[All]" allUniqueName="[Dotacion].[Fecha Ingreso AZO].[All]" dimensionUniqueName="[Dotacion]" displayFolder="" count="0" memberValueDatatype="7" unbalanced="0"/>
    <cacheHierarchy uniqueName="[Dotacion].[Fecha Ingreso ML]" caption="Fecha Ingreso ML" attribute="1" time="1" defaultMemberUniqueName="[Dotacion].[Fecha Ingreso ML].[All]" allUniqueName="[Dotacion].[Fecha Ingreso ML].[All]" dimensionUniqueName="[Dotacion]" displayFolder="" count="0" memberValueDatatype="7" unbalanced="0"/>
    <cacheHierarchy uniqueName="[Dotacion].[Supervisor]" caption="Supervisor" attribute="1" defaultMemberUniqueName="[Dotacion].[Supervisor].[All]" allUniqueName="[Dotacion].[Supervisor].[All]" dimensionUniqueName="[Dotacion]" displayFolder="" count="0" memberValueDatatype="130" unbalanced="0"/>
    <cacheHierarchy uniqueName="[Dotacion].[Coordinador]" caption="Coordinador" attribute="1" defaultMemberUniqueName="[Dotacion].[Coordinador].[All]" allUniqueName="[Dotacion].[Coordinador].[All]" dimensionUniqueName="[Dotacion]" displayFolder="" count="0" memberValueDatatype="130" unbalanced="0"/>
    <cacheHierarchy uniqueName="[Dotacion].[Turno]" caption="Turno" attribute="1" defaultMemberUniqueName="[Dotacion].[Turno].[All]" allUniqueName="[Dotacion].[Turno].[All]" dimensionUniqueName="[Dotacion]" displayFolder="" count="2" memberValueDatatype="130" unbalanced="0">
      <fieldsUsage count="2">
        <fieldUsage x="-1"/>
        <fieldUsage x="4"/>
      </fieldsUsage>
    </cacheHierarchy>
    <cacheHierarchy uniqueName="[Dotacion].[Jornada]" caption="Jornada" attribute="1" defaultMemberUniqueName="[Dotacion].[Jornada].[All]" allUniqueName="[Dotacion].[Jornada].[All]" dimensionUniqueName="[Dotacion]" displayFolder="" count="0" memberValueDatatype="130" unbalanced="0"/>
    <cacheHierarchy uniqueName="[Dotacion].[Carga Horaria]" caption="Carga Horaria" attribute="1" defaultMemberUniqueName="[Dotacion].[Carga Horaria].[All]" allUniqueName="[Dotacion].[Carga Horaria].[All]" dimensionUniqueName="[Dotacion]" displayFolder="" count="0" memberValueDatatype="20" unbalanced="0"/>
    <cacheHierarchy uniqueName="[Dotacion].[Cliente]" caption="Cliente" attribute="1" defaultMemberUniqueName="[Dotacion].[Cliente].[All]" allUniqueName="[Dotacion].[Cliente].[All]" dimensionUniqueName="[Dotacion]" displayFolder="" count="0" memberValueDatatype="130" unbalanced="0"/>
    <cacheHierarchy uniqueName="[Dotacion].[Sub Campaña]" caption="Sub Campaña" attribute="1" defaultMemberUniqueName="[Dotacion].[Sub Campaña].[All]" allUniqueName="[Dotacion].[Sub Campaña].[All]" dimensionUniqueName="[Dotacion]" displayFolder="" count="0" memberValueDatatype="130" unbalanced="0"/>
    <cacheHierarchy uniqueName="[Dotacion].[ID AZO]" caption="ID AZO" attribute="1" defaultMemberUniqueName="[Dotacion].[ID AZO].[All]" allUniqueName="[Dotacion].[ID AZO].[All]" dimensionUniqueName="[Dotacion]" displayFolder="" count="0" memberValueDatatype="130" unbalanced="0"/>
    <cacheHierarchy uniqueName="[Dotacion].[Estado]" caption="Estado" attribute="1" defaultMemberUniqueName="[Dotacion].[Estado].[All]" allUniqueName="[Dotacion].[Estado].[All]" dimensionUniqueName="[Dotacion]" displayFolder="" count="0" memberValueDatatype="130" unbalanced="0"/>
    <cacheHierarchy uniqueName="[Dotacion].[Fecha Baja o Lic]" caption="Fecha Baja o Lic" attribute="1" defaultMemberUniqueName="[Dotacion].[Fecha Baja o Lic].[All]" allUniqueName="[Dotacion].[Fecha Baja o Lic].[All]" dimensionUniqueName="[Dotacion]" displayFolder="" count="0" memberValueDatatype="130" unbalanced="0"/>
    <cacheHierarchy uniqueName="[Dotacion].[Proporcional x Presentismo]" caption="Proporcional x Presentismo" attribute="1" defaultMemberUniqueName="[Dotacion].[Proporcional x Presentismo].[All]" allUniqueName="[Dotacion].[Proporcional x Presentismo].[All]" dimensionUniqueName="[Dotacion]" displayFolder="" count="0" memberValueDatatype="5" unbalanced="0"/>
    <cacheHierarchy uniqueName="[Dotacion].[Proporcional x Curva]" caption="Proporcional x Curva" attribute="1" defaultMemberUniqueName="[Dotacion].[Proporcional x Curva].[All]" allUniqueName="[Dotacion].[Proporcional x Curva].[All]" dimensionUniqueName="[Dotacion]" displayFolder="" count="0" memberValueDatatype="5" unbalanced="0"/>
    <cacheHierarchy uniqueName="[Dotacion].[MODALIDAD]" caption="MODALIDAD" attribute="1" defaultMemberUniqueName="[Dotacion].[MODALIDAD].[All]" allUniqueName="[Dotacion].[MODALIDAD].[All]" dimensionUniqueName="[Dotacion]" displayFolder="" count="0" memberValueDatatype="130" unbalanced="0"/>
    <cacheHierarchy uniqueName="[Dotacion].[User Mitrol]" caption="User Mitrol" attribute="1" defaultMemberUniqueName="[Dotacion].[User Mitrol].[All]" allUniqueName="[Dotacion].[User Mitrol].[All]" dimensionUniqueName="[Dotacion]" displayFolder="" count="0" memberValueDatatype="130" unbalanced="0"/>
    <cacheHierarchy uniqueName="[Dotacion].[Equipo]" caption="Equipo" attribute="1" defaultMemberUniqueName="[Dotacion].[Equipo].[All]" allUniqueName="[Dotacion].[Equipo].[All]" dimensionUniqueName="[Dotacion]" displayFolder="" count="0" memberValueDatatype="130" unbalanced="0"/>
    <cacheHierarchy uniqueName="[Horas_Objetivo].[Producto]" caption="Producto" attribute="1" defaultMemberUniqueName="[Horas_Objetivo].[Producto].[All]" allUniqueName="[Horas_Objetivo].[Producto].[All]" dimensionUniqueName="[Horas_Objetivo]" displayFolder="" count="0" memberValueDatatype="130" unbalanced="0"/>
    <cacheHierarchy uniqueName="[Horas_Objetivo].[Apellido y Nombre]" caption="Apellido y Nombre" attribute="1" defaultMemberUniqueName="[Horas_Objetivo].[Apellido y Nombre].[All]" allUniqueName="[Horas_Objetivo].[Apellido y Nombre].[All]" dimensionUniqueName="[Horas_Objetivo]" displayFolder="" count="0" memberValueDatatype="130" unbalanced="0"/>
    <cacheHierarchy uniqueName="[Horas_Objetivo].[Supervisor]" caption="Supervisor" attribute="1" defaultMemberUniqueName="[Horas_Objetivo].[Supervisor].[All]" allUniqueName="[Horas_Objetivo].[Supervisor].[All]" dimensionUniqueName="[Horas_Objetivo]" displayFolder="" count="0" memberValueDatatype="130" unbalanced="0"/>
    <cacheHierarchy uniqueName="[Horas_Objetivo].[Coordinador]" caption="Coordinador" attribute="1" defaultMemberUniqueName="[Horas_Objetivo].[Coordinador].[All]" allUniqueName="[Horas_Objetivo].[Coordinador].[All]" dimensionUniqueName="[Horas_Objetivo]" displayFolder="" count="0" memberValueDatatype="130" unbalanced="0"/>
    <cacheHierarchy uniqueName="[Horas_Objetivo].[Estado]" caption="Estado" attribute="1" defaultMemberUniqueName="[Horas_Objetivo].[Estado].[All]" allUniqueName="[Horas_Objetivo].[Estado].[All]" dimensionUniqueName="[Horas_Objetivo]" displayFolder="" count="0" memberValueDatatype="130" unbalanced="0"/>
    <cacheHierarchy uniqueName="[Horas_Objetivo].[Sub Campaña]" caption="Sub Campaña" attribute="1" defaultMemberUniqueName="[Horas_Objetivo].[Sub Campaña].[All]" allUniqueName="[Horas_Objetivo].[Sub Campaña].[All]" dimensionUniqueName="[Horas_Objetivo]" displayFolder="" count="0" memberValueDatatype="130" unbalanced="0"/>
    <cacheHierarchy uniqueName="[Horas_Objetivo].[User Mitrol]" caption="User Mitrol" attribute="1" defaultMemberUniqueName="[Horas_Objetivo].[User Mitrol].[All]" allUniqueName="[Horas_Objetivo].[User Mitrol].[All]" dimensionUniqueName="[Horas_Objetivo]" displayFolder="" count="0" memberValueDatatype="130" unbalanced="0"/>
    <cacheHierarchy uniqueName="[Horas_Objetivo].[Fecha]" caption="Fecha" attribute="1" time="1" defaultMemberUniqueName="[Horas_Objetivo].[Fecha].[All]" allUniqueName="[Horas_Objetivo].[Fecha].[All]" dimensionUniqueName="[Horas_Objetivo]" displayFolder="" count="0" memberValueDatatype="7" unbalanced="0"/>
    <cacheHierarchy uniqueName="[Horas_Objetivo].[LOGIN]" caption="LOGIN" attribute="1" defaultMemberUniqueName="[Horas_Objetivo].[LOGIN].[All]" allUniqueName="[Horas_Objetivo].[LOGIN].[All]" dimensionUniqueName="[Horas_Objetivo]" displayFolder="" count="0" memberValueDatatype="5" unbalanced="0"/>
    <cacheHierarchy uniqueName="[Horas_Objetivo].[HS Obj]" caption="HS Obj" attribute="1" defaultMemberUniqueName="[Horas_Objetivo].[HS Obj].[All]" allUniqueName="[Horas_Objetivo].[HS Obj].[All]" dimensionUniqueName="[Horas_Objetivo]" displayFolder="" count="0" memberValueDatatype="5" unbalanced="0"/>
    <cacheHierarchy uniqueName="[Tiempos].[Fecha]" caption="Fecha" attribute="1" time="1" defaultMemberUniqueName="[Tiempos].[Fecha].[All]" allUniqueName="[Tiempos].[Fecha].[All]" dimensionUniqueName="[Tiempos]" displayFolder="" count="0" memberValueDatatype="7" unbalanced="0"/>
    <cacheHierarchy uniqueName="[Tiempos].[UserMitrol]" caption="UserMitrol" attribute="1" defaultMemberUniqueName="[Tiempos].[UserMitrol].[All]" allUniqueName="[Tiempos].[UserMitrol].[All]" dimensionUniqueName="[Tiempos]" displayFolder="" count="0" memberValueDatatype="130" unbalanced="0"/>
    <cacheHierarchy uniqueName="[Tiempos].[Sub Campaña]" caption="Sub Campaña" attribute="1" defaultMemberUniqueName="[Tiempos].[Sub Campaña].[All]" allUniqueName="[Tiempos].[Sub Campaña].[All]" dimensionUniqueName="[Tiempos]" displayFolder="" count="0" memberValueDatatype="130" unbalanced="0"/>
    <cacheHierarchy uniqueName="[Tiempos].[LOGIN]" caption="LOGIN" attribute="1" defaultMemberUniqueName="[Tiempos].[LOGIN].[All]" allUniqueName="[Tiempos].[LOGIN].[All]" dimensionUniqueName="[Tiempos]" displayFolder="" count="0" memberValueDatatype="5" unbalanced="0"/>
    <cacheHierarchy uniqueName="[Tiempos].[AVAIL]" caption="AVAIL" attribute="1" defaultMemberUniqueName="[Tiempos].[AVAIL].[All]" allUniqueName="[Tiempos].[AVAIL].[All]" dimensionUniqueName="[Tiempos]" displayFolder="" count="0" memberValueDatatype="5" unbalanced="0"/>
    <cacheHierarchy uniqueName="[Tiempos].[PREVIEW]" caption="PREVIEW" attribute="1" defaultMemberUniqueName="[Tiempos].[PREVIEW].[All]" allUniqueName="[Tiempos].[PREVIEW].[All]" dimensionUniqueName="[Tiempos]" displayFolder="" count="0" memberValueDatatype="5" unbalanced="0"/>
    <cacheHierarchy uniqueName="[Tiempos].[DIAL]" caption="DIAL" attribute="1" defaultMemberUniqueName="[Tiempos].[DIAL].[All]" allUniqueName="[Tiempos].[DIAL].[All]" dimensionUniqueName="[Tiempos]" displayFolder="" count="0" memberValueDatatype="5" unbalanced="0"/>
    <cacheHierarchy uniqueName="[Tiempos].[RING]" caption="RING" attribute="1" defaultMemberUniqueName="[Tiempos].[RING].[All]" allUniqueName="[Tiempos].[RING].[All]" dimensionUniqueName="[Tiempos]" displayFolder="" count="0" memberValueDatatype="5" unbalanced="0"/>
    <cacheHierarchy uniqueName="[Tiempos].[CONVERSACIÓN]" caption="CONVERSACIÓN" attribute="1" defaultMemberUniqueName="[Tiempos].[CONVERSACIÓN].[All]" allUniqueName="[Tiempos].[CONVERSACIÓN].[All]" dimensionUniqueName="[Tiempos]" displayFolder="" count="0" memberValueDatatype="5" unbalanced="0"/>
    <cacheHierarchy uniqueName="[Tiempos].[HOLD]" caption="HOLD" attribute="1" defaultMemberUniqueName="[Tiempos].[HOLD].[All]" allUniqueName="[Tiempos].[HOLD].[All]" dimensionUniqueName="[Tiempos]" displayFolder="" count="0" memberValueDatatype="5" unbalanced="0"/>
    <cacheHierarchy uniqueName="[Tiempos].[ACW]" caption="ACW" attribute="1" defaultMemberUniqueName="[Tiempos].[ACW].[All]" allUniqueName="[Tiempos].[ACW].[All]" dimensionUniqueName="[Tiempos]" displayFolder="" count="0" memberValueDatatype="5" unbalanced="0"/>
    <cacheHierarchy uniqueName="[Tiempos].[NOT_READY]" caption="NOT_READY" attribute="1" defaultMemberUniqueName="[Tiempos].[NOT_READY].[All]" allUniqueName="[Tiempos].[NOT_READY].[All]" dimensionUniqueName="[Tiempos]" displayFolder="" count="0" memberValueDatatype="5" unbalanced="0"/>
    <cacheHierarchy uniqueName="[Tiempos].[BREAK]" caption="BREAK" attribute="1" defaultMemberUniqueName="[Tiempos].[BREAK].[All]" allUniqueName="[Tiempos].[BREAK].[All]" dimensionUniqueName="[Tiempos]" displayFolder="" count="0" memberValueDatatype="5" unbalanced="0"/>
    <cacheHierarchy uniqueName="[Tiempos].[COACHING]" caption="COACHING" attribute="1" defaultMemberUniqueName="[Tiempos].[COACHING].[All]" allUniqueName="[Tiempos].[COACHING].[All]" dimensionUniqueName="[Tiempos]" displayFolder="" count="0" memberValueDatatype="5" unbalanced="0"/>
    <cacheHierarchy uniqueName="[Tiempos].[ADMINISTRATIVO]" caption="ADMINISTRATIVO" attribute="1" defaultMemberUniqueName="[Tiempos].[ADMINISTRATIVO].[All]" allUniqueName="[Tiempos].[ADMINISTRATIVO].[All]" dimensionUniqueName="[Tiempos]" displayFolder="" count="0" memberValueDatatype="5" unbalanced="0"/>
    <cacheHierarchy uniqueName="[Tiempos].[BAÑO]" caption="BAÑO" attribute="1" defaultMemberUniqueName="[Tiempos].[BAÑO].[All]" allUniqueName="[Tiempos].[BAÑO].[All]" dimensionUniqueName="[Tiempos]" displayFolder="" count="0" memberValueDatatype="5" unbalanced="0"/>
    <cacheHierarchy uniqueName="[Tiempos].[LLAMADA_MANUAL]" caption="LLAMADA_MANUAL" attribute="1" defaultMemberUniqueName="[Tiempos].[LLAMADA_MANUAL].[All]" allUniqueName="[Tiempos].[LLAMADA_MANUAL].[All]" dimensionUniqueName="[Tiempos]" displayFolder="" count="0" memberValueDatatype="5" unbalanced="0"/>
    <cacheHierarchy uniqueName="[Tiempos].[ATENDIDAS]" caption="ATENDIDAS" attribute="1" defaultMemberUniqueName="[Tiempos].[ATENDIDAS].[All]" allUniqueName="[Tiempos].[ATENDIDAS].[All]" dimensionUniqueName="[Tiempos]" displayFolder="" count="0" memberValueDatatype="20" unbalanced="0"/>
    <cacheHierarchy uniqueName="[Tiempos].[NO_ATENDIDAS]" caption="NO_ATENDIDAS" attribute="1" defaultMemberUniqueName="[Tiempos].[NO_ATENDIDAS].[All]" allUniqueName="[Tiempos].[NO_ATENDIDAS].[All]" dimensionUniqueName="[Tiempos]" displayFolder="" count="0" memberValueDatatype="20" unbalanced="0"/>
    <cacheHierarchy uniqueName="[Tiempos].[TIPIFICACIÓN_EXITOSO]" caption="TIPIFICACIÓN_EXITOSO" attribute="1" defaultMemberUniqueName="[Tiempos].[TIPIFICACIÓN_EXITOSO].[All]" allUniqueName="[Tiempos].[TIPIFICACIÓN_EXITOSO].[All]" dimensionUniqueName="[Tiempos]" displayFolder="" count="0" memberValueDatatype="20" unbalanced="0"/>
    <cacheHierarchy uniqueName="[Tiempos].[TIPIFICACIÓN_NO_EXITOSO]" caption="TIPIFICACIÓN_NO_EXITOSO" attribute="1" defaultMemberUniqueName="[Tiempos].[TIPIFICACIÓN_NO_EXITOSO].[All]" allUniqueName="[Tiempos].[TIPIFICACIÓN_NO_EXITOSO].[All]" dimensionUniqueName="[Tiempos]" displayFolder="" count="0" memberValueDatatype="20" unbalanced="0"/>
    <cacheHierarchy uniqueName="[Tiempos].[CONVERSACIÓN_ENTRANTE]" caption="CONVERSACIÓN_ENTRANTE" attribute="1" defaultMemberUniqueName="[Tiempos].[CONVERSACIÓN_ENTRANTE].[All]" allUniqueName="[Tiempos].[CONVERSACIÓN_ENTRANTE].[All]" dimensionUniqueName="[Tiempos]" displayFolder="" count="0" memberValueDatatype="5" unbalanced="0"/>
    <cacheHierarchy uniqueName="[Tiempos].[CONVERSACIÓN_SALIENTE]" caption="CONVERSACIÓN_SALIENTE" attribute="1" defaultMemberUniqueName="[Tiempos].[CONVERSACIÓN_SALIENTE].[All]" allUniqueName="[Tiempos].[CONVERSACIÓN_SALIENTE].[All]" dimensionUniqueName="[Tiempos]" displayFolder="" count="0" memberValueDatatype="5" unbalanced="0"/>
    <cacheHierarchy uniqueName="[Tiempos].[LLAMADAS]" caption="LLAMADAS" attribute="1" defaultMemberUniqueName="[Tiempos].[LLAMADAS].[All]" allUniqueName="[Tiempos].[LLAMADAS].[All]" dimensionUniqueName="[Tiempos]" displayFolder="" count="0" memberValueDatatype="20" unbalanced="0"/>
    <cacheHierarchy uniqueName="[Tiempos].[TOTAL_AUXILIARES]" caption="TOTAL_AUXILIARES" attribute="1" defaultMemberUniqueName="[Tiempos].[TOTAL_AUXILIARES].[All]" allUniqueName="[Tiempos].[TOTAL_AUXILIARES].[All]" dimensionUniqueName="[Tiempos]" displayFolder="" count="0" memberValueDatatype="5" unbalanced="0"/>
    <cacheHierarchy uniqueName="[Tiempos].[TKT]" caption="TKT" attribute="1" defaultMemberUniqueName="[Tiempos].[TKT].[All]" allUniqueName="[Tiempos].[TKT].[All]" dimensionUniqueName="[Tiempos]" displayFolder="" count="0" memberValueDatatype="5" unbalanced="0"/>
    <cacheHierarchy uniqueName="[Tiempos].[TMO]" caption="TMO" attribute="1" defaultMemberUniqueName="[Tiempos].[TMO].[All]" allUniqueName="[Tiempos].[TMO].[All]" dimensionUniqueName="[Tiempos]" displayFolder="" count="0" memberValueDatatype="5" unbalanced="0"/>
    <cacheHierarchy uniqueName="[Tiempos].[PRODUCTO]" caption="PRODUCTO" attribute="1" defaultMemberUniqueName="[Tiempos].[PRODUCTO].[All]" allUniqueName="[Tiempos].[PRODUCTO].[All]" dimensionUniqueName="[Tiempos]" displayFolder="" count="0" memberValueDatatype="130" unbalanced="0"/>
    <cacheHierarchy uniqueName="[Tiempos].[Operador]" caption="Operador" attribute="1" defaultMemberUniqueName="[Tiempos].[Operador].[All]" allUniqueName="[Tiempos].[Operador].[All]" dimensionUniqueName="[Tiempos]" displayFolder="" count="0" memberValueDatatype="130" unbalanced="0"/>
    <cacheHierarchy uniqueName="[Tiempos].[Documento]" caption="Documento" attribute="1" defaultMemberUniqueName="[Tiempos].[Documento].[All]" allUniqueName="[Tiempos].[Documento].[All]" dimensionUniqueName="[Tiempos]" displayFolder="" count="0" memberValueDatatype="20" unbalanced="0"/>
    <cacheHierarchy uniqueName="[Tiempos].[Supervisor]" caption="Supervisor" attribute="1" defaultMemberUniqueName="[Tiempos].[Supervisor].[All]" allUniqueName="[Tiempos].[Supervisor].[All]" dimensionUniqueName="[Tiempos]" displayFolder="" count="0" memberValueDatatype="130" unbalanced="0"/>
    <cacheHierarchy uniqueName="[Tiempos].[Coordinador]" caption="Coordinador" attribute="1" defaultMemberUniqueName="[Tiempos].[Coordinador].[All]" allUniqueName="[Tiempos].[Coordinador].[All]" dimensionUniqueName="[Tiempos]" displayFolder="" count="0" memberValueDatatype="130" unbalanced="0"/>
    <cacheHierarchy uniqueName="[Tiempos].[Site]" caption="Site" attribute="1" defaultMemberUniqueName="[Tiempos].[Site].[All]" allUniqueName="[Tiempos].[Site].[All]" dimensionUniqueName="[Tiempos]" displayFolder="" count="0" memberValueDatatype="130" unbalanced="0"/>
    <cacheHierarchy uniqueName="[Tiempos].[Id Operador]" caption="Id Operador" attribute="1" defaultMemberUniqueName="[Tiempos].[Id Operador].[All]" allUniqueName="[Tiempos].[Id Operador].[All]" dimensionUniqueName="[Tiempos]" displayFolder="" count="0" memberValueDatatype="130" unbalanced="0"/>
    <cacheHierarchy uniqueName="[Tiempos].[Estado]" caption="Estado" attribute="1" defaultMemberUniqueName="[Tiempos].[Estado].[All]" allUniqueName="[Tiempos].[Estado].[All]" dimensionUniqueName="[Tiempos]" displayFolder="" count="0" memberValueDatatype="130" unbalanced="0"/>
    <cacheHierarchy uniqueName="[Tiempos].[Proporcional x Presentismo]" caption="Proporcional x Presentismo" attribute="1" defaultMemberUniqueName="[Tiempos].[Proporcional x Presentismo].[All]" allUniqueName="[Tiempos].[Proporcional x Presentismo].[All]" dimensionUniqueName="[Tiempos]" displayFolder="" count="0" memberValueDatatype="5" unbalanced="0"/>
    <cacheHierarchy uniqueName="[Tiempos].[Proporcional x Curva]" caption="Proporcional x Curva" attribute="1" defaultMemberUniqueName="[Tiempos].[Proporcional x Curva].[All]" allUniqueName="[Tiempos].[Proporcional x Curva].[All]" dimensionUniqueName="[Tiempos]" displayFolder="" count="0" memberValueDatatype="5" unbalanced="0"/>
    <cacheHierarchy uniqueName="[Tiempos].[Busqueda]" caption="Busqueda" attribute="1" defaultMemberUniqueName="[Tiempos].[Busqueda].[All]" allUniqueName="[Tiempos].[Busqueda].[All]" dimensionUniqueName="[Tiempos]" displayFolder="" count="0" memberValueDatatype="130" unbalanced="0"/>
    <cacheHierarchy uniqueName="[Ventas AZO Mes Anterior].[Id Operador]" caption="Id Operador" attribute="1" defaultMemberUniqueName="[Ventas AZO Mes Anterior].[Id Operador].[All]" allUniqueName="[Ventas AZO Mes Anterior].[Id Operador].[All]" dimensionUniqueName="[Ventas AZO Mes Anterior]" displayFolder="" count="0" memberValueDatatype="130" unbalanced="0"/>
    <cacheHierarchy uniqueName="[Ventas AZO Mes Anterior].[Fecha]" caption="Fecha" attribute="1" time="1" defaultMemberUniqueName="[Ventas AZO Mes Anterior].[Fecha].[All]" allUniqueName="[Ventas AZO Mes Anterior].[Fecha].[All]" dimensionUniqueName="[Ventas AZO Mes Anterior]" displayFolder="" count="0" memberValueDatatype="7" unbalanced="0"/>
    <cacheHierarchy uniqueName="[Ventas AZO Mes Anterior].[Hora]" caption="Hora" attribute="1" defaultMemberUniqueName="[Ventas AZO Mes Anterior].[Hora].[All]" allUniqueName="[Ventas AZO Mes Anterior].[Hora].[All]" dimensionUniqueName="[Ventas AZO Mes Anterior]" displayFolder="" count="0" memberValueDatatype="130" unbalanced="0"/>
    <cacheHierarchy uniqueName="[Ventas AZO Mes Anterior].[Dispositivo]" caption="Dispositivo" attribute="1" defaultMemberUniqueName="[Ventas AZO Mes Anterior].[Dispositivo].[All]" allUniqueName="[Ventas AZO Mes Anterior].[Dispositivo].[All]" dimensionUniqueName="[Ventas AZO Mes Anterior]" displayFolder="" count="0" memberValueDatatype="130" unbalanced="0"/>
    <cacheHierarchy uniqueName="[Ventas AZO Mes Anterior].[Cliente]" caption="Cliente" attribute="1" defaultMemberUniqueName="[Ventas AZO Mes Anterior].[Cliente].[All]" allUniqueName="[Ventas AZO Mes Anterior].[Cliente].[All]" dimensionUniqueName="[Ventas AZO Mes Anterior]" displayFolder="" count="0" memberValueDatatype="130" unbalanced="0"/>
    <cacheHierarchy uniqueName="[Ventas AZO Mes Anterior].[Cliente_Mail]" caption="Cliente_Mail" attribute="1" defaultMemberUniqueName="[Ventas AZO Mes Anterior].[Cliente_Mail].[All]" allUniqueName="[Ventas AZO Mes Anterior].[Cliente_Mail].[All]" dimensionUniqueName="[Ventas AZO Mes Anterior]" displayFolder="" count="0" memberValueDatatype="130" unbalanced="0"/>
    <cacheHierarchy uniqueName="[Ventas AZO Mes Anterior].[Cliente_Telefono]" caption="Cliente_Telefono" attribute="1" defaultMemberUniqueName="[Ventas AZO Mes Anterior].[Cliente_Telefono].[All]" allUniqueName="[Ventas AZO Mes Anterior].[Cliente_Telefono].[All]" dimensionUniqueName="[Ventas AZO Mes Anterior]" displayFolder="" count="0" memberValueDatatype="130" unbalanced="0"/>
    <cacheHierarchy uniqueName="[Ventas AZO Mes Anterior].[user_id]" caption="user_id" attribute="1" defaultMemberUniqueName="[Ventas AZO Mes Anterior].[user_id].[All]" allUniqueName="[Ventas AZO Mes Anterior].[user_id].[All]" dimensionUniqueName="[Ventas AZO Mes Anterior]" displayFolder="" count="0" memberValueDatatype="130" unbalanced="0"/>
    <cacheHierarchy uniqueName="[Ventas AZO Mes Anterior].[Status_Link]" caption="Status_Link" attribute="1" defaultMemberUniqueName="[Ventas AZO Mes Anterior].[Status_Link].[All]" allUniqueName="[Ventas AZO Mes Anterior].[Status_Link].[All]" dimensionUniqueName="[Ventas AZO Mes Anterior]" displayFolder="" count="0" memberValueDatatype="130" unbalanced="0"/>
    <cacheHierarchy uniqueName="[Ventas AZO Mes Anterior].[payment_id]" caption="payment_id" attribute="1" defaultMemberUniqueName="[Ventas AZO Mes Anterior].[payment_id].[All]" allUniqueName="[Ventas AZO Mes Anterior].[payment_id].[All]" dimensionUniqueName="[Ventas AZO Mes Anterior]" displayFolder="" count="0" memberValueDatatype="130" unbalanced="0"/>
    <cacheHierarchy uniqueName="[Ventas AZO Mes Anterior].[payment_method_id]" caption="payment_method_id" attribute="1" defaultMemberUniqueName="[Ventas AZO Mes Anterior].[payment_method_id].[All]" allUniqueName="[Ventas AZO Mes Anterior].[payment_method_id].[All]" dimensionUniqueName="[Ventas AZO Mes Anterior]" displayFolder="" count="0" memberValueDatatype="130" unbalanced="0"/>
    <cacheHierarchy uniqueName="[Ventas AZO Mes Anterior].[payment_status]" caption="payment_status" attribute="1" defaultMemberUniqueName="[Ventas AZO Mes Anterior].[payment_status].[All]" allUniqueName="[Ventas AZO Mes Anterior].[payment_status].[All]" dimensionUniqueName="[Ventas AZO Mes Anterior]" displayFolder="" count="0" memberValueDatatype="130" unbalanced="0"/>
    <cacheHierarchy uniqueName="[Ventas AZO Mes Anterior].[payment_status_detail]" caption="payment_status_detail" attribute="1" defaultMemberUniqueName="[Ventas AZO Mes Anterior].[payment_status_detail].[All]" allUniqueName="[Ventas AZO Mes Anterior].[payment_status_detail].[All]" dimensionUniqueName="[Ventas AZO Mes Anterior]" displayFolder="" count="0" memberValueDatatype="130" unbalanced="0"/>
    <cacheHierarchy uniqueName="[Ventas AZO Mes Anterior].[PRODUCTO]" caption="PRODUCTO" attribute="1" defaultMemberUniqueName="[Ventas AZO Mes Anterior].[PRODUCTO].[All]" allUniqueName="[Ventas AZO Mes Anterior].[PRODUCTO].[All]" dimensionUniqueName="[Ventas AZO Mes Anterior]" displayFolder="" count="0" memberValueDatatype="130" unbalanced="0"/>
    <cacheHierarchy uniqueName="[Ventas AZO Mes Anterior].[Sub Campaña]" caption="Sub Campaña" attribute="1" defaultMemberUniqueName="[Ventas AZO Mes Anterior].[Sub Campaña].[All]" allUniqueName="[Ventas AZO Mes Anterior].[Sub Campaña].[All]" dimensionUniqueName="[Ventas AZO Mes Anterior]" displayFolder="" count="0" memberValueDatatype="130" unbalanced="0"/>
    <cacheHierarchy uniqueName="[Ventas AZO Mes Anterior].[Estado_Gestion]" caption="Estado_Gestion" attribute="1" defaultMemberUniqueName="[Ventas AZO Mes Anterior].[Estado_Gestion].[All]" allUniqueName="[Ventas AZO Mes Anterior].[Estado_Gestion].[All]" dimensionUniqueName="[Ventas AZO Mes Anterior]" displayFolder="" count="0" memberValueDatatype="130" unbalanced="0"/>
    <cacheHierarchy uniqueName="[Ventas AZO Mes Anterior].[Puntos (Sin Incentivo)]" caption="Puntos (Sin Incentivo)" attribute="1" defaultMemberUniqueName="[Ventas AZO Mes Anterior].[Puntos (Sin Incentivo)].[All]" allUniqueName="[Ventas AZO Mes Anterior].[Puntos (Sin Incentivo)].[All]" dimensionUniqueName="[Ventas AZO Mes Anterior]" displayFolder="" count="0" memberValueDatatype="5" unbalanced="0"/>
    <cacheHierarchy uniqueName="[Ventas AZO Mes Anterior].[Operador]" caption="Operador" attribute="1" defaultMemberUniqueName="[Ventas AZO Mes Anterior].[Operador].[All]" allUniqueName="[Ventas AZO Mes Anterior].[Operador].[All]" dimensionUniqueName="[Ventas AZO Mes Anterior]" displayFolder="" count="0" memberValueDatatype="130" unbalanced="0"/>
    <cacheHierarchy uniqueName="[Ventas AZO Mes Anterior].[Documento]" caption="Documento" attribute="1" defaultMemberUniqueName="[Ventas AZO Mes Anterior].[Documento].[All]" allUniqueName="[Ventas AZO Mes Anterior].[Documento].[All]" dimensionUniqueName="[Ventas AZO Mes Anterior]" displayFolder="" count="0" memberValueDatatype="20" unbalanced="0"/>
    <cacheHierarchy uniqueName="[Ventas AZO Mes Anterior].[Supervisor]" caption="Supervisor" attribute="1" defaultMemberUniqueName="[Ventas AZO Mes Anterior].[Supervisor].[All]" allUniqueName="[Ventas AZO Mes Anterior].[Supervisor].[All]" dimensionUniqueName="[Ventas AZO Mes Anterior]" displayFolder="" count="0" memberValueDatatype="130" unbalanced="0"/>
    <cacheHierarchy uniqueName="[Ventas AZO Mes Anterior].[Coordinador]" caption="Coordinador" attribute="1" defaultMemberUniqueName="[Ventas AZO Mes Anterior].[Coordinador].[All]" allUniqueName="[Ventas AZO Mes Anterior].[Coordinador].[All]" dimensionUniqueName="[Ventas AZO Mes Anterior]" displayFolder="" count="0" memberValueDatatype="130" unbalanced="0"/>
    <cacheHierarchy uniqueName="[Ventas AZO Mes Anterior].[Site]" caption="Site" attribute="1" defaultMemberUniqueName="[Ventas AZO Mes Anterior].[Site].[All]" allUniqueName="[Ventas AZO Mes Anterior].[Site].[All]" dimensionUniqueName="[Ventas AZO Mes Anterior]" displayFolder="" count="0" memberValueDatatype="130" unbalanced="0"/>
    <cacheHierarchy uniqueName="[Ventas AZO Mes Anterior].[Estado]" caption="Estado" attribute="1" defaultMemberUniqueName="[Ventas AZO Mes Anterior].[Estado].[All]" allUniqueName="[Ventas AZO Mes Anterior].[Estado].[All]" dimensionUniqueName="[Ventas AZO Mes Anterior]" displayFolder="" count="0" memberValueDatatype="130" unbalanced="0"/>
    <cacheHierarchy uniqueName="[Ventas AZO Mes Anterior].[Multiplicador Incentivo]" caption="Multiplicador Incentivo" attribute="1" defaultMemberUniqueName="[Ventas AZO Mes Anterior].[Multiplicador Incentivo].[All]" allUniqueName="[Ventas AZO Mes Anterior].[Multiplicador Incentivo].[All]" dimensionUniqueName="[Ventas AZO Mes Anterior]" displayFolder="" count="0" memberValueDatatype="5" unbalanced="0"/>
    <cacheHierarchy uniqueName="[Ventas AZO Mes Anterior].[Puntos]" caption="Puntos" attribute="1" defaultMemberUniqueName="[Ventas AZO Mes Anterior].[Puntos].[All]" allUniqueName="[Ventas AZO Mes Anterior].[Puntos].[All]" dimensionUniqueName="[Ventas AZO Mes Anterior]" displayFolder="" count="0" memberValueDatatype="5" unbalanced="0"/>
    <cacheHierarchy uniqueName="[VentasTiemposFinal].[Fecha]" caption="Fecha" attribute="1" time="1" defaultMemberUniqueName="[VentasTiemposFinal].[Fecha].[All]" allUniqueName="[VentasTiemposFinal].[Fecha].[All]" dimensionUniqueName="[VentasTiemposFinal]" displayFolder="" count="0" memberValueDatatype="7" unbalanced="0"/>
    <cacheHierarchy uniqueName="[VentasTiemposFinal].[UserMitrol]" caption="UserMitrol" attribute="1" defaultMemberUniqueName="[VentasTiemposFinal].[UserMitrol].[All]" allUniqueName="[VentasTiemposFinal].[UserMitrol].[All]" dimensionUniqueName="[VentasTiemposFinal]" displayFolder="" count="0" memberValueDatatype="130" unbalanced="0"/>
    <cacheHierarchy uniqueName="[VentasTiemposFinal].[Sub Campaña]" caption="Sub Campaña" attribute="1" defaultMemberUniqueName="[VentasTiemposFinal].[Sub Campaña].[All]" allUniqueName="[VentasTiemposFinal].[Sub Campaña].[All]" dimensionUniqueName="[VentasTiemposFinal]" displayFolder="" count="2" memberValueDatatype="130" unbalanced="0">
      <fieldsUsage count="2">
        <fieldUsage x="-1"/>
        <fieldUsage x="2"/>
      </fieldsUsage>
    </cacheHierarchy>
    <cacheHierarchy uniqueName="[VentasTiemposFinal].[LOGIN]" caption="LOGIN" attribute="1" defaultMemberUniqueName="[VentasTiemposFinal].[LOGIN].[All]" allUniqueName="[VentasTiemposFinal].[LOGIN].[All]" dimensionUniqueName="[VentasTiemposFinal]" displayFolder="" count="0" memberValueDatatype="5" unbalanced="0"/>
    <cacheHierarchy uniqueName="[VentasTiemposFinal].[AVAIL]" caption="AVAIL" attribute="1" defaultMemberUniqueName="[VentasTiemposFinal].[AVAIL].[All]" allUniqueName="[VentasTiemposFinal].[AVAIL].[All]" dimensionUniqueName="[VentasTiemposFinal]" displayFolder="" count="0" memberValueDatatype="5" unbalanced="0"/>
    <cacheHierarchy uniqueName="[VentasTiemposFinal].[PREVIEW]" caption="PREVIEW" attribute="1" defaultMemberUniqueName="[VentasTiemposFinal].[PREVIEW].[All]" allUniqueName="[VentasTiemposFinal].[PREVIEW].[All]" dimensionUniqueName="[VentasTiemposFinal]" displayFolder="" count="0" memberValueDatatype="5" unbalanced="0"/>
    <cacheHierarchy uniqueName="[VentasTiemposFinal].[DIAL]" caption="DIAL" attribute="1" defaultMemberUniqueName="[VentasTiemposFinal].[DIAL].[All]" allUniqueName="[VentasTiemposFinal].[DIAL].[All]" dimensionUniqueName="[VentasTiemposFinal]" displayFolder="" count="0" memberValueDatatype="5" unbalanced="0"/>
    <cacheHierarchy uniqueName="[VentasTiemposFinal].[RING]" caption="RING" attribute="1" defaultMemberUniqueName="[VentasTiemposFinal].[RING].[All]" allUniqueName="[VentasTiemposFinal].[RING].[All]" dimensionUniqueName="[VentasTiemposFinal]" displayFolder="" count="0" memberValueDatatype="5" unbalanced="0"/>
    <cacheHierarchy uniqueName="[VentasTiemposFinal].[CONVERSACIÓN]" caption="CONVERSACIÓN" attribute="1" defaultMemberUniqueName="[VentasTiemposFinal].[CONVERSACIÓN].[All]" allUniqueName="[VentasTiemposFinal].[CONVERSACIÓN].[All]" dimensionUniqueName="[VentasTiemposFinal]" displayFolder="" count="0" memberValueDatatype="5" unbalanced="0"/>
    <cacheHierarchy uniqueName="[VentasTiemposFinal].[HOLD]" caption="HOLD" attribute="1" defaultMemberUniqueName="[VentasTiemposFinal].[HOLD].[All]" allUniqueName="[VentasTiemposFinal].[HOLD].[All]" dimensionUniqueName="[VentasTiemposFinal]" displayFolder="" count="0" memberValueDatatype="5" unbalanced="0"/>
    <cacheHierarchy uniqueName="[VentasTiemposFinal].[ACW]" caption="ACW" attribute="1" defaultMemberUniqueName="[VentasTiemposFinal].[ACW].[All]" allUniqueName="[VentasTiemposFinal].[ACW].[All]" dimensionUniqueName="[VentasTiemposFinal]" displayFolder="" count="0" memberValueDatatype="5" unbalanced="0"/>
    <cacheHierarchy uniqueName="[VentasTiemposFinal].[NOT_READY]" caption="NOT_READY" attribute="1" defaultMemberUniqueName="[VentasTiemposFinal].[NOT_READY].[All]" allUniqueName="[VentasTiemposFinal].[NOT_READY].[All]" dimensionUniqueName="[VentasTiemposFinal]" displayFolder="" count="0" memberValueDatatype="5" unbalanced="0"/>
    <cacheHierarchy uniqueName="[VentasTiemposFinal].[BREAK]" caption="BREAK" attribute="1" defaultMemberUniqueName="[VentasTiemposFinal].[BREAK].[All]" allUniqueName="[VentasTiemposFinal].[BREAK].[All]" dimensionUniqueName="[VentasTiemposFinal]" displayFolder="" count="0" memberValueDatatype="5" unbalanced="0"/>
    <cacheHierarchy uniqueName="[VentasTiemposFinal].[COACHING]" caption="COACHING" attribute="1" defaultMemberUniqueName="[VentasTiemposFinal].[COACHING].[All]" allUniqueName="[VentasTiemposFinal].[COACHING].[All]" dimensionUniqueName="[VentasTiemposFinal]" displayFolder="" count="0" memberValueDatatype="5" unbalanced="0"/>
    <cacheHierarchy uniqueName="[VentasTiemposFinal].[ADMINISTRATIVO]" caption="ADMINISTRATIVO" attribute="1" defaultMemberUniqueName="[VentasTiemposFinal].[ADMINISTRATIVO].[All]" allUniqueName="[VentasTiemposFinal].[ADMINISTRATIVO].[All]" dimensionUniqueName="[VentasTiemposFinal]" displayFolder="" count="0" memberValueDatatype="5" unbalanced="0"/>
    <cacheHierarchy uniqueName="[VentasTiemposFinal].[BAÑO]" caption="BAÑO" attribute="1" defaultMemberUniqueName="[VentasTiemposFinal].[BAÑO].[All]" allUniqueName="[VentasTiemposFinal].[BAÑO].[All]" dimensionUniqueName="[VentasTiemposFinal]" displayFolder="" count="0" memberValueDatatype="5" unbalanced="0"/>
    <cacheHierarchy uniqueName="[VentasTiemposFinal].[LLAMADA_MANUAL]" caption="LLAMADA_MANUAL" attribute="1" defaultMemberUniqueName="[VentasTiemposFinal].[LLAMADA_MANUAL].[All]" allUniqueName="[VentasTiemposFinal].[LLAMADA_MANUAL].[All]" dimensionUniqueName="[VentasTiemposFinal]" displayFolder="" count="0" memberValueDatatype="5" unbalanced="0"/>
    <cacheHierarchy uniqueName="[VentasTiemposFinal].[ATENDIDAS]" caption="ATENDIDAS" attribute="1" defaultMemberUniqueName="[VentasTiemposFinal].[ATENDIDAS].[All]" allUniqueName="[VentasTiemposFinal].[ATENDIDAS].[All]" dimensionUniqueName="[VentasTiemposFinal]" displayFolder="" count="0" memberValueDatatype="20" unbalanced="0"/>
    <cacheHierarchy uniqueName="[VentasTiemposFinal].[NO_ATENDIDAS]" caption="NO_ATENDIDAS" attribute="1" defaultMemberUniqueName="[VentasTiemposFinal].[NO_ATENDIDAS].[All]" allUniqueName="[VentasTiemposFinal].[NO_ATENDIDAS].[All]" dimensionUniqueName="[VentasTiemposFinal]" displayFolder="" count="0" memberValueDatatype="20" unbalanced="0"/>
    <cacheHierarchy uniqueName="[VentasTiemposFinal].[TIPIFICACIÓN_EXITOSO]" caption="TIPIFICACIÓN_EXITOSO" attribute="1" defaultMemberUniqueName="[VentasTiemposFinal].[TIPIFICACIÓN_EXITOSO].[All]" allUniqueName="[VentasTiemposFinal].[TIPIFICACIÓN_EXITOSO].[All]" dimensionUniqueName="[VentasTiemposFinal]" displayFolder="" count="0" memberValueDatatype="20" unbalanced="0"/>
    <cacheHierarchy uniqueName="[VentasTiemposFinal].[TIPIFICACIÓN_NO_EXITOSO]" caption="TIPIFICACIÓN_NO_EXITOSO" attribute="1" defaultMemberUniqueName="[VentasTiemposFinal].[TIPIFICACIÓN_NO_EXITOSO].[All]" allUniqueName="[VentasTiemposFinal].[TIPIFICACIÓN_NO_EXITOSO].[All]" dimensionUniqueName="[VentasTiemposFinal]" displayFolder="" count="0" memberValueDatatype="20" unbalanced="0"/>
    <cacheHierarchy uniqueName="[VentasTiemposFinal].[CONVERSACIÓN_ENTRANTE]" caption="CONVERSACIÓN_ENTRANTE" attribute="1" defaultMemberUniqueName="[VentasTiemposFinal].[CONVERSACIÓN_ENTRANTE].[All]" allUniqueName="[VentasTiemposFinal].[CONVERSACIÓN_ENTRANTE].[All]" dimensionUniqueName="[VentasTiemposFinal]" displayFolder="" count="0" memberValueDatatype="5" unbalanced="0"/>
    <cacheHierarchy uniqueName="[VentasTiemposFinal].[CONVERSACIÓN_SALIENTE]" caption="CONVERSACIÓN_SALIENTE" attribute="1" defaultMemberUniqueName="[VentasTiemposFinal].[CONVERSACIÓN_SALIENTE].[All]" allUniqueName="[VentasTiemposFinal].[CONVERSACIÓN_SALIENTE].[All]" dimensionUniqueName="[VentasTiemposFinal]" displayFolder="" count="0" memberValueDatatype="5" unbalanced="0"/>
    <cacheHierarchy uniqueName="[VentasTiemposFinal].[LLAMADAS]" caption="LLAMADAS" attribute="1" defaultMemberUniqueName="[VentasTiemposFinal].[LLAMADAS].[All]" allUniqueName="[VentasTiemposFinal].[LLAMADAS].[All]" dimensionUniqueName="[VentasTiemposFinal]" displayFolder="" count="0" memberValueDatatype="20" unbalanced="0"/>
    <cacheHierarchy uniqueName="[VentasTiemposFinal].[TOTAL_AUXILIARES]" caption="TOTAL_AUXILIARES" attribute="1" defaultMemberUniqueName="[VentasTiemposFinal].[TOTAL_AUXILIARES].[All]" allUniqueName="[VentasTiemposFinal].[TOTAL_AUXILIARES].[All]" dimensionUniqueName="[VentasTiemposFinal]" displayFolder="" count="0" memberValueDatatype="5" unbalanced="0"/>
    <cacheHierarchy uniqueName="[VentasTiemposFinal].[TKT]" caption="TKT" attribute="1" defaultMemberUniqueName="[VentasTiemposFinal].[TKT].[All]" allUniqueName="[VentasTiemposFinal].[TKT].[All]" dimensionUniqueName="[VentasTiemposFinal]" displayFolder="" count="0" memberValueDatatype="5" unbalanced="0"/>
    <cacheHierarchy uniqueName="[VentasTiemposFinal].[TMO]" caption="TMO" attribute="1" defaultMemberUniqueName="[VentasTiemposFinal].[TMO].[All]" allUniqueName="[VentasTiemposFinal].[TMO].[All]" dimensionUniqueName="[VentasTiemposFinal]" displayFolder="" count="0" memberValueDatatype="5" unbalanced="0"/>
    <cacheHierarchy uniqueName="[VentasTiemposFinal].[PRODUCTO]" caption="PRODUCTO" attribute="1" defaultMemberUniqueName="[VentasTiemposFinal].[PRODUCTO].[All]" allUniqueName="[VentasTiemposFinal].[PRODUCTO].[All]" dimensionUniqueName="[VentasTiemposFinal]" displayFolder="" count="0" memberValueDatatype="130" unbalanced="0"/>
    <cacheHierarchy uniqueName="[VentasTiemposFinal].[Operador]" caption="Operador" attribute="1" defaultMemberUniqueName="[VentasTiemposFinal].[Operador].[All]" allUniqueName="[VentasTiemposFinal].[Operador].[All]" dimensionUniqueName="[VentasTiemposFinal]" displayFolder="" count="0" memberValueDatatype="130" unbalanced="0"/>
    <cacheHierarchy uniqueName="[VentasTiemposFinal].[Documento]" caption="Documento" attribute="1" defaultMemberUniqueName="[VentasTiemposFinal].[Documento].[All]" allUniqueName="[VentasTiemposFinal].[Documento].[All]" dimensionUniqueName="[VentasTiemposFinal]" displayFolder="" count="0" memberValueDatatype="20" unbalanced="0"/>
    <cacheHierarchy uniqueName="[VentasTiemposFinal].[Supervisor]" caption="Supervisor" attribute="1" defaultMemberUniqueName="[VentasTiemposFinal].[Supervisor].[All]" allUniqueName="[VentasTiemposFinal].[Supervisor].[All]" dimensionUniqueName="[VentasTiemposFinal]" displayFolder="" count="0" memberValueDatatype="130" unbalanced="0"/>
    <cacheHierarchy uniqueName="[VentasTiemposFinal].[Coordinador]" caption="Coordinador" attribute="1" defaultMemberUniqueName="[VentasTiemposFinal].[Coordinador].[All]" allUniqueName="[VentasTiemposFinal].[Coordinador].[All]" dimensionUniqueName="[VentasTiemposFinal]" displayFolder="" count="0" memberValueDatatype="130" unbalanced="0"/>
    <cacheHierarchy uniqueName="[VentasTiemposFinal].[Site]" caption="Site" attribute="1" defaultMemberUniqueName="[VentasTiemposFinal].[Site].[All]" allUniqueName="[VentasTiemposFinal].[Site].[All]" dimensionUniqueName="[VentasTiemposFinal]" displayFolder="" count="0" memberValueDatatype="130" unbalanced="0"/>
    <cacheHierarchy uniqueName="[VentasTiemposFinal].[Id Operador]" caption="Id Operador" attribute="1" defaultMemberUniqueName="[VentasTiemposFinal].[Id Operador].[All]" allUniqueName="[VentasTiemposFinal].[Id Operador].[All]" dimensionUniqueName="[VentasTiemposFinal]" displayFolder="" count="0" memberValueDatatype="130" unbalanced="0"/>
    <cacheHierarchy uniqueName="[VentasTiemposFinal].[Estado]" caption="Estado" attribute="1" defaultMemberUniqueName="[VentasTiemposFinal].[Estado].[All]" allUniqueName="[VentasTiemposFinal].[Estado].[All]" dimensionUniqueName="[VentasTiemposFinal]" displayFolder="" count="0" memberValueDatatype="130" unbalanced="0"/>
    <cacheHierarchy uniqueName="[VentasTiemposFinal].[Proporcional x Presentismo]" caption="Proporcional x Presentismo" attribute="1" defaultMemberUniqueName="[VentasTiemposFinal].[Proporcional x Presentismo].[All]" allUniqueName="[VentasTiemposFinal].[Proporcional x Presentismo].[All]" dimensionUniqueName="[VentasTiemposFinal]" displayFolder="" count="0" memberValueDatatype="5" unbalanced="0"/>
    <cacheHierarchy uniqueName="[VentasTiemposFinal].[Proporcional x Curva]" caption="Proporcional x Curva" attribute="1" defaultMemberUniqueName="[VentasTiemposFinal].[Proporcional x Curva].[All]" allUniqueName="[VentasTiemposFinal].[Proporcional x Curva].[All]" dimensionUniqueName="[VentasTiemposFinal]" displayFolder="" count="0" memberValueDatatype="5" unbalanced="0"/>
    <cacheHierarchy uniqueName="[VentasTiemposFinal].[Busqueda]" caption="Busqueda" attribute="1" defaultMemberUniqueName="[VentasTiemposFinal].[Busqueda].[All]" allUniqueName="[VentasTiemposFinal].[Busqueda].[All]" dimensionUniqueName="[VentasTiemposFinal]" displayFolder="" count="0" memberValueDatatype="130" unbalanced="0"/>
    <cacheHierarchy uniqueName="[VentasTiemposFinal].[Hora]" caption="Hora" attribute="1" defaultMemberUniqueName="[VentasTiemposFinal].[Hora].[All]" allUniqueName="[VentasTiemposFinal].[Hora].[All]" dimensionUniqueName="[VentasTiemposFinal]" displayFolder="" count="0" memberValueDatatype="130" unbalanced="0"/>
    <cacheHierarchy uniqueName="[VentasTiemposFinal].[Dispositivo]" caption="Dispositivo" attribute="1" defaultMemberUniqueName="[VentasTiemposFinal].[Dispositivo].[All]" allUniqueName="[VentasTiemposFinal].[Dispositivo].[All]" dimensionUniqueName="[VentasTiemposFinal]" displayFolder="" count="0" memberValueDatatype="130" unbalanced="0"/>
    <cacheHierarchy uniqueName="[VentasTiemposFinal].[Cliente]" caption="Cliente" attribute="1" defaultMemberUniqueName="[VentasTiemposFinal].[Cliente].[All]" allUniqueName="[VentasTiemposFinal].[Cliente].[All]" dimensionUniqueName="[VentasTiemposFinal]" displayFolder="" count="0" memberValueDatatype="130" unbalanced="0"/>
    <cacheHierarchy uniqueName="[VentasTiemposFinal].[Cliente_Mail]" caption="Cliente_Mail" attribute="1" defaultMemberUniqueName="[VentasTiemposFinal].[Cliente_Mail].[All]" allUniqueName="[VentasTiemposFinal].[Cliente_Mail].[All]" dimensionUniqueName="[VentasTiemposFinal]" displayFolder="" count="0" memberValueDatatype="130" unbalanced="0"/>
    <cacheHierarchy uniqueName="[VentasTiemposFinal].[Cliente_Telefono]" caption="Cliente_Telefono" attribute="1" defaultMemberUniqueName="[VentasTiemposFinal].[Cliente_Telefono].[All]" allUniqueName="[VentasTiemposFinal].[Cliente_Telefono].[All]" dimensionUniqueName="[VentasTiemposFinal]" displayFolder="" count="0" memberValueDatatype="130" unbalanced="0"/>
    <cacheHierarchy uniqueName="[VentasTiemposFinal].[user_id]" caption="user_id" attribute="1" defaultMemberUniqueName="[VentasTiemposFinal].[user_id].[All]" allUniqueName="[VentasTiemposFinal].[user_id].[All]" dimensionUniqueName="[VentasTiemposFinal]" displayFolder="" count="0" memberValueDatatype="130" unbalanced="0"/>
    <cacheHierarchy uniqueName="[VentasTiemposFinal].[Status_Link]" caption="Status_Link" attribute="1" defaultMemberUniqueName="[VentasTiemposFinal].[Status_Link].[All]" allUniqueName="[VentasTiemposFinal].[Status_Link].[All]" dimensionUniqueName="[VentasTiemposFinal]" displayFolder="" count="0" memberValueDatatype="130" unbalanced="0"/>
    <cacheHierarchy uniqueName="[VentasTiemposFinal].[payment_id]" caption="payment_id" attribute="1" defaultMemberUniqueName="[VentasTiemposFinal].[payment_id].[All]" allUniqueName="[VentasTiemposFinal].[payment_id].[All]" dimensionUniqueName="[VentasTiemposFinal]" displayFolder="" count="0" memberValueDatatype="130" unbalanced="0"/>
    <cacheHierarchy uniqueName="[VentasTiemposFinal].[payment_method_id]" caption="payment_method_id" attribute="1" defaultMemberUniqueName="[VentasTiemposFinal].[payment_method_id].[All]" allUniqueName="[VentasTiemposFinal].[payment_method_id].[All]" dimensionUniqueName="[VentasTiemposFinal]" displayFolder="" count="0" memberValueDatatype="130" unbalanced="0"/>
    <cacheHierarchy uniqueName="[VentasTiemposFinal].[payment_status]" caption="payment_status" attribute="1" defaultMemberUniqueName="[VentasTiemposFinal].[payment_status].[All]" allUniqueName="[VentasTiemposFinal].[payment_status].[All]" dimensionUniqueName="[VentasTiemposFinal]" displayFolder="" count="0" memberValueDatatype="130" unbalanced="0"/>
    <cacheHierarchy uniqueName="[VentasTiemposFinal].[payment_status_detail]" caption="payment_status_detail" attribute="1" defaultMemberUniqueName="[VentasTiemposFinal].[payment_status_detail].[All]" allUniqueName="[VentasTiemposFinal].[payment_status_detail].[All]" dimensionUniqueName="[VentasTiemposFinal]" displayFolder="" count="0" memberValueDatatype="130" unbalanced="0"/>
    <cacheHierarchy uniqueName="[VentasTiemposFinal].[Estado_Gestion]" caption="Estado_Gestion" attribute="1" defaultMemberUniqueName="[VentasTiemposFinal].[Estado_Gestion].[All]" allUniqueName="[VentasTiemposFinal].[Estado_Gestion].[All]" dimensionUniqueName="[VentasTiemposFinal]" displayFolder="" count="0" memberValueDatatype="130" unbalanced="0"/>
    <cacheHierarchy uniqueName="[VentasTiemposFinal].[Puntos (Sin Incentivo)]" caption="Puntos (Sin Incentivo)" attribute="1" defaultMemberUniqueName="[VentasTiemposFinal].[Puntos (Sin Incentivo)].[All]" allUniqueName="[VentasTiemposFinal].[Puntos (Sin Incentivo)].[All]" dimensionUniqueName="[VentasTiemposFinal]" displayFolder="" count="0" memberValueDatatype="5" unbalanced="0"/>
    <cacheHierarchy uniqueName="[VentasTiemposFinal].[Multiplicador Incentivo]" caption="Multiplicador Incentivo" attribute="1" defaultMemberUniqueName="[VentasTiemposFinal].[Multiplicador Incentivo].[All]" allUniqueName="[VentasTiemposFinal].[Multiplicador Incentivo].[All]" dimensionUniqueName="[VentasTiemposFinal]" displayFolder="" count="0" memberValueDatatype="5" unbalanced="0"/>
    <cacheHierarchy uniqueName="[VentasTiemposFinal].[Puntos]" caption="Puntos" attribute="1" defaultMemberUniqueName="[VentasTiemposFinal].[Puntos].[All]" allUniqueName="[VentasTiemposFinal].[Puntos].[All]" dimensionUniqueName="[VentasTiemposFinal]" displayFolder="" count="0" memberValueDatatype="5" unbalanced="0"/>
    <cacheHierarchy uniqueName="[VentasTiemposFinal].[Coeficiente]" caption="Coeficiente" attribute="1" defaultMemberUniqueName="[VentasTiemposFinal].[Coeficiente].[All]" allUniqueName="[VentasTiemposFinal].[Coeficiente].[All]" dimensionUniqueName="[VentasTiemposFinal]" displayFolder="" count="0" memberValueDatatype="5" unbalanced="0"/>
    <cacheHierarchy uniqueName="[Vtas Delivery].[Fecha]" caption="Fecha" attribute="1" time="1" defaultMemberUniqueName="[Vtas Delivery].[Fecha].[All]" allUniqueName="[Vtas Delivery].[Fecha].[All]" dimensionUniqueName="[Vtas Delivery]" displayFolder="" count="0" memberValueDatatype="7" unbalanced="0"/>
    <cacheHierarchy uniqueName="[Vtas Delivery].[Nombre / Local]" caption="Nombre / Local" attribute="1" defaultMemberUniqueName="[Vtas Delivery].[Nombre / Local].[All]" allUniqueName="[Vtas Delivery].[Nombre / Local].[All]" dimensionUniqueName="[Vtas Delivery]" displayFolder="" count="0" memberValueDatatype="130" unbalanced="0"/>
    <cacheHierarchy uniqueName="[Vtas Delivery].[Teléfono (Google)]" caption="Teléfono (Google)" attribute="1" defaultMemberUniqueName="[Vtas Delivery].[Teléfono (Google)].[All]" allUniqueName="[Vtas Delivery].[Teléfono (Google)].[All]" dimensionUniqueName="[Vtas Delivery]" displayFolder="" count="0" memberValueDatatype="20" unbalanced="0"/>
    <cacheHierarchy uniqueName="[Vtas Delivery].[Mail]" caption="Mail" attribute="1" defaultMemberUniqueName="[Vtas Delivery].[Mail].[All]" allUniqueName="[Vtas Delivery].[Mail].[All]" dimensionUniqueName="[Vtas Delivery]" displayFolder="" count="0" memberValueDatatype="130" unbalanced="0"/>
    <cacheHierarchy uniqueName="[Vtas Delivery].[AGENTE]" caption="AGENTE" attribute="1" defaultMemberUniqueName="[Vtas Delivery].[AGENTE].[All]" allUniqueName="[Vtas Delivery].[AGENTE].[All]" dimensionUniqueName="[Vtas Delivery]" displayFolder="" count="0" memberValueDatatype="130" unbalanced="0"/>
    <cacheHierarchy uniqueName="[Vtas Delivery].[DNI]" caption="DNI" attribute="1" defaultMemberUniqueName="[Vtas Delivery].[DNI].[All]" allUniqueName="[Vtas Delivery].[DNI].[All]" dimensionUniqueName="[Vtas Delivery]" displayFolder="" count="0" memberValueDatatype="20" unbalanced="0"/>
    <cacheHierarchy uniqueName="[Vtas Delivery].[Producto]" caption="Producto" attribute="1" defaultMemberUniqueName="[Vtas Delivery].[Producto].[All]" allUniqueName="[Vtas Delivery].[Producto].[All]" dimensionUniqueName="[Vtas Delivery]" displayFolder="" count="0" memberValueDatatype="130" unbalanced="0"/>
    <cacheHierarchy uniqueName="[Measures].[Suma de LOGIN]" caption="Suma de LOGIN" measure="1" displayFolder="" measureGroup="VentasTiemposFinal" count="0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Recuento de Sub Campaña]" caption="Recuento de Sub Campaña" measure="1" displayFolder="" measureGroup="VentasTiemposFinal" count="0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Recuento de AGENTE]" caption="Recuento de AGENTE" measure="1" displayFolder="" measureGroup="Vtas Delivery" count="0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Recuento de Producto]" caption="Recuento de Producto" measure="1" displayFolder="" measureGroup="Vtas Delivery" count="0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Recuento de Dispositivo]" caption="Recuento de Dispositivo" measure="1" displayFolder="" measureGroup="VentasTiemposFinal" count="0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a de Puntos]" caption="Suma de Puntos" measure="1" displayFolder="" measureGroup="VentasTiemposFinal" count="0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a de Proporcional x Presentismo]" caption="Suma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a de Proporcional x Curva]" caption="Suma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Máx. de Proporcional x Presentismo]" caption="Máx.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Máx. de Proporcional x Curva]" caption="Máx.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Suma de LOGIN 2]" caption="Suma de LOGIN 2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LOGIN]" caption="Recuento de LOGIN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PRESENTE]" caption="Recuento de PRESENTE" measure="1" displayFolder="" measureGroup="Ausentismo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S Obj]" caption="Suma de HS Obj" measure="1" displayFolder="" measureGroup="Ausentism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Id Operador]" caption="Recuento de Id Operador" measure="1" displayFolder="" measureGroup="VentasTiemposFinal" count="0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Vtas Cargadas]" caption="Vtas Cargadas" measure="1" displayFolder="" measureGroup="VentasTiemposFinal" count="0"/>
    <cacheHierarchy uniqueName="[Measures].[Vtas Aceptadas]" caption="Vtas Aceptadas" measure="1" displayFolder="" measureGroup="VentasTiemposFinal" count="0"/>
    <cacheHierarchy uniqueName="[Measures].[Vtas Pendientes]" caption="Vtas Pendientes" measure="1" displayFolder="" measureGroup="VentasTiemposFinal" count="0"/>
    <cacheHierarchy uniqueName="[Measures].[Vtas Canceladas]" caption="Vtas Canceladas" measure="1" displayFolder="" measureGroup="VentasTiemposFinal" count="0"/>
    <cacheHierarchy uniqueName="[Measures].[Total Puntos]" caption="Total Puntos" measure="1" displayFolder="" measureGroup="VentasTiemposFinal" count="0"/>
    <cacheHierarchy uniqueName="[Measures].[Total Login]" caption="Total Login" measure="1" displayFolder="" measureGroup="VentasTiemposFinal" count="0" oneField="1">
      <fieldsUsage count="1">
        <fieldUsage x="0"/>
      </fieldsUsage>
    </cacheHierarchy>
    <cacheHierarchy uniqueName="[Measures].[CI Login]" caption="CI Login" measure="1" displayFolder="" measureGroup="VentasTiemposFinal" count="0"/>
    <cacheHierarchy uniqueName="[Measures].[Hs Desvio]" caption="Hs Desvio" measure="1" displayFolder="" measureGroup="Horas_Objetivo" count="0"/>
    <cacheHierarchy uniqueName="[Measures].[Obj Hs]" caption="Obj Hs" measure="1" displayFolder="" measureGroup="Horas_Objetivo" count="0"/>
    <cacheHierarchy uniqueName="[Measures].[Log]" caption="Log" measure="1" displayFolder="" measureGroup="Horas_Objetivo" count="0"/>
    <cacheHierarchy uniqueName="[Measures].[%Cumpl.Hs]" caption="%Cumpl.Hs" measure="1" displayFolder="" measureGroup="Horas_Objetivo" count="0"/>
    <cacheHierarchy uniqueName="[Measures].[CI Avail]" caption="CI Avail" measure="1" displayFolder="" measureGroup="VentasTiemposFinal" count="0"/>
    <cacheHierarchy uniqueName="[Measures].[CI Preview]" caption="CI Preview" measure="1" displayFolder="" measureGroup="VentasTiemposFinal" count="0"/>
    <cacheHierarchy uniqueName="[Measures].[CI Dial]" caption="CI Dial" measure="1" displayFolder="" measureGroup="VentasTiemposFinal" count="0"/>
    <cacheHierarchy uniqueName="[Measures].[CI Ring]" caption="CI Ring" measure="1" displayFolder="" measureGroup="VentasTiemposFinal" count="0"/>
    <cacheHierarchy uniqueName="[Measures].[CI Conversacion]" caption="CI Conversacion" measure="1" displayFolder="" measureGroup="VentasTiemposFinal" count="0"/>
    <cacheHierarchy uniqueName="[Measures].[CI Hold]" caption="CI Hold" measure="1" displayFolder="" measureGroup="VentasTiemposFinal" count="0"/>
    <cacheHierarchy uniqueName="[Measures].[CI ACW]" caption="CI ACW" measure="1" displayFolder="" measureGroup="VentasTiemposFinal" count="0"/>
    <cacheHierarchy uniqueName="[Measures].[CI Not_Ready]" caption="CI Not_Ready" measure="1" displayFolder="" measureGroup="VentasTiemposFinal" count="0"/>
    <cacheHierarchy uniqueName="[Measures].[CI Break]" caption="CI Break" measure="1" displayFolder="" measureGroup="VentasTiemposFinal" count="0"/>
    <cacheHierarchy uniqueName="[Measures].[CI Coaching]" caption="CI Coaching" measure="1" displayFolder="" measureGroup="VentasTiemposFinal" count="0"/>
    <cacheHierarchy uniqueName="[Measures].[CI Administrativo]" caption="CI Administrativo" measure="1" displayFolder="" measureGroup="VentasTiemposFinal" count="0"/>
    <cacheHierarchy uniqueName="[Measures].[CI Baño]" caption="CI Baño" measure="1" displayFolder="" measureGroup="VentasTiemposFinal" count="0"/>
    <cacheHierarchy uniqueName="[Measures].[CI LL Manual]" caption="CI LL Manual" measure="1" displayFolder="" measureGroup="VentasTiemposFinal" count="0"/>
    <cacheHierarchy uniqueName="[Measures].[%Avail]" caption="%Avail" measure="1" displayFolder="" measureGroup="VentasTiemposFinal" count="0"/>
    <cacheHierarchy uniqueName="[Measures].[%Utilizacion]" caption="%Utilizacion" measure="1" displayFolder="" measureGroup="VentasTiemposFinal" count="0"/>
    <cacheHierarchy uniqueName="[Measures].[CI OTROS]" caption="CI OTROS" measure="1" displayFolder="" measureGroup="VentasTiemposFinal" count="0"/>
    <cacheHierarchy uniqueName="[Measures].[Llamada prom/Dia]" caption="Llamada prom/Dia" measure="1" displayFolder="" measureGroup="VentasTiemposFinal" count="0"/>
    <cacheHierarchy uniqueName="[Measures].[Q Llam C/6 HS]" caption="Q Llam C/6 HS" measure="1" displayFolder="" measureGroup="VentasTiemposFinal" count="0"/>
    <cacheHierarchy uniqueName="[Measures].[Total Llamadas]" caption="Total Llamadas" measure="1" displayFolder="" measureGroup="VentasTiemposFinal" count="0"/>
    <cacheHierarchy uniqueName="[Measures].[Total Puntos (Sin Incentivo)]" caption="Total Puntos (Sin Incentivo)" measure="1" displayFolder="" measureGroup="VentasTiemposFinal" count="0"/>
    <cacheHierarchy uniqueName="[Measures].[Total Puntos Duplicados]" caption="Total Puntos Duplicados" measure="1" displayFolder="" measureGroup="VentasTiemposFinal" count="0"/>
    <cacheHierarchy uniqueName="[Measures].[Total Puntos Mes Anterior]" caption="Total Puntos Mes Anterior" measure="1" displayFolder="" measureGroup="Ventas AZO Mes Anterior" count="0"/>
    <cacheHierarchy uniqueName="[Measures].[Q Presentes]" caption="Q Presentes" measure="1" displayFolder="" measureGroup="Ausentismo" count="0"/>
    <cacheHierarchy uniqueName="[Measures].[Q Ausentes]" caption="Q Ausentes" measure="1" displayFolder="" measureGroup="Ausentismo" count="0"/>
    <cacheHierarchy uniqueName="[Measures].[% Presencialidad]" caption="% Presencialidad" measure="1" displayFolder="" measureGroup="Ausentismo" count="0"/>
    <cacheHierarchy uniqueName="[Measures].[% Ausencia]" caption="% Ausencia" measure="1" displayFolder="" measureGroup="Ausentismo" count="0"/>
    <cacheHierarchy uniqueName="[Measures].[Ausentismo]" caption="Ausentismo" measure="1" displayFolder="" measureGroup="Ausentismo" count="0"/>
    <cacheHierarchy uniqueName="[Measures].[TotalLoginAusen]" caption="TotalLoginAusen" measure="1" displayFolder="" measureGroup="Ausentismo" count="0"/>
    <cacheHierarchy uniqueName="[Measures].[TotalHSObj]" caption="TotalHSObj" measure="1" displayFolder="" measureGroup="Ausentismo" count="0"/>
    <cacheHierarchy uniqueName="[Measures].[Total Avail]" caption="Total Avail" measure="1" displayFolder="" measureGroup="VentasTiemposFinal" count="0"/>
    <cacheHierarchy uniqueName="[Measures].[Total Hs Productivas]" caption="Total Hs Productivas" measure="1" displayFolder="" measureGroup="VentasTiemposFinal" count="0"/>
    <cacheHierarchy uniqueName="[Measures].[SPH]" caption="SPH" measure="1" displayFolder="" measureGroup="VentasTiemposFinal" count="0"/>
    <cacheHierarchy uniqueName="[Measures].[Incentivo3ra]" caption="Incentivo3ra" measure="1" displayFolder="" measureGroup="VentasTiemposFinal" count="0"/>
    <cacheHierarchy uniqueName="[Measures].[Total Atendidas]" caption="Total Atendidas" measure="1" displayFolder="" measureGroup="VentasTiemposFinal" count="0"/>
    <cacheHierarchy uniqueName="[Measures].[Vtas P+N]" caption="Vtas P+N" measure="1" displayFolder="" measureGroup="VentasTiemposFinal" count="0"/>
    <cacheHierarchy uniqueName="[Measures].[Conversión]" caption="Conversión" measure="1" displayFolder="" measureGroup="VentasTiemposFinal" count="0"/>
    <cacheHierarchy uniqueName="[Measures].[X Atendidas]" caption="X Atendidas" measure="1" displayFolder="" measureGroup="VentasTiemposFinal" count="0"/>
    <cacheHierarchy uniqueName="[Measures].[Incentivo4ta]" caption="Incentivo4ta" measure="1" displayFolder="" measureGroup="VentasTiemposFinal" count="0"/>
    <cacheHierarchy uniqueName="[Measures].[DDHH Trabajados]" caption="DDHH Trabajados" measure="1" displayFolder="" measureGroup="VentasTiemposFinal" count="0"/>
    <cacheHierarchy uniqueName="[Measures].[Vtas P+N x Dia]" caption="Vtas P+N x Dia" measure="1" displayFolder="" measureGroup="VentasTiemposFinal" count="0"/>
    <cacheHierarchy uniqueName="[Measures].[__XL_Count VentasTiemposFinal]" caption="__XL_Count VentasTiemposFinal" measure="1" displayFolder="" measureGroup="VentasTiemposFinal" count="0" hidden="1"/>
    <cacheHierarchy uniqueName="[Measures].[__XL_Count Calendario]" caption="__XL_Count Calendario" measure="1" displayFolder="" measureGroup="Calendario" count="0" hidden="1"/>
    <cacheHierarchy uniqueName="[Measures].[__XL_Count Vtas Delivery]" caption="__XL_Count Vtas Delivery" measure="1" displayFolder="" measureGroup="Vtas Delivery" count="0" hidden="1"/>
    <cacheHierarchy uniqueName="[Measures].[__XL_Count Horas_Objetivo]" caption="__XL_Count Horas_Objetivo" measure="1" displayFolder="" measureGroup="Horas_Objetivo" count="0" hidden="1"/>
    <cacheHierarchy uniqueName="[Measures].[__XL_Count Tiempos]" caption="__XL_Count Tiempos" measure="1" displayFolder="" measureGroup="Tiempos" count="0" hidden="1"/>
    <cacheHierarchy uniqueName="[Measures].[__XL_Count Ventas AZO Mes Anterior]" caption="__XL_Count Ventas AZO Mes Anterior" measure="1" displayFolder="" measureGroup="Ventas AZO Mes Anterior" count="0" hidden="1"/>
    <cacheHierarchy uniqueName="[Measures].[__XL_Count Ausentismo]" caption="__XL_Count Ausentismo" measure="1" displayFolder="" measureGroup="Ausentismo" count="0" hidden="1"/>
    <cacheHierarchy uniqueName="[Measures].[__XL_Count Dotacion]" caption="__XL_Count Dotacion" measure="1" displayFolder="" measureGroup="Dotacion" count="0" hidden="1"/>
    <cacheHierarchy uniqueName="[Measures].[__No measures defined]" caption="__No measures defined" measure="1" displayFolder="" count="0" hidden="1"/>
  </cacheHierarchies>
  <kpis count="0"/>
  <dimensions count="9">
    <dimension name="Ausentismo" uniqueName="[Ausentismo]" caption="Ausentismo"/>
    <dimension name="Calendario" uniqueName="[Calendario]" caption="Calendario"/>
    <dimension name="Dotacion" uniqueName="[Dotacion]" caption="Dotacion"/>
    <dimension name="Horas_Objetivo" uniqueName="[Horas_Objetivo]" caption="Horas_Objetivo"/>
    <dimension measure="1" name="Measures" uniqueName="[Measures]" caption="Measures"/>
    <dimension name="Tiempos" uniqueName="[Tiempos]" caption="Tiempos"/>
    <dimension name="Ventas AZO Mes Anterior" uniqueName="[Ventas AZO Mes Anterior]" caption="Ventas AZO Mes Anterior"/>
    <dimension name="VentasTiemposFinal" uniqueName="[VentasTiemposFinal]" caption="VentasTiemposFinal"/>
    <dimension name="Vtas Delivery" uniqueName="[Vtas Delivery]" caption="Vtas Delivery"/>
  </dimensions>
  <measureGroups count="8">
    <measureGroup name="Ausentismo" caption="Ausentismo"/>
    <measureGroup name="Calendario" caption="Calendario"/>
    <measureGroup name="Dotacion" caption="Dotacion"/>
    <measureGroup name="Horas_Objetivo" caption="Horas_Objetivo"/>
    <measureGroup name="Tiempos" caption="Tiempos"/>
    <measureGroup name="Ventas AZO Mes Anterior" caption="Ventas AZO Mes Anterior"/>
    <measureGroup name="VentasTiemposFinal" caption="VentasTiemposFinal"/>
    <measureGroup name="Vtas Delivery" caption="Vtas Delivery"/>
  </measureGroups>
  <maps count="13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1"/>
    <map measureGroup="4" dimension="5"/>
    <map measureGroup="5" dimension="6"/>
    <map measureGroup="6" dimension="1"/>
    <map measureGroup="6" dimension="2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" refreshedDate="45414.412932638887" createdVersion="8" refreshedVersion="8" minRefreshableVersion="3" recordCount="47" xr:uid="{B2A01A7A-BB52-4515-B7B0-AB875364B7D5}">
  <cacheSource type="worksheet">
    <worksheetSource name="Dotacion"/>
  </cacheSource>
  <cacheFields count="28">
    <cacheField name="Mes Dotacion" numFmtId="14">
      <sharedItems containsSemiMixedTypes="0" containsNonDate="0" containsDate="1" containsString="0" minDate="2024-04-01T00:00:00" maxDate="2024-04-02T00:00:00"/>
    </cacheField>
    <cacheField name="Antiguedad (Meses)" numFmtId="0">
      <sharedItems/>
    </cacheField>
    <cacheField name="Apellido y Nombre" numFmtId="0">
      <sharedItems/>
    </cacheField>
    <cacheField name="Apellido" numFmtId="0">
      <sharedItems/>
    </cacheField>
    <cacheField name="Nombre" numFmtId="0">
      <sharedItems/>
    </cacheField>
    <cacheField name="Documento" numFmtId="0">
      <sharedItems containsSemiMixedTypes="0" containsString="0" containsNumber="1" containsInteger="1" minValue="20593518" maxValue="94572410"/>
    </cacheField>
    <cacheField name="CUIL/CUIT" numFmtId="0">
      <sharedItems containsSemiMixedTypes="0" containsString="0" containsNumber="1" containsInteger="1" minValue="20385474459" maxValue="27945724108"/>
    </cacheField>
    <cacheField name="Nacionalidad" numFmtId="0">
      <sharedItems/>
    </cacheField>
    <cacheField name="Legajo" numFmtId="0">
      <sharedItems/>
    </cacheField>
    <cacheField name="Puesto" numFmtId="0">
      <sharedItems count="2">
        <s v="Vendedor"/>
        <s v="Team Leader"/>
      </sharedItems>
    </cacheField>
    <cacheField name="Fecha Nacimiento" numFmtId="14">
      <sharedItems containsSemiMixedTypes="0" containsNonDate="0" containsDate="1" containsString="0" minDate="1969-03-16T00:00:00" maxDate="2004-02-17T00:00:00"/>
    </cacheField>
    <cacheField name="Fecha Ingreso AZO" numFmtId="14">
      <sharedItems containsSemiMixedTypes="0" containsNonDate="0" containsDate="1" containsString="0" minDate="2014-10-06T00:00:00" maxDate="2024-04-23T00:00:00"/>
    </cacheField>
    <cacheField name="Fecha Ingreso ML" numFmtId="14">
      <sharedItems containsSemiMixedTypes="0" containsNonDate="0" containsDate="1" containsString="0" minDate="2016-02-05T00:00:00" maxDate="2024-04-23T00:00:00"/>
    </cacheField>
    <cacheField name="Supervisor" numFmtId="0">
      <sharedItems/>
    </cacheField>
    <cacheField name="Coordinador" numFmtId="0">
      <sharedItems/>
    </cacheField>
    <cacheField name="Turno" numFmtId="0">
      <sharedItems/>
    </cacheField>
    <cacheField name="Jornada" numFmtId="0">
      <sharedItems/>
    </cacheField>
    <cacheField name="Carga Horaria" numFmtId="0">
      <sharedItems containsSemiMixedTypes="0" containsString="0" containsNumber="1" containsInteger="1" minValue="6" maxValue="6"/>
    </cacheField>
    <cacheField name="Cliente" numFmtId="0">
      <sharedItems/>
    </cacheField>
    <cacheField name="Sub Campaña" numFmtId="0">
      <sharedItems count="3">
        <s v="HUNTING"/>
        <s v="DELIVERY"/>
        <s v="REVENDEDORES"/>
      </sharedItems>
    </cacheField>
    <cacheField name="ID AZO" numFmtId="0">
      <sharedItems/>
    </cacheField>
    <cacheField name="Estado" numFmtId="0">
      <sharedItems count="4">
        <s v="Baja"/>
        <s v="Activo"/>
        <s v="Licencia"/>
        <s v="Capa" u="1"/>
      </sharedItems>
    </cacheField>
    <cacheField name="Fecha Baja o Lic" numFmtId="0">
      <sharedItems/>
    </cacheField>
    <cacheField name="Proporcional x Presentismo" numFmtId="9">
      <sharedItems containsSemiMixedTypes="0" containsString="0" containsNumber="1" minValue="0.25" maxValue="1"/>
    </cacheField>
    <cacheField name="Proporcional x Curva" numFmtId="9">
      <sharedItems containsSemiMixedTypes="0" containsString="0" containsNumber="1" minValue="0.25" maxValue="1"/>
    </cacheField>
    <cacheField name="MODALIDAD" numFmtId="0">
      <sharedItems/>
    </cacheField>
    <cacheField name="User Mitrol" numFmtId="0">
      <sharedItems/>
    </cacheField>
    <cacheField name="Equip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" refreshedDate="45414.412932754632" createdVersion="8" refreshedVersion="8" minRefreshableVersion="3" recordCount="38" xr:uid="{606ED3F6-BEFE-43CD-89EA-0FEF984265BD}">
  <cacheSource type="worksheet">
    <worksheetSource name="Tabla9"/>
  </cacheSource>
  <cacheFields count="47">
    <cacheField name="Supervisor" numFmtId="0">
      <sharedItems/>
    </cacheField>
    <cacheField name="Operador" numFmtId="0">
      <sharedItems/>
    </cacheField>
    <cacheField name="Documento" numFmtId="0">
      <sharedItems containsSemiMixedTypes="0" containsString="0" containsNumber="1" containsInteger="1" minValue="20593518" maxValue="94572410"/>
    </cacheField>
    <cacheField name="Estado" numFmtId="165">
      <sharedItems/>
    </cacheField>
    <cacheField name="Total HS" numFmtId="165">
      <sharedItems containsSemiMixedTypes="0" containsNonDate="0" containsDate="1" containsString="0" minDate="1899-12-30T12:56:59" maxDate="1900-01-05T08:57:28"/>
    </cacheField>
    <cacheField name="Hs OBJ" numFmtId="165">
      <sharedItems containsSemiMixedTypes="0" containsNonDate="0" containsDate="1" containsString="0" minDate="1899-12-30T00:00:00" maxDate="1900-01-05T00:00:00"/>
    </cacheField>
    <cacheField name="Cumpl. Hs" numFmtId="9">
      <sharedItems containsSemiMixedTypes="0" containsString="0" containsNumber="1" minValue="0" maxValue="1.2780359999999999"/>
    </cacheField>
    <cacheField name="Utilización" numFmtId="9">
      <sharedItems containsSemiMixedTypes="0" containsString="0" containsNumber="1" minValue="6.1181967785561182E-2" maxValue="0.89262350510181998"/>
    </cacheField>
    <cacheField name="Puntos Reales_x000a_(Sin Incentivo)" numFmtId="2">
      <sharedItems containsSemiMixedTypes="0" containsString="0" containsNumber="1" minValue="0" maxValue="149"/>
    </cacheField>
    <cacheField name="Puntos Extra_x000a_(Duplicados -_x000a_Triplicados)" numFmtId="2">
      <sharedItems containsSemiMixedTypes="0" containsString="0" containsNumber="1" containsInteger="1" minValue="0" maxValue="86"/>
    </cacheField>
    <cacheField name="Puntos Extra _x000a_(Acumulados Desafío 2_x000a_del Mes Anterior)" numFmtId="2">
      <sharedItems containsSemiMixedTypes="0" containsString="0" containsNumber="1" containsInteger="1" minValue="0" maxValue="11"/>
    </cacheField>
    <cacheField name="Puntos Extra _x000a_(Para Salto de Escala)" numFmtId="2">
      <sharedItems containsSemiMixedTypes="0" containsString="0" containsNumber="1" containsInteger="1" minValue="0" maxValue="0"/>
    </cacheField>
    <cacheField name="Puntos" numFmtId="2">
      <sharedItems containsSemiMixedTypes="0" containsString="0" containsNumber="1" minValue="0" maxValue="199"/>
    </cacheField>
    <cacheField name="Proporc." numFmtId="9">
      <sharedItems containsSemiMixedTypes="0" containsString="0" containsNumber="1" minValue="0.25" maxValue="1"/>
    </cacheField>
    <cacheField name="Curva" numFmtId="9">
      <sharedItems containsSemiMixedTypes="0" containsString="0" containsNumber="1" minValue="0.25" maxValue="1"/>
    </cacheField>
    <cacheField name="OBJ MES" numFmtId="1">
      <sharedItems containsSemiMixedTypes="0" containsString="0" containsNumber="1" minValue="4.0625" maxValue="65"/>
    </cacheField>
    <cacheField name="Cumpl. Vtas" numFmtId="9">
      <sharedItems containsSemiMixedTypes="0" containsString="0" containsNumber="1" minValue="0" maxValue="6.523076923076923"/>
    </cacheField>
    <cacheField name="% SOBRECUMPLIMIENTO_x000a_(SUPERA 104 PTOS)" numFmtId="9">
      <sharedItems containsSemiMixedTypes="0" containsString="0" containsNumber="1" minValue="0" maxValue="1.9134615384615385"/>
    </cacheField>
    <cacheField name="SOBRECUMPLIMIENTO_x000a_$$$" numFmtId="169">
      <sharedItems containsSemiMixedTypes="0" containsString="0" containsNumber="1" containsInteger="1" minValue="0" maxValue="57360"/>
    </cacheField>
    <cacheField name="Escala Actual" numFmtId="0">
      <sharedItems count="11">
        <s v="DESAFIO 2"/>
        <s v="Sin Escala"/>
        <s v="DESAFIO 1"/>
        <s v="ESCALA 3"/>
        <s v="ROJO"/>
        <s v="AMARILLO"/>
        <s v="ESCALA 5" u="1"/>
        <s v="ESCALA 2" u="1"/>
        <s v="OBJETIVO" u="1"/>
        <s v="ESCALA 4" u="1"/>
        <s v="" u="1"/>
      </sharedItems>
    </cacheField>
    <cacheField name="Clasificación" numFmtId="0">
      <sharedItems count="5">
        <s v="SUPERA O IGUALA ESCALA 5"/>
        <s v="SIN ESCALA"/>
        <s v="ENTRE OBJETIVO Y ESCALA 4"/>
        <s v="90-99%"/>
        <s v="" u="1"/>
      </sharedItems>
    </cacheField>
    <cacheField name="Rojo" numFmtId="2">
      <sharedItems containsSemiMixedTypes="0" containsString="0" containsNumber="1" minValue="0" maxValue="46"/>
    </cacheField>
    <cacheField name="Amarillo" numFmtId="2">
      <sharedItems containsSemiMixedTypes="0" containsString="0" containsNumber="1" minValue="0" maxValue="52.5"/>
    </cacheField>
    <cacheField name="OBJ" numFmtId="2">
      <sharedItems containsSemiMixedTypes="0" containsString="0" containsNumber="1" minValue="0" maxValue="59"/>
    </cacheField>
    <cacheField name="Escala 2" numFmtId="2">
      <sharedItems containsSemiMixedTypes="0" containsString="0" containsNumber="1" minValue="0" maxValue="62.25"/>
    </cacheField>
    <cacheField name="Escala 3" numFmtId="2">
      <sharedItems containsSemiMixedTypes="0" containsString="0" containsNumber="1" minValue="0" maxValue="66.800000000000011"/>
    </cacheField>
    <cacheField name="Escala 4" numFmtId="2">
      <sharedItems containsSemiMixedTypes="0" containsString="0" containsNumber="1" minValue="0" maxValue="72"/>
    </cacheField>
    <cacheField name="Escala 5" numFmtId="2">
      <sharedItems containsSemiMixedTypes="0" containsString="0" containsNumber="1" minValue="0" maxValue="75.25"/>
    </cacheField>
    <cacheField name="Desafio 1" numFmtId="2">
      <sharedItems containsSemiMixedTypes="0" containsString="0" containsNumber="1" minValue="0" maxValue="85"/>
    </cacheField>
    <cacheField name="Desafio 2" numFmtId="2">
      <sharedItems containsSemiMixedTypes="0" containsString="0" containsNumber="1" minValue="0" maxValue="98"/>
    </cacheField>
    <cacheField name="COMBO DE PACK HS_x000a_(5, 10 Ó 15)" numFmtId="1">
      <sharedItems containsSemiMixedTypes="0" containsString="0" containsNumber="1" containsInteger="1" minValue="0" maxValue="15"/>
    </cacheField>
    <cacheField name="PACK HS FUERA DE COMBO" numFmtId="1">
      <sharedItems containsSemiMixedTypes="0" containsString="0" containsNumber="1" containsInteger="1" minValue="0" maxValue="0"/>
    </cacheField>
    <cacheField name="$$$_x000a_COMBO DE PACK HS_x000a_(5, 10 Ó 15)" numFmtId="169">
      <sharedItems containsSemiMixedTypes="0" containsString="0" containsNumber="1" containsInteger="1" minValue="0" maxValue="32500"/>
    </cacheField>
    <cacheField name="$$$_x000a_PACK HS FUERA DE COMBO" numFmtId="44">
      <sharedItems containsSemiMixedTypes="0" containsString="0" containsNumber="1" containsInteger="1" minValue="0" maxValue="0"/>
    </cacheField>
    <cacheField name="TOTAL PACK HS" numFmtId="1">
      <sharedItems containsSemiMixedTypes="0" containsString="0" containsNumber="1" containsInteger="1" minValue="0" maxValue="15"/>
    </cacheField>
    <cacheField name="Cumpl Performance Mes Actual" numFmtId="1">
      <sharedItems/>
    </cacheField>
    <cacheField name="Cumpl Performance Mes Anterior" numFmtId="1">
      <sharedItems/>
    </cacheField>
    <cacheField name="Escala Mes Anterior" numFmtId="0">
      <sharedItems/>
    </cacheField>
    <cacheField name="CANTIDAD DE PTOS POR ENCIMA DE 104" numFmtId="2">
      <sharedItems containsSemiMixedTypes="0" containsString="0" containsNumber="1" minValue="0" maxValue="95"/>
    </cacheField>
    <cacheField name="PTOS POR ENCIMA DE 104_x000a_$$$" numFmtId="169">
      <sharedItems containsSemiMixedTypes="0" containsString="0" containsNumber="1" containsInteger="1" minValue="0" maxValue="27360"/>
    </cacheField>
    <cacheField name="BONO VTAS" numFmtId="169">
      <sharedItems containsSemiMixedTypes="0" containsString="0" containsNumber="1" minValue="0" maxValue="9950"/>
    </cacheField>
    <cacheField name="288*3" numFmtId="169">
      <sharedItems containsSemiMixedTypes="0" containsString="0" containsNumber="1" minValue="0" maxValue="21700"/>
    </cacheField>
    <cacheField name="UTILIZACIÓN &gt;=86%" numFmtId="169">
      <sharedItems containsSemiMixedTypes="0" containsString="0" containsNumber="1" minValue="0" maxValue="3100"/>
    </cacheField>
    <cacheField name="PACK HS" numFmtId="169">
      <sharedItems containsSemiMixedTypes="0" containsString="0" containsNumber="1" containsInteger="1" minValue="0" maxValue="32500"/>
    </cacheField>
    <cacheField name="BONO PERFORMANCE" numFmtId="169">
      <sharedItems containsSemiMixedTypes="0" containsString="0" containsNumber="1" containsInteger="1" minValue="0" maxValue="2000"/>
    </cacheField>
    <cacheField name="PREMIO ML" numFmtId="169">
      <sharedItems containsSemiMixedTypes="0" containsString="0" containsNumber="1" containsInteger="1" minValue="0" maxValue="20000"/>
    </cacheField>
    <cacheField name="TOTAL" numFmtId="169">
      <sharedItems containsSemiMixedTypes="0" containsString="0" containsNumber="1" minValue="0" maxValue="866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" refreshedDate="45414.412928703707" backgroundQuery="1" createdVersion="3" refreshedVersion="8" minRefreshableVersion="3" recordCount="0" supportSubquery="1" supportAdvancedDrill="1" xr:uid="{73B11EEF-DE74-4929-ADD7-F8EFA2C7D822}">
  <cacheSource type="external" connectionId="19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52">
    <cacheHierarchy uniqueName="[Ausentismo].[UserMitrol]" caption="UserMitrol" attribute="1" defaultMemberUniqueName="[Ausentismo].[UserMitrol].[All]" allUniqueName="[Ausentismo].[UserMitrol].[All]" dimensionUniqueName="[Ausentismo]" displayFolder="" count="0" memberValueDatatype="130" unbalanced="0"/>
    <cacheHierarchy uniqueName="[Ausentismo].[Fecha]" caption="Fecha" attribute="1" time="1" defaultMemberUniqueName="[Ausentismo].[Fecha].[All]" allUniqueName="[Ausentismo].[Fecha].[All]" dimensionUniqueName="[Ausentismo]" displayFolder="" count="0" memberValueDatatype="7" unbalanced="0"/>
    <cacheHierarchy uniqueName="[Ausentismo].[HS Obj]" caption="HS Obj" attribute="1" defaultMemberUniqueName="[Ausentismo].[HS Obj].[All]" allUniqueName="[Ausentismo].[HS Obj].[All]" dimensionUniqueName="[Ausentismo]" displayFolder="" count="0" memberValueDatatype="5" unbalanced="0"/>
    <cacheHierarchy uniqueName="[Ausentismo].[LOGIN]" caption="LOGIN" attribute="1" defaultMemberUniqueName="[Ausentismo].[LOGIN].[All]" allUniqueName="[Ausentismo].[LOGIN].[All]" dimensionUniqueName="[Ausentismo]" displayFolder="" count="0" memberValueDatatype="5" unbalanced="0"/>
    <cacheHierarchy uniqueName="[Ausentismo].[PRESENTE]" caption="PRESENTE" attribute="1" defaultMemberUniqueName="[Ausentismo].[PRESENTE].[All]" allUniqueName="[Ausentismo].[PRESENTE].[All]" dimensionUniqueName="[Ausentismo]" displayFolder="" count="0" memberValueDatatype="130" unbalanced="0"/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].[Día]" caption="Día" attribute="1" time="1" defaultMemberUniqueName="[Calendario].[Día].[All]" allUniqueName="[Calendario].[Día].[All]" dimensionUniqueName="[Calendario]" displayFolder="" count="0" memberValueDatatype="130" unbalanced="0"/>
    <cacheHierarchy uniqueName="[Calendario].[Semana]" caption="Semana" attribute="1" time="1" defaultMemberUniqueName="[Calendario].[Semana].[All]" allUniqueName="[Calendario].[Semana].[All]" dimensionUniqueName="[Calendario]" displayFolder="" count="0" memberValueDatatype="130" unbalanced="0"/>
    <cacheHierarchy uniqueName="[Dotacion].[Mes Dotacion]" caption="Mes Dotacion" attribute="1" time="1" defaultMemberUniqueName="[Dotacion].[Mes Dotacion].[All]" allUniqueName="[Dotacion].[Mes Dotacion].[All]" dimensionUniqueName="[Dotacion]" displayFolder="" count="0" memberValueDatatype="7" unbalanced="0"/>
    <cacheHierarchy uniqueName="[Dotacion].[Antiguedad (Meses)]" caption="Antiguedad (Meses)" attribute="1" defaultMemberUniqueName="[Dotacion].[Antiguedad (Meses)].[All]" allUniqueName="[Dotacion].[Antiguedad (Meses)].[All]" dimensionUniqueName="[Dotacion]" displayFolder="" count="0" memberValueDatatype="130" unbalanced="0"/>
    <cacheHierarchy uniqueName="[Dotacion].[Apellido y Nombre]" caption="Apellido y Nombre" attribute="1" defaultMemberUniqueName="[Dotacion].[Apellido y Nombre].[All]" allUniqueName="[Dotacion].[Apellido y Nombre].[All]" dimensionUniqueName="[Dotacion]" displayFolder="" count="0" memberValueDatatype="130" unbalanced="0"/>
    <cacheHierarchy uniqueName="[Dotacion].[Apellido]" caption="Apellido" attribute="1" defaultMemberUniqueName="[Dotacion].[Apellido].[All]" allUniqueName="[Dotacion].[Apellido].[All]" dimensionUniqueName="[Dotacion]" displayFolder="" count="0" memberValueDatatype="130" unbalanced="0"/>
    <cacheHierarchy uniqueName="[Dotacion].[Nombre]" caption="Nombre" attribute="1" defaultMemberUniqueName="[Dotacion].[Nombre].[All]" allUniqueName="[Dotacion].[Nombre].[All]" dimensionUniqueName="[Dotacion]" displayFolder="" count="0" memberValueDatatype="130" unbalanced="0"/>
    <cacheHierarchy uniqueName="[Dotacion].[Documento]" caption="Documento" attribute="1" defaultMemberUniqueName="[Dotacion].[Documento].[All]" allUniqueName="[Dotacion].[Documento].[All]" dimensionUniqueName="[Dotacion]" displayFolder="" count="0" memberValueDatatype="20" unbalanced="0"/>
    <cacheHierarchy uniqueName="[Dotacion].[CUIL/CUIT]" caption="CUIL/CUIT" attribute="1" defaultMemberUniqueName="[Dotacion].[CUIL/CUIT].[All]" allUniqueName="[Dotacion].[CUIL/CUIT].[All]" dimensionUniqueName="[Dotacion]" displayFolder="" count="0" memberValueDatatype="5" unbalanced="0"/>
    <cacheHierarchy uniqueName="[Dotacion].[Nacionalidad]" caption="Nacionalidad" attribute="1" defaultMemberUniqueName="[Dotacion].[Nacionalidad].[All]" allUniqueName="[Dotacion].[Nacionalidad].[All]" dimensionUniqueName="[Dotacion]" displayFolder="" count="0" memberValueDatatype="130" unbalanced="0"/>
    <cacheHierarchy uniqueName="[Dotacion].[Legajo]" caption="Legajo" attribute="1" defaultMemberUniqueName="[Dotacion].[Legajo].[All]" allUniqueName="[Dotacion].[Legajo].[All]" dimensionUniqueName="[Dotacion]" displayFolder="" count="0" memberValueDatatype="130" unbalanced="0"/>
    <cacheHierarchy uniqueName="[Dotacion].[Puesto]" caption="Puesto" attribute="1" defaultMemberUniqueName="[Dotacion].[Puesto].[All]" allUniqueName="[Dotacion].[Puesto].[All]" dimensionUniqueName="[Dotacion]" displayFolder="" count="0" memberValueDatatype="130" unbalanced="0"/>
    <cacheHierarchy uniqueName="[Dotacion].[Fecha Nacimiento]" caption="Fecha Nacimiento" attribute="1" time="1" defaultMemberUniqueName="[Dotacion].[Fecha Nacimiento].[All]" allUniqueName="[Dotacion].[Fecha Nacimiento].[All]" dimensionUniqueName="[Dotacion]" displayFolder="" count="0" memberValueDatatype="7" unbalanced="0"/>
    <cacheHierarchy uniqueName="[Dotacion].[Fecha Ingreso AZO]" caption="Fecha Ingreso AZO" attribute="1" time="1" defaultMemberUniqueName="[Dotacion].[Fecha Ingreso AZO].[All]" allUniqueName="[Dotacion].[Fecha Ingreso AZO].[All]" dimensionUniqueName="[Dotacion]" displayFolder="" count="0" memberValueDatatype="7" unbalanced="0"/>
    <cacheHierarchy uniqueName="[Dotacion].[Fecha Ingreso ML]" caption="Fecha Ingreso ML" attribute="1" time="1" defaultMemberUniqueName="[Dotacion].[Fecha Ingreso ML].[All]" allUniqueName="[Dotacion].[Fecha Ingreso ML].[All]" dimensionUniqueName="[Dotacion]" displayFolder="" count="0" memberValueDatatype="7" unbalanced="0"/>
    <cacheHierarchy uniqueName="[Dotacion].[Supervisor]" caption="Supervisor" attribute="1" defaultMemberUniqueName="[Dotacion].[Supervisor].[All]" allUniqueName="[Dotacion].[Supervisor].[All]" dimensionUniqueName="[Dotacion]" displayFolder="" count="0" memberValueDatatype="130" unbalanced="0"/>
    <cacheHierarchy uniqueName="[Dotacion].[Coordinador]" caption="Coordinador" attribute="1" defaultMemberUniqueName="[Dotacion].[Coordinador].[All]" allUniqueName="[Dotacion].[Coordinador].[All]" dimensionUniqueName="[Dotacion]" displayFolder="" count="0" memberValueDatatype="130" unbalanced="0"/>
    <cacheHierarchy uniqueName="[Dotacion].[Turno]" caption="Turno" attribute="1" defaultMemberUniqueName="[Dotacion].[Turno].[All]" allUniqueName="[Dotacion].[Turno].[All]" dimensionUniqueName="[Dotacion]" displayFolder="" count="2" memberValueDatatype="130" unbalanced="0"/>
    <cacheHierarchy uniqueName="[Dotacion].[Jornada]" caption="Jornada" attribute="1" defaultMemberUniqueName="[Dotacion].[Jornada].[All]" allUniqueName="[Dotacion].[Jornada].[All]" dimensionUniqueName="[Dotacion]" displayFolder="" count="0" memberValueDatatype="130" unbalanced="0"/>
    <cacheHierarchy uniqueName="[Dotacion].[Carga Horaria]" caption="Carga Horaria" attribute="1" defaultMemberUniqueName="[Dotacion].[Carga Horaria].[All]" allUniqueName="[Dotacion].[Carga Horaria].[All]" dimensionUniqueName="[Dotacion]" displayFolder="" count="0" memberValueDatatype="20" unbalanced="0"/>
    <cacheHierarchy uniqueName="[Dotacion].[Cliente]" caption="Cliente" attribute="1" defaultMemberUniqueName="[Dotacion].[Cliente].[All]" allUniqueName="[Dotacion].[Cliente].[All]" dimensionUniqueName="[Dotacion]" displayFolder="" count="0" memberValueDatatype="130" unbalanced="0"/>
    <cacheHierarchy uniqueName="[Dotacion].[Sub Campaña]" caption="Sub Campaña" attribute="1" defaultMemberUniqueName="[Dotacion].[Sub Campaña].[All]" allUniqueName="[Dotacion].[Sub Campaña].[All]" dimensionUniqueName="[Dotacion]" displayFolder="" count="0" memberValueDatatype="130" unbalanced="0"/>
    <cacheHierarchy uniqueName="[Dotacion].[ID AZO]" caption="ID AZO" attribute="1" defaultMemberUniqueName="[Dotacion].[ID AZO].[All]" allUniqueName="[Dotacion].[ID AZO].[All]" dimensionUniqueName="[Dotacion]" displayFolder="" count="0" memberValueDatatype="130" unbalanced="0"/>
    <cacheHierarchy uniqueName="[Dotacion].[Estado]" caption="Estado" attribute="1" defaultMemberUniqueName="[Dotacion].[Estado].[All]" allUniqueName="[Dotacion].[Estado].[All]" dimensionUniqueName="[Dotacion]" displayFolder="" count="0" memberValueDatatype="130" unbalanced="0"/>
    <cacheHierarchy uniqueName="[Dotacion].[Fecha Baja o Lic]" caption="Fecha Baja o Lic" attribute="1" defaultMemberUniqueName="[Dotacion].[Fecha Baja o Lic].[All]" allUniqueName="[Dotacion].[Fecha Baja o Lic].[All]" dimensionUniqueName="[Dotacion]" displayFolder="" count="0" memberValueDatatype="130" unbalanced="0"/>
    <cacheHierarchy uniqueName="[Dotacion].[Proporcional x Presentismo]" caption="Proporcional x Presentismo" attribute="1" defaultMemberUniqueName="[Dotacion].[Proporcional x Presentismo].[All]" allUniqueName="[Dotacion].[Proporcional x Presentismo].[All]" dimensionUniqueName="[Dotacion]" displayFolder="" count="0" memberValueDatatype="5" unbalanced="0"/>
    <cacheHierarchy uniqueName="[Dotacion].[Proporcional x Curva]" caption="Proporcional x Curva" attribute="1" defaultMemberUniqueName="[Dotacion].[Proporcional x Curva].[All]" allUniqueName="[Dotacion].[Proporcional x Curva].[All]" dimensionUniqueName="[Dotacion]" displayFolder="" count="0" memberValueDatatype="5" unbalanced="0"/>
    <cacheHierarchy uniqueName="[Dotacion].[MODALIDAD]" caption="MODALIDAD" attribute="1" defaultMemberUniqueName="[Dotacion].[MODALIDAD].[All]" allUniqueName="[Dotacion].[MODALIDAD].[All]" dimensionUniqueName="[Dotacion]" displayFolder="" count="0" memberValueDatatype="130" unbalanced="0"/>
    <cacheHierarchy uniqueName="[Dotacion].[User Mitrol]" caption="User Mitrol" attribute="1" defaultMemberUniqueName="[Dotacion].[User Mitrol].[All]" allUniqueName="[Dotacion].[User Mitrol].[All]" dimensionUniqueName="[Dotacion]" displayFolder="" count="0" memberValueDatatype="130" unbalanced="0"/>
    <cacheHierarchy uniqueName="[Dotacion].[Equipo]" caption="Equipo" attribute="1" defaultMemberUniqueName="[Dotacion].[Equipo].[All]" allUniqueName="[Dotacion].[Equipo].[All]" dimensionUniqueName="[Dotacion]" displayFolder="" count="0" memberValueDatatype="130" unbalanced="0"/>
    <cacheHierarchy uniqueName="[Horas_Objetivo].[Producto]" caption="Producto" attribute="1" defaultMemberUniqueName="[Horas_Objetivo].[Producto].[All]" allUniqueName="[Horas_Objetivo].[Producto].[All]" dimensionUniqueName="[Horas_Objetivo]" displayFolder="" count="0" memberValueDatatype="130" unbalanced="0"/>
    <cacheHierarchy uniqueName="[Horas_Objetivo].[Apellido y Nombre]" caption="Apellido y Nombre" attribute="1" defaultMemberUniqueName="[Horas_Objetivo].[Apellido y Nombre].[All]" allUniqueName="[Horas_Objetivo].[Apellido y Nombre].[All]" dimensionUniqueName="[Horas_Objetivo]" displayFolder="" count="0" memberValueDatatype="130" unbalanced="0"/>
    <cacheHierarchy uniqueName="[Horas_Objetivo].[Supervisor]" caption="Supervisor" attribute="1" defaultMemberUniqueName="[Horas_Objetivo].[Supervisor].[All]" allUniqueName="[Horas_Objetivo].[Supervisor].[All]" dimensionUniqueName="[Horas_Objetivo]" displayFolder="" count="0" memberValueDatatype="130" unbalanced="0"/>
    <cacheHierarchy uniqueName="[Horas_Objetivo].[Coordinador]" caption="Coordinador" attribute="1" defaultMemberUniqueName="[Horas_Objetivo].[Coordinador].[All]" allUniqueName="[Horas_Objetivo].[Coordinador].[All]" dimensionUniqueName="[Horas_Objetivo]" displayFolder="" count="0" memberValueDatatype="130" unbalanced="0"/>
    <cacheHierarchy uniqueName="[Horas_Objetivo].[Estado]" caption="Estado" attribute="1" defaultMemberUniqueName="[Horas_Objetivo].[Estado].[All]" allUniqueName="[Horas_Objetivo].[Estado].[All]" dimensionUniqueName="[Horas_Objetivo]" displayFolder="" count="0" memberValueDatatype="130" unbalanced="0"/>
    <cacheHierarchy uniqueName="[Horas_Objetivo].[Sub Campaña]" caption="Sub Campaña" attribute="1" defaultMemberUniqueName="[Horas_Objetivo].[Sub Campaña].[All]" allUniqueName="[Horas_Objetivo].[Sub Campaña].[All]" dimensionUniqueName="[Horas_Objetivo]" displayFolder="" count="0" memberValueDatatype="130" unbalanced="0"/>
    <cacheHierarchy uniqueName="[Horas_Objetivo].[User Mitrol]" caption="User Mitrol" attribute="1" defaultMemberUniqueName="[Horas_Objetivo].[User Mitrol].[All]" allUniqueName="[Horas_Objetivo].[User Mitrol].[All]" dimensionUniqueName="[Horas_Objetivo]" displayFolder="" count="0" memberValueDatatype="130" unbalanced="0"/>
    <cacheHierarchy uniqueName="[Horas_Objetivo].[Fecha]" caption="Fecha" attribute="1" time="1" defaultMemberUniqueName="[Horas_Objetivo].[Fecha].[All]" allUniqueName="[Horas_Objetivo].[Fecha].[All]" dimensionUniqueName="[Horas_Objetivo]" displayFolder="" count="0" memberValueDatatype="7" unbalanced="0"/>
    <cacheHierarchy uniqueName="[Horas_Objetivo].[LOGIN]" caption="LOGIN" attribute="1" defaultMemberUniqueName="[Horas_Objetivo].[LOGIN].[All]" allUniqueName="[Horas_Objetivo].[LOGIN].[All]" dimensionUniqueName="[Horas_Objetivo]" displayFolder="" count="0" memberValueDatatype="5" unbalanced="0"/>
    <cacheHierarchy uniqueName="[Horas_Objetivo].[HS Obj]" caption="HS Obj" attribute="1" defaultMemberUniqueName="[Horas_Objetivo].[HS Obj].[All]" allUniqueName="[Horas_Objetivo].[HS Obj].[All]" dimensionUniqueName="[Horas_Objetivo]" displayFolder="" count="0" memberValueDatatype="5" unbalanced="0"/>
    <cacheHierarchy uniqueName="[Tiempos].[Fecha]" caption="Fecha" attribute="1" time="1" defaultMemberUniqueName="[Tiempos].[Fecha].[All]" allUniqueName="[Tiempos].[Fecha].[All]" dimensionUniqueName="[Tiempos]" displayFolder="" count="0" memberValueDatatype="7" unbalanced="0"/>
    <cacheHierarchy uniqueName="[Tiempos].[UserMitrol]" caption="UserMitrol" attribute="1" defaultMemberUniqueName="[Tiempos].[UserMitrol].[All]" allUniqueName="[Tiempos].[UserMitrol].[All]" dimensionUniqueName="[Tiempos]" displayFolder="" count="0" memberValueDatatype="130" unbalanced="0"/>
    <cacheHierarchy uniqueName="[Tiempos].[Sub Campaña]" caption="Sub Campaña" attribute="1" defaultMemberUniqueName="[Tiempos].[Sub Campaña].[All]" allUniqueName="[Tiempos].[Sub Campaña].[All]" dimensionUniqueName="[Tiempos]" displayFolder="" count="0" memberValueDatatype="130" unbalanced="0"/>
    <cacheHierarchy uniqueName="[Tiempos].[LOGIN]" caption="LOGIN" attribute="1" defaultMemberUniqueName="[Tiempos].[LOGIN].[All]" allUniqueName="[Tiempos].[LOGIN].[All]" dimensionUniqueName="[Tiempos]" displayFolder="" count="0" memberValueDatatype="5" unbalanced="0"/>
    <cacheHierarchy uniqueName="[Tiempos].[AVAIL]" caption="AVAIL" attribute="1" defaultMemberUniqueName="[Tiempos].[AVAIL].[All]" allUniqueName="[Tiempos].[AVAIL].[All]" dimensionUniqueName="[Tiempos]" displayFolder="" count="0" memberValueDatatype="5" unbalanced="0"/>
    <cacheHierarchy uniqueName="[Tiempos].[PREVIEW]" caption="PREVIEW" attribute="1" defaultMemberUniqueName="[Tiempos].[PREVIEW].[All]" allUniqueName="[Tiempos].[PREVIEW].[All]" dimensionUniqueName="[Tiempos]" displayFolder="" count="0" memberValueDatatype="5" unbalanced="0"/>
    <cacheHierarchy uniqueName="[Tiempos].[DIAL]" caption="DIAL" attribute="1" defaultMemberUniqueName="[Tiempos].[DIAL].[All]" allUniqueName="[Tiempos].[DIAL].[All]" dimensionUniqueName="[Tiempos]" displayFolder="" count="0" memberValueDatatype="5" unbalanced="0"/>
    <cacheHierarchy uniqueName="[Tiempos].[RING]" caption="RING" attribute="1" defaultMemberUniqueName="[Tiempos].[RING].[All]" allUniqueName="[Tiempos].[RING].[All]" dimensionUniqueName="[Tiempos]" displayFolder="" count="0" memberValueDatatype="5" unbalanced="0"/>
    <cacheHierarchy uniqueName="[Tiempos].[CONVERSACIÓN]" caption="CONVERSACIÓN" attribute="1" defaultMemberUniqueName="[Tiempos].[CONVERSACIÓN].[All]" allUniqueName="[Tiempos].[CONVERSACIÓN].[All]" dimensionUniqueName="[Tiempos]" displayFolder="" count="0" memberValueDatatype="5" unbalanced="0"/>
    <cacheHierarchy uniqueName="[Tiempos].[HOLD]" caption="HOLD" attribute="1" defaultMemberUniqueName="[Tiempos].[HOLD].[All]" allUniqueName="[Tiempos].[HOLD].[All]" dimensionUniqueName="[Tiempos]" displayFolder="" count="0" memberValueDatatype="5" unbalanced="0"/>
    <cacheHierarchy uniqueName="[Tiempos].[ACW]" caption="ACW" attribute="1" defaultMemberUniqueName="[Tiempos].[ACW].[All]" allUniqueName="[Tiempos].[ACW].[All]" dimensionUniqueName="[Tiempos]" displayFolder="" count="0" memberValueDatatype="5" unbalanced="0"/>
    <cacheHierarchy uniqueName="[Tiempos].[NOT_READY]" caption="NOT_READY" attribute="1" defaultMemberUniqueName="[Tiempos].[NOT_READY].[All]" allUniqueName="[Tiempos].[NOT_READY].[All]" dimensionUniqueName="[Tiempos]" displayFolder="" count="0" memberValueDatatype="5" unbalanced="0"/>
    <cacheHierarchy uniqueName="[Tiempos].[BREAK]" caption="BREAK" attribute="1" defaultMemberUniqueName="[Tiempos].[BREAK].[All]" allUniqueName="[Tiempos].[BREAK].[All]" dimensionUniqueName="[Tiempos]" displayFolder="" count="0" memberValueDatatype="5" unbalanced="0"/>
    <cacheHierarchy uniqueName="[Tiempos].[COACHING]" caption="COACHING" attribute="1" defaultMemberUniqueName="[Tiempos].[COACHING].[All]" allUniqueName="[Tiempos].[COACHING].[All]" dimensionUniqueName="[Tiempos]" displayFolder="" count="0" memberValueDatatype="5" unbalanced="0"/>
    <cacheHierarchy uniqueName="[Tiempos].[ADMINISTRATIVO]" caption="ADMINISTRATIVO" attribute="1" defaultMemberUniqueName="[Tiempos].[ADMINISTRATIVO].[All]" allUniqueName="[Tiempos].[ADMINISTRATIVO].[All]" dimensionUniqueName="[Tiempos]" displayFolder="" count="0" memberValueDatatype="5" unbalanced="0"/>
    <cacheHierarchy uniqueName="[Tiempos].[BAÑO]" caption="BAÑO" attribute="1" defaultMemberUniqueName="[Tiempos].[BAÑO].[All]" allUniqueName="[Tiempos].[BAÑO].[All]" dimensionUniqueName="[Tiempos]" displayFolder="" count="0" memberValueDatatype="5" unbalanced="0"/>
    <cacheHierarchy uniqueName="[Tiempos].[LLAMADA_MANUAL]" caption="LLAMADA_MANUAL" attribute="1" defaultMemberUniqueName="[Tiempos].[LLAMADA_MANUAL].[All]" allUniqueName="[Tiempos].[LLAMADA_MANUAL].[All]" dimensionUniqueName="[Tiempos]" displayFolder="" count="0" memberValueDatatype="5" unbalanced="0"/>
    <cacheHierarchy uniqueName="[Tiempos].[ATENDIDAS]" caption="ATENDIDAS" attribute="1" defaultMemberUniqueName="[Tiempos].[ATENDIDAS].[All]" allUniqueName="[Tiempos].[ATENDIDAS].[All]" dimensionUniqueName="[Tiempos]" displayFolder="" count="0" memberValueDatatype="20" unbalanced="0"/>
    <cacheHierarchy uniqueName="[Tiempos].[NO_ATENDIDAS]" caption="NO_ATENDIDAS" attribute="1" defaultMemberUniqueName="[Tiempos].[NO_ATENDIDAS].[All]" allUniqueName="[Tiempos].[NO_ATENDIDAS].[All]" dimensionUniqueName="[Tiempos]" displayFolder="" count="0" memberValueDatatype="20" unbalanced="0"/>
    <cacheHierarchy uniqueName="[Tiempos].[TIPIFICACIÓN_EXITOSO]" caption="TIPIFICACIÓN_EXITOSO" attribute="1" defaultMemberUniqueName="[Tiempos].[TIPIFICACIÓN_EXITOSO].[All]" allUniqueName="[Tiempos].[TIPIFICACIÓN_EXITOSO].[All]" dimensionUniqueName="[Tiempos]" displayFolder="" count="0" memberValueDatatype="20" unbalanced="0"/>
    <cacheHierarchy uniqueName="[Tiempos].[TIPIFICACIÓN_NO_EXITOSO]" caption="TIPIFICACIÓN_NO_EXITOSO" attribute="1" defaultMemberUniqueName="[Tiempos].[TIPIFICACIÓN_NO_EXITOSO].[All]" allUniqueName="[Tiempos].[TIPIFICACIÓN_NO_EXITOSO].[All]" dimensionUniqueName="[Tiempos]" displayFolder="" count="0" memberValueDatatype="20" unbalanced="0"/>
    <cacheHierarchy uniqueName="[Tiempos].[CONVERSACIÓN_ENTRANTE]" caption="CONVERSACIÓN_ENTRANTE" attribute="1" defaultMemberUniqueName="[Tiempos].[CONVERSACIÓN_ENTRANTE].[All]" allUniqueName="[Tiempos].[CONVERSACIÓN_ENTRANTE].[All]" dimensionUniqueName="[Tiempos]" displayFolder="" count="0" memberValueDatatype="5" unbalanced="0"/>
    <cacheHierarchy uniqueName="[Tiempos].[CONVERSACIÓN_SALIENTE]" caption="CONVERSACIÓN_SALIENTE" attribute="1" defaultMemberUniqueName="[Tiempos].[CONVERSACIÓN_SALIENTE].[All]" allUniqueName="[Tiempos].[CONVERSACIÓN_SALIENTE].[All]" dimensionUniqueName="[Tiempos]" displayFolder="" count="0" memberValueDatatype="5" unbalanced="0"/>
    <cacheHierarchy uniqueName="[Tiempos].[LLAMADAS]" caption="LLAMADAS" attribute="1" defaultMemberUniqueName="[Tiempos].[LLAMADAS].[All]" allUniqueName="[Tiempos].[LLAMADAS].[All]" dimensionUniqueName="[Tiempos]" displayFolder="" count="0" memberValueDatatype="20" unbalanced="0"/>
    <cacheHierarchy uniqueName="[Tiempos].[TOTAL_AUXILIARES]" caption="TOTAL_AUXILIARES" attribute="1" defaultMemberUniqueName="[Tiempos].[TOTAL_AUXILIARES].[All]" allUniqueName="[Tiempos].[TOTAL_AUXILIARES].[All]" dimensionUniqueName="[Tiempos]" displayFolder="" count="0" memberValueDatatype="5" unbalanced="0"/>
    <cacheHierarchy uniqueName="[Tiempos].[TKT]" caption="TKT" attribute="1" defaultMemberUniqueName="[Tiempos].[TKT].[All]" allUniqueName="[Tiempos].[TKT].[All]" dimensionUniqueName="[Tiempos]" displayFolder="" count="0" memberValueDatatype="5" unbalanced="0"/>
    <cacheHierarchy uniqueName="[Tiempos].[TMO]" caption="TMO" attribute="1" defaultMemberUniqueName="[Tiempos].[TMO].[All]" allUniqueName="[Tiempos].[TMO].[All]" dimensionUniqueName="[Tiempos]" displayFolder="" count="0" memberValueDatatype="5" unbalanced="0"/>
    <cacheHierarchy uniqueName="[Tiempos].[PRODUCTO]" caption="PRODUCTO" attribute="1" defaultMemberUniqueName="[Tiempos].[PRODUCTO].[All]" allUniqueName="[Tiempos].[PRODUCTO].[All]" dimensionUniqueName="[Tiempos]" displayFolder="" count="0" memberValueDatatype="130" unbalanced="0"/>
    <cacheHierarchy uniqueName="[Tiempos].[Operador]" caption="Operador" attribute="1" defaultMemberUniqueName="[Tiempos].[Operador].[All]" allUniqueName="[Tiempos].[Operador].[All]" dimensionUniqueName="[Tiempos]" displayFolder="" count="0" memberValueDatatype="130" unbalanced="0"/>
    <cacheHierarchy uniqueName="[Tiempos].[Documento]" caption="Documento" attribute="1" defaultMemberUniqueName="[Tiempos].[Documento].[All]" allUniqueName="[Tiempos].[Documento].[All]" dimensionUniqueName="[Tiempos]" displayFolder="" count="0" memberValueDatatype="20" unbalanced="0"/>
    <cacheHierarchy uniqueName="[Tiempos].[Supervisor]" caption="Supervisor" attribute="1" defaultMemberUniqueName="[Tiempos].[Supervisor].[All]" allUniqueName="[Tiempos].[Supervisor].[All]" dimensionUniqueName="[Tiempos]" displayFolder="" count="0" memberValueDatatype="130" unbalanced="0"/>
    <cacheHierarchy uniqueName="[Tiempos].[Coordinador]" caption="Coordinador" attribute="1" defaultMemberUniqueName="[Tiempos].[Coordinador].[All]" allUniqueName="[Tiempos].[Coordinador].[All]" dimensionUniqueName="[Tiempos]" displayFolder="" count="0" memberValueDatatype="130" unbalanced="0"/>
    <cacheHierarchy uniqueName="[Tiempos].[Site]" caption="Site" attribute="1" defaultMemberUniqueName="[Tiempos].[Site].[All]" allUniqueName="[Tiempos].[Site].[All]" dimensionUniqueName="[Tiempos]" displayFolder="" count="0" memberValueDatatype="130" unbalanced="0"/>
    <cacheHierarchy uniqueName="[Tiempos].[Id Operador]" caption="Id Operador" attribute="1" defaultMemberUniqueName="[Tiempos].[Id Operador].[All]" allUniqueName="[Tiempos].[Id Operador].[All]" dimensionUniqueName="[Tiempos]" displayFolder="" count="0" memberValueDatatype="130" unbalanced="0"/>
    <cacheHierarchy uniqueName="[Tiempos].[Estado]" caption="Estado" attribute="1" defaultMemberUniqueName="[Tiempos].[Estado].[All]" allUniqueName="[Tiempos].[Estado].[All]" dimensionUniqueName="[Tiempos]" displayFolder="" count="0" memberValueDatatype="130" unbalanced="0"/>
    <cacheHierarchy uniqueName="[Tiempos].[Proporcional x Presentismo]" caption="Proporcional x Presentismo" attribute="1" defaultMemberUniqueName="[Tiempos].[Proporcional x Presentismo].[All]" allUniqueName="[Tiempos].[Proporcional x Presentismo].[All]" dimensionUniqueName="[Tiempos]" displayFolder="" count="0" memberValueDatatype="5" unbalanced="0"/>
    <cacheHierarchy uniqueName="[Tiempos].[Proporcional x Curva]" caption="Proporcional x Curva" attribute="1" defaultMemberUniqueName="[Tiempos].[Proporcional x Curva].[All]" allUniqueName="[Tiempos].[Proporcional x Curva].[All]" dimensionUniqueName="[Tiempos]" displayFolder="" count="0" memberValueDatatype="5" unbalanced="0"/>
    <cacheHierarchy uniqueName="[Tiempos].[Busqueda]" caption="Busqueda" attribute="1" defaultMemberUniqueName="[Tiempos].[Busqueda].[All]" allUniqueName="[Tiempos].[Busqueda].[All]" dimensionUniqueName="[Tiempos]" displayFolder="" count="0" memberValueDatatype="130" unbalanced="0"/>
    <cacheHierarchy uniqueName="[Ventas AZO Mes Anterior].[Id Operador]" caption="Id Operador" attribute="1" defaultMemberUniqueName="[Ventas AZO Mes Anterior].[Id Operador].[All]" allUniqueName="[Ventas AZO Mes Anterior].[Id Operador].[All]" dimensionUniqueName="[Ventas AZO Mes Anterior]" displayFolder="" count="0" memberValueDatatype="130" unbalanced="0"/>
    <cacheHierarchy uniqueName="[Ventas AZO Mes Anterior].[Fecha]" caption="Fecha" attribute="1" time="1" defaultMemberUniqueName="[Ventas AZO Mes Anterior].[Fecha].[All]" allUniqueName="[Ventas AZO Mes Anterior].[Fecha].[All]" dimensionUniqueName="[Ventas AZO Mes Anterior]" displayFolder="" count="0" memberValueDatatype="7" unbalanced="0"/>
    <cacheHierarchy uniqueName="[Ventas AZO Mes Anterior].[Hora]" caption="Hora" attribute="1" defaultMemberUniqueName="[Ventas AZO Mes Anterior].[Hora].[All]" allUniqueName="[Ventas AZO Mes Anterior].[Hora].[All]" dimensionUniqueName="[Ventas AZO Mes Anterior]" displayFolder="" count="0" memberValueDatatype="130" unbalanced="0"/>
    <cacheHierarchy uniqueName="[Ventas AZO Mes Anterior].[Dispositivo]" caption="Dispositivo" attribute="1" defaultMemberUniqueName="[Ventas AZO Mes Anterior].[Dispositivo].[All]" allUniqueName="[Ventas AZO Mes Anterior].[Dispositivo].[All]" dimensionUniqueName="[Ventas AZO Mes Anterior]" displayFolder="" count="0" memberValueDatatype="130" unbalanced="0"/>
    <cacheHierarchy uniqueName="[Ventas AZO Mes Anterior].[Cliente]" caption="Cliente" attribute="1" defaultMemberUniqueName="[Ventas AZO Mes Anterior].[Cliente].[All]" allUniqueName="[Ventas AZO Mes Anterior].[Cliente].[All]" dimensionUniqueName="[Ventas AZO Mes Anterior]" displayFolder="" count="0" memberValueDatatype="130" unbalanced="0"/>
    <cacheHierarchy uniqueName="[Ventas AZO Mes Anterior].[Cliente_Mail]" caption="Cliente_Mail" attribute="1" defaultMemberUniqueName="[Ventas AZO Mes Anterior].[Cliente_Mail].[All]" allUniqueName="[Ventas AZO Mes Anterior].[Cliente_Mail].[All]" dimensionUniqueName="[Ventas AZO Mes Anterior]" displayFolder="" count="0" memberValueDatatype="130" unbalanced="0"/>
    <cacheHierarchy uniqueName="[Ventas AZO Mes Anterior].[Cliente_Telefono]" caption="Cliente_Telefono" attribute="1" defaultMemberUniqueName="[Ventas AZO Mes Anterior].[Cliente_Telefono].[All]" allUniqueName="[Ventas AZO Mes Anterior].[Cliente_Telefono].[All]" dimensionUniqueName="[Ventas AZO Mes Anterior]" displayFolder="" count="0" memberValueDatatype="130" unbalanced="0"/>
    <cacheHierarchy uniqueName="[Ventas AZO Mes Anterior].[user_id]" caption="user_id" attribute="1" defaultMemberUniqueName="[Ventas AZO Mes Anterior].[user_id].[All]" allUniqueName="[Ventas AZO Mes Anterior].[user_id].[All]" dimensionUniqueName="[Ventas AZO Mes Anterior]" displayFolder="" count="0" memberValueDatatype="130" unbalanced="0"/>
    <cacheHierarchy uniqueName="[Ventas AZO Mes Anterior].[Status_Link]" caption="Status_Link" attribute="1" defaultMemberUniqueName="[Ventas AZO Mes Anterior].[Status_Link].[All]" allUniqueName="[Ventas AZO Mes Anterior].[Status_Link].[All]" dimensionUniqueName="[Ventas AZO Mes Anterior]" displayFolder="" count="0" memberValueDatatype="130" unbalanced="0"/>
    <cacheHierarchy uniqueName="[Ventas AZO Mes Anterior].[payment_id]" caption="payment_id" attribute="1" defaultMemberUniqueName="[Ventas AZO Mes Anterior].[payment_id].[All]" allUniqueName="[Ventas AZO Mes Anterior].[payment_id].[All]" dimensionUniqueName="[Ventas AZO Mes Anterior]" displayFolder="" count="0" memberValueDatatype="130" unbalanced="0"/>
    <cacheHierarchy uniqueName="[Ventas AZO Mes Anterior].[payment_method_id]" caption="payment_method_id" attribute="1" defaultMemberUniqueName="[Ventas AZO Mes Anterior].[payment_method_id].[All]" allUniqueName="[Ventas AZO Mes Anterior].[payment_method_id].[All]" dimensionUniqueName="[Ventas AZO Mes Anterior]" displayFolder="" count="0" memberValueDatatype="130" unbalanced="0"/>
    <cacheHierarchy uniqueName="[Ventas AZO Mes Anterior].[payment_status]" caption="payment_status" attribute="1" defaultMemberUniqueName="[Ventas AZO Mes Anterior].[payment_status].[All]" allUniqueName="[Ventas AZO Mes Anterior].[payment_status].[All]" dimensionUniqueName="[Ventas AZO Mes Anterior]" displayFolder="" count="0" memberValueDatatype="130" unbalanced="0"/>
    <cacheHierarchy uniqueName="[Ventas AZO Mes Anterior].[payment_status_detail]" caption="payment_status_detail" attribute="1" defaultMemberUniqueName="[Ventas AZO Mes Anterior].[payment_status_detail].[All]" allUniqueName="[Ventas AZO Mes Anterior].[payment_status_detail].[All]" dimensionUniqueName="[Ventas AZO Mes Anterior]" displayFolder="" count="0" memberValueDatatype="130" unbalanced="0"/>
    <cacheHierarchy uniqueName="[Ventas AZO Mes Anterior].[PRODUCTO]" caption="PRODUCTO" attribute="1" defaultMemberUniqueName="[Ventas AZO Mes Anterior].[PRODUCTO].[All]" allUniqueName="[Ventas AZO Mes Anterior].[PRODUCTO].[All]" dimensionUniqueName="[Ventas AZO Mes Anterior]" displayFolder="" count="0" memberValueDatatype="130" unbalanced="0"/>
    <cacheHierarchy uniqueName="[Ventas AZO Mes Anterior].[Sub Campaña]" caption="Sub Campaña" attribute="1" defaultMemberUniqueName="[Ventas AZO Mes Anterior].[Sub Campaña].[All]" allUniqueName="[Ventas AZO Mes Anterior].[Sub Campaña].[All]" dimensionUniqueName="[Ventas AZO Mes Anterior]" displayFolder="" count="0" memberValueDatatype="130" unbalanced="0"/>
    <cacheHierarchy uniqueName="[Ventas AZO Mes Anterior].[Estado_Gestion]" caption="Estado_Gestion" attribute="1" defaultMemberUniqueName="[Ventas AZO Mes Anterior].[Estado_Gestion].[All]" allUniqueName="[Ventas AZO Mes Anterior].[Estado_Gestion].[All]" dimensionUniqueName="[Ventas AZO Mes Anterior]" displayFolder="" count="0" memberValueDatatype="130" unbalanced="0"/>
    <cacheHierarchy uniqueName="[Ventas AZO Mes Anterior].[Puntos (Sin Incentivo)]" caption="Puntos (Sin Incentivo)" attribute="1" defaultMemberUniqueName="[Ventas AZO Mes Anterior].[Puntos (Sin Incentivo)].[All]" allUniqueName="[Ventas AZO Mes Anterior].[Puntos (Sin Incentivo)].[All]" dimensionUniqueName="[Ventas AZO Mes Anterior]" displayFolder="" count="0" memberValueDatatype="5" unbalanced="0"/>
    <cacheHierarchy uniqueName="[Ventas AZO Mes Anterior].[Operador]" caption="Operador" attribute="1" defaultMemberUniqueName="[Ventas AZO Mes Anterior].[Operador].[All]" allUniqueName="[Ventas AZO Mes Anterior].[Operador].[All]" dimensionUniqueName="[Ventas AZO Mes Anterior]" displayFolder="" count="0" memberValueDatatype="130" unbalanced="0"/>
    <cacheHierarchy uniqueName="[Ventas AZO Mes Anterior].[Documento]" caption="Documento" attribute="1" defaultMemberUniqueName="[Ventas AZO Mes Anterior].[Documento].[All]" allUniqueName="[Ventas AZO Mes Anterior].[Documento].[All]" dimensionUniqueName="[Ventas AZO Mes Anterior]" displayFolder="" count="0" memberValueDatatype="20" unbalanced="0"/>
    <cacheHierarchy uniqueName="[Ventas AZO Mes Anterior].[Supervisor]" caption="Supervisor" attribute="1" defaultMemberUniqueName="[Ventas AZO Mes Anterior].[Supervisor].[All]" allUniqueName="[Ventas AZO Mes Anterior].[Supervisor].[All]" dimensionUniqueName="[Ventas AZO Mes Anterior]" displayFolder="" count="0" memberValueDatatype="130" unbalanced="0"/>
    <cacheHierarchy uniqueName="[Ventas AZO Mes Anterior].[Coordinador]" caption="Coordinador" attribute="1" defaultMemberUniqueName="[Ventas AZO Mes Anterior].[Coordinador].[All]" allUniqueName="[Ventas AZO Mes Anterior].[Coordinador].[All]" dimensionUniqueName="[Ventas AZO Mes Anterior]" displayFolder="" count="0" memberValueDatatype="130" unbalanced="0"/>
    <cacheHierarchy uniqueName="[Ventas AZO Mes Anterior].[Site]" caption="Site" attribute="1" defaultMemberUniqueName="[Ventas AZO Mes Anterior].[Site].[All]" allUniqueName="[Ventas AZO Mes Anterior].[Site].[All]" dimensionUniqueName="[Ventas AZO Mes Anterior]" displayFolder="" count="0" memberValueDatatype="130" unbalanced="0"/>
    <cacheHierarchy uniqueName="[Ventas AZO Mes Anterior].[Estado]" caption="Estado" attribute="1" defaultMemberUniqueName="[Ventas AZO Mes Anterior].[Estado].[All]" allUniqueName="[Ventas AZO Mes Anterior].[Estado].[All]" dimensionUniqueName="[Ventas AZO Mes Anterior]" displayFolder="" count="0" memberValueDatatype="130" unbalanced="0"/>
    <cacheHierarchy uniqueName="[Ventas AZO Mes Anterior].[Multiplicador Incentivo]" caption="Multiplicador Incentivo" attribute="1" defaultMemberUniqueName="[Ventas AZO Mes Anterior].[Multiplicador Incentivo].[All]" allUniqueName="[Ventas AZO Mes Anterior].[Multiplicador Incentivo].[All]" dimensionUniqueName="[Ventas AZO Mes Anterior]" displayFolder="" count="0" memberValueDatatype="5" unbalanced="0"/>
    <cacheHierarchy uniqueName="[Ventas AZO Mes Anterior].[Puntos]" caption="Puntos" attribute="1" defaultMemberUniqueName="[Ventas AZO Mes Anterior].[Puntos].[All]" allUniqueName="[Ventas AZO Mes Anterior].[Puntos].[All]" dimensionUniqueName="[Ventas AZO Mes Anterior]" displayFolder="" count="0" memberValueDatatype="5" unbalanced="0"/>
    <cacheHierarchy uniqueName="[VentasTiemposFinal].[Fecha]" caption="Fecha" attribute="1" time="1" defaultMemberUniqueName="[VentasTiemposFinal].[Fecha].[All]" allUniqueName="[VentasTiemposFinal].[Fecha].[All]" dimensionUniqueName="[VentasTiemposFinal]" displayFolder="" count="0" memberValueDatatype="7" unbalanced="0"/>
    <cacheHierarchy uniqueName="[VentasTiemposFinal].[UserMitrol]" caption="UserMitrol" attribute="1" defaultMemberUniqueName="[VentasTiemposFinal].[UserMitrol].[All]" allUniqueName="[VentasTiemposFinal].[UserMitrol].[All]" dimensionUniqueName="[VentasTiemposFinal]" displayFolder="" count="0" memberValueDatatype="130" unbalanced="0"/>
    <cacheHierarchy uniqueName="[VentasTiemposFinal].[Sub Campaña]" caption="Sub Campaña" attribute="1" defaultMemberUniqueName="[VentasTiemposFinal].[Sub Campaña].[All]" allUniqueName="[VentasTiemposFinal].[Sub Campaña].[All]" dimensionUniqueName="[VentasTiemposFinal]" displayFolder="" count="0" memberValueDatatype="130" unbalanced="0"/>
    <cacheHierarchy uniqueName="[VentasTiemposFinal].[LOGIN]" caption="LOGIN" attribute="1" defaultMemberUniqueName="[VentasTiemposFinal].[LOGIN].[All]" allUniqueName="[VentasTiemposFinal].[LOGIN].[All]" dimensionUniqueName="[VentasTiemposFinal]" displayFolder="" count="0" memberValueDatatype="5" unbalanced="0"/>
    <cacheHierarchy uniqueName="[VentasTiemposFinal].[AVAIL]" caption="AVAIL" attribute="1" defaultMemberUniqueName="[VentasTiemposFinal].[AVAIL].[All]" allUniqueName="[VentasTiemposFinal].[AVAIL].[All]" dimensionUniqueName="[VentasTiemposFinal]" displayFolder="" count="0" memberValueDatatype="5" unbalanced="0"/>
    <cacheHierarchy uniqueName="[VentasTiemposFinal].[PREVIEW]" caption="PREVIEW" attribute="1" defaultMemberUniqueName="[VentasTiemposFinal].[PREVIEW].[All]" allUniqueName="[VentasTiemposFinal].[PREVIEW].[All]" dimensionUniqueName="[VentasTiemposFinal]" displayFolder="" count="0" memberValueDatatype="5" unbalanced="0"/>
    <cacheHierarchy uniqueName="[VentasTiemposFinal].[DIAL]" caption="DIAL" attribute="1" defaultMemberUniqueName="[VentasTiemposFinal].[DIAL].[All]" allUniqueName="[VentasTiemposFinal].[DIAL].[All]" dimensionUniqueName="[VentasTiemposFinal]" displayFolder="" count="0" memberValueDatatype="5" unbalanced="0"/>
    <cacheHierarchy uniqueName="[VentasTiemposFinal].[RING]" caption="RING" attribute="1" defaultMemberUniqueName="[VentasTiemposFinal].[RING].[All]" allUniqueName="[VentasTiemposFinal].[RING].[All]" dimensionUniqueName="[VentasTiemposFinal]" displayFolder="" count="0" memberValueDatatype="5" unbalanced="0"/>
    <cacheHierarchy uniqueName="[VentasTiemposFinal].[CONVERSACIÓN]" caption="CONVERSACIÓN" attribute="1" defaultMemberUniqueName="[VentasTiemposFinal].[CONVERSACIÓN].[All]" allUniqueName="[VentasTiemposFinal].[CONVERSACIÓN].[All]" dimensionUniqueName="[VentasTiemposFinal]" displayFolder="" count="0" memberValueDatatype="5" unbalanced="0"/>
    <cacheHierarchy uniqueName="[VentasTiemposFinal].[HOLD]" caption="HOLD" attribute="1" defaultMemberUniqueName="[VentasTiemposFinal].[HOLD].[All]" allUniqueName="[VentasTiemposFinal].[HOLD].[All]" dimensionUniqueName="[VentasTiemposFinal]" displayFolder="" count="0" memberValueDatatype="5" unbalanced="0"/>
    <cacheHierarchy uniqueName="[VentasTiemposFinal].[ACW]" caption="ACW" attribute="1" defaultMemberUniqueName="[VentasTiemposFinal].[ACW].[All]" allUniqueName="[VentasTiemposFinal].[ACW].[All]" dimensionUniqueName="[VentasTiemposFinal]" displayFolder="" count="0" memberValueDatatype="5" unbalanced="0"/>
    <cacheHierarchy uniqueName="[VentasTiemposFinal].[NOT_READY]" caption="NOT_READY" attribute="1" defaultMemberUniqueName="[VentasTiemposFinal].[NOT_READY].[All]" allUniqueName="[VentasTiemposFinal].[NOT_READY].[All]" dimensionUniqueName="[VentasTiemposFinal]" displayFolder="" count="0" memberValueDatatype="5" unbalanced="0"/>
    <cacheHierarchy uniqueName="[VentasTiemposFinal].[BREAK]" caption="BREAK" attribute="1" defaultMemberUniqueName="[VentasTiemposFinal].[BREAK].[All]" allUniqueName="[VentasTiemposFinal].[BREAK].[All]" dimensionUniqueName="[VentasTiemposFinal]" displayFolder="" count="0" memberValueDatatype="5" unbalanced="0"/>
    <cacheHierarchy uniqueName="[VentasTiemposFinal].[COACHING]" caption="COACHING" attribute="1" defaultMemberUniqueName="[VentasTiemposFinal].[COACHING].[All]" allUniqueName="[VentasTiemposFinal].[COACHING].[All]" dimensionUniqueName="[VentasTiemposFinal]" displayFolder="" count="0" memberValueDatatype="5" unbalanced="0"/>
    <cacheHierarchy uniqueName="[VentasTiemposFinal].[ADMINISTRATIVO]" caption="ADMINISTRATIVO" attribute="1" defaultMemberUniqueName="[VentasTiemposFinal].[ADMINISTRATIVO].[All]" allUniqueName="[VentasTiemposFinal].[ADMINISTRATIVO].[All]" dimensionUniqueName="[VentasTiemposFinal]" displayFolder="" count="0" memberValueDatatype="5" unbalanced="0"/>
    <cacheHierarchy uniqueName="[VentasTiemposFinal].[BAÑO]" caption="BAÑO" attribute="1" defaultMemberUniqueName="[VentasTiemposFinal].[BAÑO].[All]" allUniqueName="[VentasTiemposFinal].[BAÑO].[All]" dimensionUniqueName="[VentasTiemposFinal]" displayFolder="" count="0" memberValueDatatype="5" unbalanced="0"/>
    <cacheHierarchy uniqueName="[VentasTiemposFinal].[LLAMADA_MANUAL]" caption="LLAMADA_MANUAL" attribute="1" defaultMemberUniqueName="[VentasTiemposFinal].[LLAMADA_MANUAL].[All]" allUniqueName="[VentasTiemposFinal].[LLAMADA_MANUAL].[All]" dimensionUniqueName="[VentasTiemposFinal]" displayFolder="" count="0" memberValueDatatype="5" unbalanced="0"/>
    <cacheHierarchy uniqueName="[VentasTiemposFinal].[ATENDIDAS]" caption="ATENDIDAS" attribute="1" defaultMemberUniqueName="[VentasTiemposFinal].[ATENDIDAS].[All]" allUniqueName="[VentasTiemposFinal].[ATENDIDAS].[All]" dimensionUniqueName="[VentasTiemposFinal]" displayFolder="" count="0" memberValueDatatype="20" unbalanced="0"/>
    <cacheHierarchy uniqueName="[VentasTiemposFinal].[NO_ATENDIDAS]" caption="NO_ATENDIDAS" attribute="1" defaultMemberUniqueName="[VentasTiemposFinal].[NO_ATENDIDAS].[All]" allUniqueName="[VentasTiemposFinal].[NO_ATENDIDAS].[All]" dimensionUniqueName="[VentasTiemposFinal]" displayFolder="" count="0" memberValueDatatype="20" unbalanced="0"/>
    <cacheHierarchy uniqueName="[VentasTiemposFinal].[TIPIFICACIÓN_EXITOSO]" caption="TIPIFICACIÓN_EXITOSO" attribute="1" defaultMemberUniqueName="[VentasTiemposFinal].[TIPIFICACIÓN_EXITOSO].[All]" allUniqueName="[VentasTiemposFinal].[TIPIFICACIÓN_EXITOSO].[All]" dimensionUniqueName="[VentasTiemposFinal]" displayFolder="" count="0" memberValueDatatype="20" unbalanced="0"/>
    <cacheHierarchy uniqueName="[VentasTiemposFinal].[TIPIFICACIÓN_NO_EXITOSO]" caption="TIPIFICACIÓN_NO_EXITOSO" attribute="1" defaultMemberUniqueName="[VentasTiemposFinal].[TIPIFICACIÓN_NO_EXITOSO].[All]" allUniqueName="[VentasTiemposFinal].[TIPIFICACIÓN_NO_EXITOSO].[All]" dimensionUniqueName="[VentasTiemposFinal]" displayFolder="" count="0" memberValueDatatype="20" unbalanced="0"/>
    <cacheHierarchy uniqueName="[VentasTiemposFinal].[CONVERSACIÓN_ENTRANTE]" caption="CONVERSACIÓN_ENTRANTE" attribute="1" defaultMemberUniqueName="[VentasTiemposFinal].[CONVERSACIÓN_ENTRANTE].[All]" allUniqueName="[VentasTiemposFinal].[CONVERSACIÓN_ENTRANTE].[All]" dimensionUniqueName="[VentasTiemposFinal]" displayFolder="" count="0" memberValueDatatype="5" unbalanced="0"/>
    <cacheHierarchy uniqueName="[VentasTiemposFinal].[CONVERSACIÓN_SALIENTE]" caption="CONVERSACIÓN_SALIENTE" attribute="1" defaultMemberUniqueName="[VentasTiemposFinal].[CONVERSACIÓN_SALIENTE].[All]" allUniqueName="[VentasTiemposFinal].[CONVERSACIÓN_SALIENTE].[All]" dimensionUniqueName="[VentasTiemposFinal]" displayFolder="" count="0" memberValueDatatype="5" unbalanced="0"/>
    <cacheHierarchy uniqueName="[VentasTiemposFinal].[LLAMADAS]" caption="LLAMADAS" attribute="1" defaultMemberUniqueName="[VentasTiemposFinal].[LLAMADAS].[All]" allUniqueName="[VentasTiemposFinal].[LLAMADAS].[All]" dimensionUniqueName="[VentasTiemposFinal]" displayFolder="" count="0" memberValueDatatype="20" unbalanced="0"/>
    <cacheHierarchy uniqueName="[VentasTiemposFinal].[TOTAL_AUXILIARES]" caption="TOTAL_AUXILIARES" attribute="1" defaultMemberUniqueName="[VentasTiemposFinal].[TOTAL_AUXILIARES].[All]" allUniqueName="[VentasTiemposFinal].[TOTAL_AUXILIARES].[All]" dimensionUniqueName="[VentasTiemposFinal]" displayFolder="" count="0" memberValueDatatype="5" unbalanced="0"/>
    <cacheHierarchy uniqueName="[VentasTiemposFinal].[TKT]" caption="TKT" attribute="1" defaultMemberUniqueName="[VentasTiemposFinal].[TKT].[All]" allUniqueName="[VentasTiemposFinal].[TKT].[All]" dimensionUniqueName="[VentasTiemposFinal]" displayFolder="" count="0" memberValueDatatype="5" unbalanced="0"/>
    <cacheHierarchy uniqueName="[VentasTiemposFinal].[TMO]" caption="TMO" attribute="1" defaultMemberUniqueName="[VentasTiemposFinal].[TMO].[All]" allUniqueName="[VentasTiemposFinal].[TMO].[All]" dimensionUniqueName="[VentasTiemposFinal]" displayFolder="" count="0" memberValueDatatype="5" unbalanced="0"/>
    <cacheHierarchy uniqueName="[VentasTiemposFinal].[PRODUCTO]" caption="PRODUCTO" attribute="1" defaultMemberUniqueName="[VentasTiemposFinal].[PRODUCTO].[All]" allUniqueName="[VentasTiemposFinal].[PRODUCTO].[All]" dimensionUniqueName="[VentasTiemposFinal]" displayFolder="" count="0" memberValueDatatype="130" unbalanced="0"/>
    <cacheHierarchy uniqueName="[VentasTiemposFinal].[Operador]" caption="Operador" attribute="1" defaultMemberUniqueName="[VentasTiemposFinal].[Operador].[All]" allUniqueName="[VentasTiemposFinal].[Operador].[All]" dimensionUniqueName="[VentasTiemposFinal]" displayFolder="" count="0" memberValueDatatype="130" unbalanced="0"/>
    <cacheHierarchy uniqueName="[VentasTiemposFinal].[Documento]" caption="Documento" attribute="1" defaultMemberUniqueName="[VentasTiemposFinal].[Documento].[All]" allUniqueName="[VentasTiemposFinal].[Documento].[All]" dimensionUniqueName="[VentasTiemposFinal]" displayFolder="" count="0" memberValueDatatype="20" unbalanced="0"/>
    <cacheHierarchy uniqueName="[VentasTiemposFinal].[Supervisor]" caption="Supervisor" attribute="1" defaultMemberUniqueName="[VentasTiemposFinal].[Supervisor].[All]" allUniqueName="[VentasTiemposFinal].[Supervisor].[All]" dimensionUniqueName="[VentasTiemposFinal]" displayFolder="" count="0" memberValueDatatype="130" unbalanced="0"/>
    <cacheHierarchy uniqueName="[VentasTiemposFinal].[Coordinador]" caption="Coordinador" attribute="1" defaultMemberUniqueName="[VentasTiemposFinal].[Coordinador].[All]" allUniqueName="[VentasTiemposFinal].[Coordinador].[All]" dimensionUniqueName="[VentasTiemposFinal]" displayFolder="" count="0" memberValueDatatype="130" unbalanced="0"/>
    <cacheHierarchy uniqueName="[VentasTiemposFinal].[Site]" caption="Site" attribute="1" defaultMemberUniqueName="[VentasTiemposFinal].[Site].[All]" allUniqueName="[VentasTiemposFinal].[Site].[All]" dimensionUniqueName="[VentasTiemposFinal]" displayFolder="" count="0" memberValueDatatype="130" unbalanced="0"/>
    <cacheHierarchy uniqueName="[VentasTiemposFinal].[Id Operador]" caption="Id Operador" attribute="1" defaultMemberUniqueName="[VentasTiemposFinal].[Id Operador].[All]" allUniqueName="[VentasTiemposFinal].[Id Operador].[All]" dimensionUniqueName="[VentasTiemposFinal]" displayFolder="" count="0" memberValueDatatype="130" unbalanced="0"/>
    <cacheHierarchy uniqueName="[VentasTiemposFinal].[Estado]" caption="Estado" attribute="1" defaultMemberUniqueName="[VentasTiemposFinal].[Estado].[All]" allUniqueName="[VentasTiemposFinal].[Estado].[All]" dimensionUniqueName="[VentasTiemposFinal]" displayFolder="" count="0" memberValueDatatype="130" unbalanced="0"/>
    <cacheHierarchy uniqueName="[VentasTiemposFinal].[Proporcional x Presentismo]" caption="Proporcional x Presentismo" attribute="1" defaultMemberUniqueName="[VentasTiemposFinal].[Proporcional x Presentismo].[All]" allUniqueName="[VentasTiemposFinal].[Proporcional x Presentismo].[All]" dimensionUniqueName="[VentasTiemposFinal]" displayFolder="" count="0" memberValueDatatype="5" unbalanced="0"/>
    <cacheHierarchy uniqueName="[VentasTiemposFinal].[Proporcional x Curva]" caption="Proporcional x Curva" attribute="1" defaultMemberUniqueName="[VentasTiemposFinal].[Proporcional x Curva].[All]" allUniqueName="[VentasTiemposFinal].[Proporcional x Curva].[All]" dimensionUniqueName="[VentasTiemposFinal]" displayFolder="" count="0" memberValueDatatype="5" unbalanced="0"/>
    <cacheHierarchy uniqueName="[VentasTiemposFinal].[Busqueda]" caption="Busqueda" attribute="1" defaultMemberUniqueName="[VentasTiemposFinal].[Busqueda].[All]" allUniqueName="[VentasTiemposFinal].[Busqueda].[All]" dimensionUniqueName="[VentasTiemposFinal]" displayFolder="" count="0" memberValueDatatype="130" unbalanced="0"/>
    <cacheHierarchy uniqueName="[VentasTiemposFinal].[Hora]" caption="Hora" attribute="1" defaultMemberUniqueName="[VentasTiemposFinal].[Hora].[All]" allUniqueName="[VentasTiemposFinal].[Hora].[All]" dimensionUniqueName="[VentasTiemposFinal]" displayFolder="" count="0" memberValueDatatype="130" unbalanced="0"/>
    <cacheHierarchy uniqueName="[VentasTiemposFinal].[Dispositivo]" caption="Dispositivo" attribute="1" defaultMemberUniqueName="[VentasTiemposFinal].[Dispositivo].[All]" allUniqueName="[VentasTiemposFinal].[Dispositivo].[All]" dimensionUniqueName="[VentasTiemposFinal]" displayFolder="" count="0" memberValueDatatype="130" unbalanced="0"/>
    <cacheHierarchy uniqueName="[VentasTiemposFinal].[Cliente]" caption="Cliente" attribute="1" defaultMemberUniqueName="[VentasTiemposFinal].[Cliente].[All]" allUniqueName="[VentasTiemposFinal].[Cliente].[All]" dimensionUniqueName="[VentasTiemposFinal]" displayFolder="" count="0" memberValueDatatype="130" unbalanced="0"/>
    <cacheHierarchy uniqueName="[VentasTiemposFinal].[Cliente_Mail]" caption="Cliente_Mail" attribute="1" defaultMemberUniqueName="[VentasTiemposFinal].[Cliente_Mail].[All]" allUniqueName="[VentasTiemposFinal].[Cliente_Mail].[All]" dimensionUniqueName="[VentasTiemposFinal]" displayFolder="" count="0" memberValueDatatype="130" unbalanced="0"/>
    <cacheHierarchy uniqueName="[VentasTiemposFinal].[Cliente_Telefono]" caption="Cliente_Telefono" attribute="1" defaultMemberUniqueName="[VentasTiemposFinal].[Cliente_Telefono].[All]" allUniqueName="[VentasTiemposFinal].[Cliente_Telefono].[All]" dimensionUniqueName="[VentasTiemposFinal]" displayFolder="" count="0" memberValueDatatype="130" unbalanced="0"/>
    <cacheHierarchy uniqueName="[VentasTiemposFinal].[user_id]" caption="user_id" attribute="1" defaultMemberUniqueName="[VentasTiemposFinal].[user_id].[All]" allUniqueName="[VentasTiemposFinal].[user_id].[All]" dimensionUniqueName="[VentasTiemposFinal]" displayFolder="" count="0" memberValueDatatype="130" unbalanced="0"/>
    <cacheHierarchy uniqueName="[VentasTiemposFinal].[Status_Link]" caption="Status_Link" attribute="1" defaultMemberUniqueName="[VentasTiemposFinal].[Status_Link].[All]" allUniqueName="[VentasTiemposFinal].[Status_Link].[All]" dimensionUniqueName="[VentasTiemposFinal]" displayFolder="" count="0" memberValueDatatype="130" unbalanced="0"/>
    <cacheHierarchy uniqueName="[VentasTiemposFinal].[payment_id]" caption="payment_id" attribute="1" defaultMemberUniqueName="[VentasTiemposFinal].[payment_id].[All]" allUniqueName="[VentasTiemposFinal].[payment_id].[All]" dimensionUniqueName="[VentasTiemposFinal]" displayFolder="" count="0" memberValueDatatype="130" unbalanced="0"/>
    <cacheHierarchy uniqueName="[VentasTiemposFinal].[payment_method_id]" caption="payment_method_id" attribute="1" defaultMemberUniqueName="[VentasTiemposFinal].[payment_method_id].[All]" allUniqueName="[VentasTiemposFinal].[payment_method_id].[All]" dimensionUniqueName="[VentasTiemposFinal]" displayFolder="" count="0" memberValueDatatype="130" unbalanced="0"/>
    <cacheHierarchy uniqueName="[VentasTiemposFinal].[payment_status]" caption="payment_status" attribute="1" defaultMemberUniqueName="[VentasTiemposFinal].[payment_status].[All]" allUniqueName="[VentasTiemposFinal].[payment_status].[All]" dimensionUniqueName="[VentasTiemposFinal]" displayFolder="" count="0" memberValueDatatype="130" unbalanced="0"/>
    <cacheHierarchy uniqueName="[VentasTiemposFinal].[payment_status_detail]" caption="payment_status_detail" attribute="1" defaultMemberUniqueName="[VentasTiemposFinal].[payment_status_detail].[All]" allUniqueName="[VentasTiemposFinal].[payment_status_detail].[All]" dimensionUniqueName="[VentasTiemposFinal]" displayFolder="" count="0" memberValueDatatype="130" unbalanced="0"/>
    <cacheHierarchy uniqueName="[VentasTiemposFinal].[Estado_Gestion]" caption="Estado_Gestion" attribute="1" defaultMemberUniqueName="[VentasTiemposFinal].[Estado_Gestion].[All]" allUniqueName="[VentasTiemposFinal].[Estado_Gestion].[All]" dimensionUniqueName="[VentasTiemposFinal]" displayFolder="" count="0" memberValueDatatype="130" unbalanced="0"/>
    <cacheHierarchy uniqueName="[VentasTiemposFinal].[Puntos (Sin Incentivo)]" caption="Puntos (Sin Incentivo)" attribute="1" defaultMemberUniqueName="[VentasTiemposFinal].[Puntos (Sin Incentivo)].[All]" allUniqueName="[VentasTiemposFinal].[Puntos (Sin Incentivo)].[All]" dimensionUniqueName="[VentasTiemposFinal]" displayFolder="" count="0" memberValueDatatype="5" unbalanced="0"/>
    <cacheHierarchy uniqueName="[VentasTiemposFinal].[Multiplicador Incentivo]" caption="Multiplicador Incentivo" attribute="1" defaultMemberUniqueName="[VentasTiemposFinal].[Multiplicador Incentivo].[All]" allUniqueName="[VentasTiemposFinal].[Multiplicador Incentivo].[All]" dimensionUniqueName="[VentasTiemposFinal]" displayFolder="" count="0" memberValueDatatype="5" unbalanced="0"/>
    <cacheHierarchy uniqueName="[VentasTiemposFinal].[Puntos]" caption="Puntos" attribute="1" defaultMemberUniqueName="[VentasTiemposFinal].[Puntos].[All]" allUniqueName="[VentasTiemposFinal].[Puntos].[All]" dimensionUniqueName="[VentasTiemposFinal]" displayFolder="" count="0" memberValueDatatype="5" unbalanced="0"/>
    <cacheHierarchy uniqueName="[VentasTiemposFinal].[Coeficiente]" caption="Coeficiente" attribute="1" defaultMemberUniqueName="[VentasTiemposFinal].[Coeficiente].[All]" allUniqueName="[VentasTiemposFinal].[Coeficiente].[All]" dimensionUniqueName="[VentasTiemposFinal]" displayFolder="" count="0" memberValueDatatype="5" unbalanced="0"/>
    <cacheHierarchy uniqueName="[Vtas Delivery].[Fecha]" caption="Fecha" attribute="1" time="1" defaultMemberUniqueName="[Vtas Delivery].[Fecha].[All]" allUniqueName="[Vtas Delivery].[Fecha].[All]" dimensionUniqueName="[Vtas Delivery]" displayFolder="" count="0" memberValueDatatype="7" unbalanced="0"/>
    <cacheHierarchy uniqueName="[Vtas Delivery].[Nombre / Local]" caption="Nombre / Local" attribute="1" defaultMemberUniqueName="[Vtas Delivery].[Nombre / Local].[All]" allUniqueName="[Vtas Delivery].[Nombre / Local].[All]" dimensionUniqueName="[Vtas Delivery]" displayFolder="" count="0" memberValueDatatype="130" unbalanced="0"/>
    <cacheHierarchy uniqueName="[Vtas Delivery].[Teléfono (Google)]" caption="Teléfono (Google)" attribute="1" defaultMemberUniqueName="[Vtas Delivery].[Teléfono (Google)].[All]" allUniqueName="[Vtas Delivery].[Teléfono (Google)].[All]" dimensionUniqueName="[Vtas Delivery]" displayFolder="" count="0" memberValueDatatype="20" unbalanced="0"/>
    <cacheHierarchy uniqueName="[Vtas Delivery].[Mail]" caption="Mail" attribute="1" defaultMemberUniqueName="[Vtas Delivery].[Mail].[All]" allUniqueName="[Vtas Delivery].[Mail].[All]" dimensionUniqueName="[Vtas Delivery]" displayFolder="" count="0" memberValueDatatype="130" unbalanced="0"/>
    <cacheHierarchy uniqueName="[Vtas Delivery].[AGENTE]" caption="AGENTE" attribute="1" defaultMemberUniqueName="[Vtas Delivery].[AGENTE].[All]" allUniqueName="[Vtas Delivery].[AGENTE].[All]" dimensionUniqueName="[Vtas Delivery]" displayFolder="" count="0" memberValueDatatype="130" unbalanced="0"/>
    <cacheHierarchy uniqueName="[Vtas Delivery].[DNI]" caption="DNI" attribute="1" defaultMemberUniqueName="[Vtas Delivery].[DNI].[All]" allUniqueName="[Vtas Delivery].[DNI].[All]" dimensionUniqueName="[Vtas Delivery]" displayFolder="" count="0" memberValueDatatype="20" unbalanced="0"/>
    <cacheHierarchy uniqueName="[Vtas Delivery].[Producto]" caption="Producto" attribute="1" defaultMemberUniqueName="[Vtas Delivery].[Producto].[All]" allUniqueName="[Vtas Delivery].[Producto].[All]" dimensionUniqueName="[Vtas Delivery]" displayFolder="" count="0" memberValueDatatype="130" unbalanced="0"/>
    <cacheHierarchy uniqueName="[Measures].[Suma de LOGIN]" caption="Suma de LOGIN" measure="1" displayFolder="" measureGroup="VentasTiemposFinal" count="0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Recuento de Sub Campaña]" caption="Recuento de Sub Campaña" measure="1" displayFolder="" measureGroup="VentasTiemposFinal" count="0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Recuento de AGENTE]" caption="Recuento de AGENTE" measure="1" displayFolder="" measureGroup="Vtas Delivery" count="0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Recuento de Producto]" caption="Recuento de Producto" measure="1" displayFolder="" measureGroup="Vtas Delivery" count="0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Recuento de Dispositivo]" caption="Recuento de Dispositivo" measure="1" displayFolder="" measureGroup="VentasTiemposFinal" count="0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a de Puntos]" caption="Suma de Puntos" measure="1" displayFolder="" measureGroup="VentasTiemposFinal" count="0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a de Proporcional x Presentismo]" caption="Suma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a de Proporcional x Curva]" caption="Suma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Máx. de Proporcional x Presentismo]" caption="Máx.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Máx. de Proporcional x Curva]" caption="Máx.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Suma de LOGIN 2]" caption="Suma de LOGIN 2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LOGIN]" caption="Recuento de LOGIN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PRESENTE]" caption="Recuento de PRESENTE" measure="1" displayFolder="" measureGroup="Ausentismo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S Obj]" caption="Suma de HS Obj" measure="1" displayFolder="" measureGroup="Ausentism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Id Operador]" caption="Recuento de Id Operador" measure="1" displayFolder="" measureGroup="VentasTiemposFinal" count="0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Vtas Cargadas]" caption="Vtas Cargadas" measure="1" displayFolder="" measureGroup="VentasTiemposFinal" count="0"/>
    <cacheHierarchy uniqueName="[Measures].[Vtas Aceptadas]" caption="Vtas Aceptadas" measure="1" displayFolder="" measureGroup="VentasTiemposFinal" count="0"/>
    <cacheHierarchy uniqueName="[Measures].[Vtas Pendientes]" caption="Vtas Pendientes" measure="1" displayFolder="" measureGroup="VentasTiemposFinal" count="0"/>
    <cacheHierarchy uniqueName="[Measures].[Vtas Canceladas]" caption="Vtas Canceladas" measure="1" displayFolder="" measureGroup="VentasTiemposFinal" count="0"/>
    <cacheHierarchy uniqueName="[Measures].[Total Puntos]" caption="Total Puntos" measure="1" displayFolder="" measureGroup="VentasTiemposFinal" count="0"/>
    <cacheHierarchy uniqueName="[Measures].[Total Login]" caption="Total Login" measure="1" displayFolder="" measureGroup="VentasTiemposFinal" count="0"/>
    <cacheHierarchy uniqueName="[Measures].[CI Login]" caption="CI Login" measure="1" displayFolder="" measureGroup="VentasTiemposFinal" count="0"/>
    <cacheHierarchy uniqueName="[Measures].[Hs Desvio]" caption="Hs Desvio" measure="1" displayFolder="" measureGroup="Horas_Objetivo" count="0"/>
    <cacheHierarchy uniqueName="[Measures].[Obj Hs]" caption="Obj Hs" measure="1" displayFolder="" measureGroup="Horas_Objetivo" count="0"/>
    <cacheHierarchy uniqueName="[Measures].[Log]" caption="Log" measure="1" displayFolder="" measureGroup="Horas_Objetivo" count="0"/>
    <cacheHierarchy uniqueName="[Measures].[%Cumpl.Hs]" caption="%Cumpl.Hs" measure="1" displayFolder="" measureGroup="Horas_Objetivo" count="0"/>
    <cacheHierarchy uniqueName="[Measures].[CI Avail]" caption="CI Avail" measure="1" displayFolder="" measureGroup="VentasTiemposFinal" count="0"/>
    <cacheHierarchy uniqueName="[Measures].[CI Preview]" caption="CI Preview" measure="1" displayFolder="" measureGroup="VentasTiemposFinal" count="0"/>
    <cacheHierarchy uniqueName="[Measures].[CI Dial]" caption="CI Dial" measure="1" displayFolder="" measureGroup="VentasTiemposFinal" count="0"/>
    <cacheHierarchy uniqueName="[Measures].[CI Ring]" caption="CI Ring" measure="1" displayFolder="" measureGroup="VentasTiemposFinal" count="0"/>
    <cacheHierarchy uniqueName="[Measures].[CI Conversacion]" caption="CI Conversacion" measure="1" displayFolder="" measureGroup="VentasTiemposFinal" count="0"/>
    <cacheHierarchy uniqueName="[Measures].[CI Hold]" caption="CI Hold" measure="1" displayFolder="" measureGroup="VentasTiemposFinal" count="0"/>
    <cacheHierarchy uniqueName="[Measures].[CI ACW]" caption="CI ACW" measure="1" displayFolder="" measureGroup="VentasTiemposFinal" count="0"/>
    <cacheHierarchy uniqueName="[Measures].[CI Not_Ready]" caption="CI Not_Ready" measure="1" displayFolder="" measureGroup="VentasTiemposFinal" count="0"/>
    <cacheHierarchy uniqueName="[Measures].[CI Break]" caption="CI Break" measure="1" displayFolder="" measureGroup="VentasTiemposFinal" count="0"/>
    <cacheHierarchy uniqueName="[Measures].[CI Coaching]" caption="CI Coaching" measure="1" displayFolder="" measureGroup="VentasTiemposFinal" count="0"/>
    <cacheHierarchy uniqueName="[Measures].[CI Administrativo]" caption="CI Administrativo" measure="1" displayFolder="" measureGroup="VentasTiemposFinal" count="0"/>
    <cacheHierarchy uniqueName="[Measures].[CI Baño]" caption="CI Baño" measure="1" displayFolder="" measureGroup="VentasTiemposFinal" count="0"/>
    <cacheHierarchy uniqueName="[Measures].[CI LL Manual]" caption="CI LL Manual" measure="1" displayFolder="" measureGroup="VentasTiemposFinal" count="0"/>
    <cacheHierarchy uniqueName="[Measures].[%Avail]" caption="%Avail" measure="1" displayFolder="" measureGroup="VentasTiemposFinal" count="0"/>
    <cacheHierarchy uniqueName="[Measures].[%Utilizacion]" caption="%Utilizacion" measure="1" displayFolder="" measureGroup="VentasTiemposFinal" count="0"/>
    <cacheHierarchy uniqueName="[Measures].[CI OTROS]" caption="CI OTROS" measure="1" displayFolder="" measureGroup="VentasTiemposFinal" count="0"/>
    <cacheHierarchy uniqueName="[Measures].[Llamada prom/Dia]" caption="Llamada prom/Dia" measure="1" displayFolder="" measureGroup="VentasTiemposFinal" count="0"/>
    <cacheHierarchy uniqueName="[Measures].[Q Llam C/6 HS]" caption="Q Llam C/6 HS" measure="1" displayFolder="" measureGroup="VentasTiemposFinal" count="0"/>
    <cacheHierarchy uniqueName="[Measures].[Total Llamadas]" caption="Total Llamadas" measure="1" displayFolder="" measureGroup="VentasTiemposFinal" count="0"/>
    <cacheHierarchy uniqueName="[Measures].[Total Puntos (Sin Incentivo)]" caption="Total Puntos (Sin Incentivo)" measure="1" displayFolder="" measureGroup="VentasTiemposFinal" count="0"/>
    <cacheHierarchy uniqueName="[Measures].[Total Puntos Duplicados]" caption="Total Puntos Duplicados" measure="1" displayFolder="" measureGroup="VentasTiemposFinal" count="0"/>
    <cacheHierarchy uniqueName="[Measures].[Total Puntos Mes Anterior]" caption="Total Puntos Mes Anterior" measure="1" displayFolder="" measureGroup="Ventas AZO Mes Anterior" count="0"/>
    <cacheHierarchy uniqueName="[Measures].[Q Presentes]" caption="Q Presentes" measure="1" displayFolder="" measureGroup="Ausentismo" count="0"/>
    <cacheHierarchy uniqueName="[Measures].[Q Ausentes]" caption="Q Ausentes" measure="1" displayFolder="" measureGroup="Ausentismo" count="0"/>
    <cacheHierarchy uniqueName="[Measures].[% Presencialidad]" caption="% Presencialidad" measure="1" displayFolder="" measureGroup="Ausentismo" count="0"/>
    <cacheHierarchy uniqueName="[Measures].[% Ausencia]" caption="% Ausencia" measure="1" displayFolder="" measureGroup="Ausentismo" count="0"/>
    <cacheHierarchy uniqueName="[Measures].[Ausentismo]" caption="Ausentismo" measure="1" displayFolder="" measureGroup="Ausentismo" count="0"/>
    <cacheHierarchy uniqueName="[Measures].[TotalLoginAusen]" caption="TotalLoginAusen" measure="1" displayFolder="" measureGroup="Ausentismo" count="0"/>
    <cacheHierarchy uniqueName="[Measures].[TotalHSObj]" caption="TotalHSObj" measure="1" displayFolder="" measureGroup="Ausentismo" count="0"/>
    <cacheHierarchy uniqueName="[Measures].[Total Avail]" caption="Total Avail" measure="1" displayFolder="" measureGroup="VentasTiemposFinal" count="0"/>
    <cacheHierarchy uniqueName="[Measures].[Total Hs Productivas]" caption="Total Hs Productivas" measure="1" displayFolder="" measureGroup="VentasTiemposFinal" count="0"/>
    <cacheHierarchy uniqueName="[Measures].[SPH]" caption="SPH" measure="1" displayFolder="" measureGroup="VentasTiemposFinal" count="0"/>
    <cacheHierarchy uniqueName="[Measures].[Incentivo3ra]" caption="Incentivo3ra" measure="1" displayFolder="" measureGroup="VentasTiemposFinal" count="0"/>
    <cacheHierarchy uniqueName="[Measures].[Total Atendidas]" caption="Total Atendidas" measure="1" displayFolder="" measureGroup="VentasTiemposFinal" count="0"/>
    <cacheHierarchy uniqueName="[Measures].[Vtas P+N]" caption="Vtas P+N" measure="1" displayFolder="" measureGroup="VentasTiemposFinal" count="0"/>
    <cacheHierarchy uniqueName="[Measures].[Conversión]" caption="Conversión" measure="1" displayFolder="" measureGroup="VentasTiemposFinal" count="0"/>
    <cacheHierarchy uniqueName="[Measures].[X Atendidas]" caption="X Atendidas" measure="1" displayFolder="" measureGroup="VentasTiemposFinal" count="0"/>
    <cacheHierarchy uniqueName="[Measures].[Incentivo4ta]" caption="Incentivo4ta" measure="1" displayFolder="" measureGroup="VentasTiemposFinal" count="0"/>
    <cacheHierarchy uniqueName="[Measures].[DDHH Trabajados]" caption="DDHH Trabajados" measure="1" displayFolder="" measureGroup="VentasTiemposFinal" count="0"/>
    <cacheHierarchy uniqueName="[Measures].[Vtas P+N x Dia]" caption="Vtas P+N x Dia" measure="1" displayFolder="" measureGroup="VentasTiemposFinal" count="0"/>
    <cacheHierarchy uniqueName="[Measures].[__XL_Count VentasTiemposFinal]" caption="__XL_Count VentasTiemposFinal" measure="1" displayFolder="" measureGroup="VentasTiemposFinal" count="0" hidden="1"/>
    <cacheHierarchy uniqueName="[Measures].[__XL_Count Calendario]" caption="__XL_Count Calendario" measure="1" displayFolder="" measureGroup="Calendario" count="0" hidden="1"/>
    <cacheHierarchy uniqueName="[Measures].[__XL_Count Vtas Delivery]" caption="__XL_Count Vtas Delivery" measure="1" displayFolder="" measureGroup="Vtas Delivery" count="0" hidden="1"/>
    <cacheHierarchy uniqueName="[Measures].[__XL_Count Horas_Objetivo]" caption="__XL_Count Horas_Objetivo" measure="1" displayFolder="" measureGroup="Horas_Objetivo" count="0" hidden="1"/>
    <cacheHierarchy uniqueName="[Measures].[__XL_Count Tiempos]" caption="__XL_Count Tiempos" measure="1" displayFolder="" measureGroup="Tiempos" count="0" hidden="1"/>
    <cacheHierarchy uniqueName="[Measures].[__XL_Count Ventas AZO Mes Anterior]" caption="__XL_Count Ventas AZO Mes Anterior" measure="1" displayFolder="" measureGroup="Ventas AZO Mes Anterior" count="0" hidden="1"/>
    <cacheHierarchy uniqueName="[Measures].[__XL_Count Ausentismo]" caption="__XL_Count Ausentismo" measure="1" displayFolder="" measureGroup="Ausentismo" count="0" hidden="1"/>
    <cacheHierarchy uniqueName="[Measures].[__XL_Count Dotacion]" caption="__XL_Count Dotacion" measure="1" displayFolder="" measureGroup="Dotacion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6257626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" refreshedDate="45414.412903703706" backgroundQuery="1" createdVersion="8" refreshedVersion="8" minRefreshableVersion="3" recordCount="0" supportSubquery="1" supportAdvancedDrill="1" xr:uid="{806908F5-3311-4825-BBF2-BD7C810CCE07}">
  <cacheSource type="external" connectionId="19"/>
  <cacheFields count="6">
    <cacheField name="[Calendario].[Mes].[Mes]" caption="Mes" numFmtId="0" hierarchy="8" level="1">
      <sharedItems containsSemiMixedTypes="0" containsNonDate="0" containsString="0"/>
    </cacheField>
    <cacheField name="[Dotacion].[Supervisor].[Supervisor]" caption="Supervisor" numFmtId="0" hierarchy="28" level="1">
      <sharedItems count="2">
        <s v="Chierico Silvina"/>
        <s v="Monjes Nicole"/>
      </sharedItems>
      <extLst>
        <ext xmlns:x15="http://schemas.microsoft.com/office/spreadsheetml/2010/11/main" uri="{4F2E5C28-24EA-4eb8-9CBF-B6C8F9C3D259}">
          <x15:cachedUniqueNames>
            <x15:cachedUniqueName index="0" name="[Dotacion].[Supervisor].&amp;[Chierico Silvina]"/>
            <x15:cachedUniqueName index="1" name="[Dotacion].[Supervisor].&amp;[Monjes Nicole]"/>
          </x15:cachedUniqueNames>
        </ext>
      </extLst>
    </cacheField>
    <cacheField name="[Measures].[Ausentismo]" caption="Ausentismo" numFmtId="0" hierarchy="229" level="32767"/>
    <cacheField name="[Calendario].[Día].[Día]" caption="Día" numFmtId="0" hierarchy="13" level="1">
      <sharedItems count="22">
        <s v="lun. 01/04"/>
        <s v="mar. 02/04"/>
        <s v="mié. 03/04"/>
        <s v="jue. 04/04"/>
        <s v="vie. 05/04"/>
        <s v="lun. 08/04"/>
        <s v="mar. 09/04"/>
        <s v="mié. 10/04"/>
        <s v="jue. 11/04"/>
        <s v="vie. 12/04"/>
        <s v="lun. 15/04"/>
        <s v="mar. 16/04"/>
        <s v="mié. 17/04"/>
        <s v="jue. 18/04"/>
        <s v="vie. 19/04"/>
        <s v="lun. 22/04"/>
        <s v="mar. 23/04"/>
        <s v="mié. 24/04"/>
        <s v="jue. 25/04"/>
        <s v="vie. 26/04"/>
        <s v="lun. 29/04"/>
        <s v="mar. 30/04"/>
      </sharedItems>
      <extLst>
        <ext xmlns:x15="http://schemas.microsoft.com/office/spreadsheetml/2010/11/main" uri="{4F2E5C28-24EA-4eb8-9CBF-B6C8F9C3D259}">
          <x15:cachedUniqueNames>
            <x15:cachedUniqueName index="0" name="[Calendario].[Día].&amp;[lun. 01/04]"/>
            <x15:cachedUniqueName index="1" name="[Calendario].[Día].&amp;[mar. 02/04]"/>
            <x15:cachedUniqueName index="2" name="[Calendario].[Día].&amp;[mié. 03/04]"/>
            <x15:cachedUniqueName index="3" name="[Calendario].[Día].&amp;[jue. 04/04]"/>
            <x15:cachedUniqueName index="4" name="[Calendario].[Día].&amp;[vie. 05/04]"/>
            <x15:cachedUniqueName index="5" name="[Calendario].[Día].&amp;[lun. 08/04]"/>
            <x15:cachedUniqueName index="6" name="[Calendario].[Día].&amp;[mar. 09/04]"/>
            <x15:cachedUniqueName index="7" name="[Calendario].[Día].&amp;[mié. 10/04]"/>
            <x15:cachedUniqueName index="8" name="[Calendario].[Día].&amp;[jue. 11/04]"/>
            <x15:cachedUniqueName index="9" name="[Calendario].[Día].&amp;[vie. 12/04]"/>
            <x15:cachedUniqueName index="10" name="[Calendario].[Día].&amp;[lun. 15/04]"/>
            <x15:cachedUniqueName index="11" name="[Calendario].[Día].&amp;[mar. 16/04]"/>
            <x15:cachedUniqueName index="12" name="[Calendario].[Día].&amp;[mié. 17/04]"/>
            <x15:cachedUniqueName index="13" name="[Calendario].[Día].&amp;[jue. 18/04]"/>
            <x15:cachedUniqueName index="14" name="[Calendario].[Día].&amp;[vie. 19/04]"/>
            <x15:cachedUniqueName index="15" name="[Calendario].[Día].&amp;[lun. 22/04]"/>
            <x15:cachedUniqueName index="16" name="[Calendario].[Día].&amp;[mar. 23/04]"/>
            <x15:cachedUniqueName index="17" name="[Calendario].[Día].&amp;[mié. 24/04]"/>
            <x15:cachedUniqueName index="18" name="[Calendario].[Día].&amp;[jue. 25/04]"/>
            <x15:cachedUniqueName index="19" name="[Calendario].[Día].&amp;[vie. 26/04]"/>
            <x15:cachedUniqueName index="20" name="[Calendario].[Día].&amp;[lun. 29/04]"/>
            <x15:cachedUniqueName index="21" name="[Calendario].[Día].&amp;[mar. 30/04]"/>
          </x15:cachedUniqueNames>
        </ext>
      </extLst>
    </cacheField>
    <cacheField name="[Dotacion].[Apellido y Nombre].[Apellido y Nombre]" caption="Apellido y Nombre" numFmtId="0" hierarchy="17" level="1">
      <sharedItems count="45">
        <s v="Aguirre Natalia"/>
        <s v="Alvarez Matias Nahuel"/>
        <s v="Aragon Marianela Belen"/>
        <s v="Baez Yesica Soledad"/>
        <s v="Barrionuevo Leandro Riveros"/>
        <s v="Bazan Antonella"/>
        <s v="Berrueta Marlene Patricia"/>
        <s v="Bussolini Daiana Ayelen"/>
        <s v="Cabrera Angie"/>
        <s v="Cabrera Rocio Daiana"/>
        <s v="Carballo Jose"/>
        <s v="Carreno Alejandro Jose"/>
        <s v="Gallo Melina Tatiana"/>
        <s v="Irupe Galarza Marina"/>
        <s v="Lemos Nadia Beatriz"/>
        <s v="Marquez Camila Victoria"/>
        <s v="Mendez Amira Nicole"/>
        <s v="Ramos Zulema Jael"/>
        <s v="Resler Carolina"/>
        <s v="Rojas Micaela Abigail"/>
        <s v="Roux Yessica Alejandra"/>
        <s v="Verazay Tamara"/>
        <s v="Vivar Romina Alejandra"/>
        <s v="Aquino Rocio Micaela"/>
        <s v="Arias Lautaro"/>
        <s v="Avellaneda Maira Lorena"/>
        <s v="Diaz Evelyn"/>
        <s v="Encina Lourdes Micaela"/>
        <s v="Fernandez Carolina"/>
        <s v="Garcia Melisa"/>
        <s v="Garcia Wanda"/>
        <s v="Gerace Laura"/>
        <s v="Gianetti Maria Victoria"/>
        <s v="Gomez Gabriela"/>
        <s v="Gomez Micaela"/>
        <s v="Gomez Micaela Ayelen"/>
        <s v="Insaurralde Camila"/>
        <s v="Lastra Keila"/>
        <s v="Lopez Monica Laura"/>
        <s v="Medina Rocio Elizabeth"/>
        <s v="Neulist Sabrina Soledad"/>
        <s v="Quinteros Camila Gisella"/>
        <s v="Quinteros Paula Beatriz"/>
        <s v="Salto Luciano Nicolas"/>
        <s v="Varela Ludmila"/>
      </sharedItems>
      <extLst>
        <ext xmlns:x15="http://schemas.microsoft.com/office/spreadsheetml/2010/11/main" uri="{4F2E5C28-24EA-4eb8-9CBF-B6C8F9C3D259}">
          <x15:cachedUniqueNames>
            <x15:cachedUniqueName index="0" name="[Dotacion].[Apellido y Nombre].&amp;[Aguirre Natalia]"/>
            <x15:cachedUniqueName index="1" name="[Dotacion].[Apellido y Nombre].&amp;[Alvarez Matias Nahuel]"/>
            <x15:cachedUniqueName index="2" name="[Dotacion].[Apellido y Nombre].&amp;[Aragon Marianela Belen]"/>
            <x15:cachedUniqueName index="3" name="[Dotacion].[Apellido y Nombre].&amp;[Baez Yesica Soledad]"/>
            <x15:cachedUniqueName index="4" name="[Dotacion].[Apellido y Nombre].&amp;[Barrionuevo Leandro Riveros]"/>
            <x15:cachedUniqueName index="5" name="[Dotacion].[Apellido y Nombre].&amp;[Bazan Antonella]"/>
            <x15:cachedUniqueName index="6" name="[Dotacion].[Apellido y Nombre].&amp;[Berrueta Marlene Patricia]"/>
            <x15:cachedUniqueName index="7" name="[Dotacion].[Apellido y Nombre].&amp;[Bussolini Daiana Ayelen]"/>
            <x15:cachedUniqueName index="8" name="[Dotacion].[Apellido y Nombre].&amp;[Cabrera Angie]"/>
            <x15:cachedUniqueName index="9" name="[Dotacion].[Apellido y Nombre].&amp;[Cabrera Rocio Daiana]"/>
            <x15:cachedUniqueName index="10" name="[Dotacion].[Apellido y Nombre].&amp;[Carballo Jose]"/>
            <x15:cachedUniqueName index="11" name="[Dotacion].[Apellido y Nombre].&amp;[Carreno Alejandro Jose]"/>
            <x15:cachedUniqueName index="12" name="[Dotacion].[Apellido y Nombre].&amp;[Gallo Melina Tatiana]"/>
            <x15:cachedUniqueName index="13" name="[Dotacion].[Apellido y Nombre].&amp;[Irupe Galarza Marina]"/>
            <x15:cachedUniqueName index="14" name="[Dotacion].[Apellido y Nombre].&amp;[Lemos Nadia Beatriz]"/>
            <x15:cachedUniqueName index="15" name="[Dotacion].[Apellido y Nombre].&amp;[Marquez Camila Victoria]"/>
            <x15:cachedUniqueName index="16" name="[Dotacion].[Apellido y Nombre].&amp;[Mendez Amira Nicole]"/>
            <x15:cachedUniqueName index="17" name="[Dotacion].[Apellido y Nombre].&amp;[Ramos Zulema Jael]"/>
            <x15:cachedUniqueName index="18" name="[Dotacion].[Apellido y Nombre].&amp;[Resler Carolina]"/>
            <x15:cachedUniqueName index="19" name="[Dotacion].[Apellido y Nombre].&amp;[Rojas Micaela Abigail]"/>
            <x15:cachedUniqueName index="20" name="[Dotacion].[Apellido y Nombre].&amp;[Roux Yessica Alejandra]"/>
            <x15:cachedUniqueName index="21" name="[Dotacion].[Apellido y Nombre].&amp;[Verazay Tamara]"/>
            <x15:cachedUniqueName index="22" name="[Dotacion].[Apellido y Nombre].&amp;[Vivar Romina Alejandra]"/>
            <x15:cachedUniqueName index="23" name="[Dotacion].[Apellido y Nombre].&amp;[Aquino Rocio Micaela]"/>
            <x15:cachedUniqueName index="24" name="[Dotacion].[Apellido y Nombre].&amp;[Arias Lautaro]"/>
            <x15:cachedUniqueName index="25" name="[Dotacion].[Apellido y Nombre].&amp;[Avellaneda Maira Lorena]"/>
            <x15:cachedUniqueName index="26" name="[Dotacion].[Apellido y Nombre].&amp;[Diaz Evelyn]"/>
            <x15:cachedUniqueName index="27" name="[Dotacion].[Apellido y Nombre].&amp;[Encina Lourdes Micaela]"/>
            <x15:cachedUniqueName index="28" name="[Dotacion].[Apellido y Nombre].&amp;[Fernandez Carolina]"/>
            <x15:cachedUniqueName index="29" name="[Dotacion].[Apellido y Nombre].&amp;[Garcia Melisa]"/>
            <x15:cachedUniqueName index="30" name="[Dotacion].[Apellido y Nombre].&amp;[Garcia Wanda]"/>
            <x15:cachedUniqueName index="31" name="[Dotacion].[Apellido y Nombre].&amp;[Gerace Laura]"/>
            <x15:cachedUniqueName index="32" name="[Dotacion].[Apellido y Nombre].&amp;[Gianetti Maria Victoria]"/>
            <x15:cachedUniqueName index="33" name="[Dotacion].[Apellido y Nombre].&amp;[Gomez Gabriela]"/>
            <x15:cachedUniqueName index="34" name="[Dotacion].[Apellido y Nombre].&amp;[Gomez Micaela]"/>
            <x15:cachedUniqueName index="35" name="[Dotacion].[Apellido y Nombre].&amp;[Gomez Micaela Ayelen]"/>
            <x15:cachedUniqueName index="36" name="[Dotacion].[Apellido y Nombre].&amp;[Insaurralde Camila]"/>
            <x15:cachedUniqueName index="37" name="[Dotacion].[Apellido y Nombre].&amp;[Lastra Keila]"/>
            <x15:cachedUniqueName index="38" name="[Dotacion].[Apellido y Nombre].&amp;[Lopez Monica Laura]"/>
            <x15:cachedUniqueName index="39" name="[Dotacion].[Apellido y Nombre].&amp;[Medina Rocio Elizabeth]"/>
            <x15:cachedUniqueName index="40" name="[Dotacion].[Apellido y Nombre].&amp;[Neulist Sabrina Soledad]"/>
            <x15:cachedUniqueName index="41" name="[Dotacion].[Apellido y Nombre].&amp;[Quinteros Camila Gisella]"/>
            <x15:cachedUniqueName index="42" name="[Dotacion].[Apellido y Nombre].&amp;[Quinteros Paula Beatriz]"/>
            <x15:cachedUniqueName index="43" name="[Dotacion].[Apellido y Nombre].&amp;[Salto Luciano Nicolas]"/>
            <x15:cachedUniqueName index="44" name="[Dotacion].[Apellido y Nombre].&amp;[Varela Ludmila]"/>
          </x15:cachedUniqueNames>
        </ext>
      </extLst>
    </cacheField>
    <cacheField name="[Calendario].[Día de la semana].[Día de la semana]" caption="Día de la semana" numFmtId="0" hierarchy="12" level="1">
      <sharedItems containsSemiMixedTypes="0" containsNonDate="0" containsString="0"/>
    </cacheField>
  </cacheFields>
  <cacheHierarchies count="252">
    <cacheHierarchy uniqueName="[Ausentismo].[UserMitrol]" caption="UserMitrol" attribute="1" defaultMemberUniqueName="[Ausentismo].[UserMitrol].[All]" allUniqueName="[Ausentismo].[UserMitrol].[All]" dimensionUniqueName="[Ausentismo]" displayFolder="" count="0" memberValueDatatype="130" unbalanced="0"/>
    <cacheHierarchy uniqueName="[Ausentismo].[Fecha]" caption="Fecha" attribute="1" time="1" defaultMemberUniqueName="[Ausentismo].[Fecha].[All]" allUniqueName="[Ausentismo].[Fecha].[All]" dimensionUniqueName="[Ausentismo]" displayFolder="" count="0" memberValueDatatype="7" unbalanced="0"/>
    <cacheHierarchy uniqueName="[Ausentismo].[HS Obj]" caption="HS Obj" attribute="1" defaultMemberUniqueName="[Ausentismo].[HS Obj].[All]" allUniqueName="[Ausentismo].[HS Obj].[All]" dimensionUniqueName="[Ausentismo]" displayFolder="" count="0" memberValueDatatype="5" unbalanced="0"/>
    <cacheHierarchy uniqueName="[Ausentismo].[LOGIN]" caption="LOGIN" attribute="1" defaultMemberUniqueName="[Ausentismo].[LOGIN].[All]" allUniqueName="[Ausentismo].[LOGIN].[All]" dimensionUniqueName="[Ausentismo]" displayFolder="" count="0" memberValueDatatype="5" unbalanced="0"/>
    <cacheHierarchy uniqueName="[Ausentismo].[PRESENTE]" caption="PRESENTE" attribute="1" defaultMemberUniqueName="[Ausentismo].[PRESENTE].[All]" allUniqueName="[Ausentismo].[PRESENTE].[All]" dimensionUniqueName="[Ausentismo]" displayFolder="" count="0" memberValueDatatype="130" unbalanced="0"/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0"/>
      </fieldsUsage>
    </cacheHierarchy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2" memberValueDatatype="130" unbalanced="0">
      <fieldsUsage count="2">
        <fieldUsage x="-1"/>
        <fieldUsage x="5"/>
      </fieldsUsage>
    </cacheHierarchy>
    <cacheHierarchy uniqueName="[Calendario].[Día]" caption="Día" attribute="1" time="1" defaultMemberUniqueName="[Calendario].[Día].[All]" allUniqueName="[Calendario].[Día].[All]" dimensionUniqueName="[Calendario]" displayFolder="" count="2" memberValueDatatype="130" unbalanced="0">
      <fieldsUsage count="2">
        <fieldUsage x="-1"/>
        <fieldUsage x="3"/>
      </fieldsUsage>
    </cacheHierarchy>
    <cacheHierarchy uniqueName="[Calendario].[Semana]" caption="Semana" attribute="1" time="1" defaultMemberUniqueName="[Calendario].[Semana].[All]" allUniqueName="[Calendario].[Semana].[All]" dimensionUniqueName="[Calendario]" displayFolder="" count="0" memberValueDatatype="130" unbalanced="0"/>
    <cacheHierarchy uniqueName="[Dotacion].[Mes Dotacion]" caption="Mes Dotacion" attribute="1" time="1" defaultMemberUniqueName="[Dotacion].[Mes Dotacion].[All]" allUniqueName="[Dotacion].[Mes Dotacion].[All]" dimensionUniqueName="[Dotacion]" displayFolder="" count="0" memberValueDatatype="7" unbalanced="0"/>
    <cacheHierarchy uniqueName="[Dotacion].[Antiguedad (Meses)]" caption="Antiguedad (Meses)" attribute="1" defaultMemberUniqueName="[Dotacion].[Antiguedad (Meses)].[All]" allUniqueName="[Dotacion].[Antiguedad (Meses)].[All]" dimensionUniqueName="[Dotacion]" displayFolder="" count="0" memberValueDatatype="130" unbalanced="0"/>
    <cacheHierarchy uniqueName="[Dotacion].[Apellido y Nombre]" caption="Apellido y Nombre" attribute="1" defaultMemberUniqueName="[Dotacion].[Apellido y Nombre].[All]" allUniqueName="[Dotacion].[Apellido y Nombre].[All]" dimensionUniqueName="[Dotacion]" displayFolder="" count="2" memberValueDatatype="130" unbalanced="0">
      <fieldsUsage count="2">
        <fieldUsage x="-1"/>
        <fieldUsage x="4"/>
      </fieldsUsage>
    </cacheHierarchy>
    <cacheHierarchy uniqueName="[Dotacion].[Apellido]" caption="Apellido" attribute="1" defaultMemberUniqueName="[Dotacion].[Apellido].[All]" allUniqueName="[Dotacion].[Apellido].[All]" dimensionUniqueName="[Dotacion]" displayFolder="" count="0" memberValueDatatype="130" unbalanced="0"/>
    <cacheHierarchy uniqueName="[Dotacion].[Nombre]" caption="Nombre" attribute="1" defaultMemberUniqueName="[Dotacion].[Nombre].[All]" allUniqueName="[Dotacion].[Nombre].[All]" dimensionUniqueName="[Dotacion]" displayFolder="" count="0" memberValueDatatype="130" unbalanced="0"/>
    <cacheHierarchy uniqueName="[Dotacion].[Documento]" caption="Documento" attribute="1" defaultMemberUniqueName="[Dotacion].[Documento].[All]" allUniqueName="[Dotacion].[Documento].[All]" dimensionUniqueName="[Dotacion]" displayFolder="" count="0" memberValueDatatype="20" unbalanced="0"/>
    <cacheHierarchy uniqueName="[Dotacion].[CUIL/CUIT]" caption="CUIL/CUIT" attribute="1" defaultMemberUniqueName="[Dotacion].[CUIL/CUIT].[All]" allUniqueName="[Dotacion].[CUIL/CUIT].[All]" dimensionUniqueName="[Dotacion]" displayFolder="" count="0" memberValueDatatype="5" unbalanced="0"/>
    <cacheHierarchy uniqueName="[Dotacion].[Nacionalidad]" caption="Nacionalidad" attribute="1" defaultMemberUniqueName="[Dotacion].[Nacionalidad].[All]" allUniqueName="[Dotacion].[Nacionalidad].[All]" dimensionUniqueName="[Dotacion]" displayFolder="" count="0" memberValueDatatype="130" unbalanced="0"/>
    <cacheHierarchy uniqueName="[Dotacion].[Legajo]" caption="Legajo" attribute="1" defaultMemberUniqueName="[Dotacion].[Legajo].[All]" allUniqueName="[Dotacion].[Legajo].[All]" dimensionUniqueName="[Dotacion]" displayFolder="" count="0" memberValueDatatype="130" unbalanced="0"/>
    <cacheHierarchy uniqueName="[Dotacion].[Puesto]" caption="Puesto" attribute="1" defaultMemberUniqueName="[Dotacion].[Puesto].[All]" allUniqueName="[Dotacion].[Puesto].[All]" dimensionUniqueName="[Dotacion]" displayFolder="" count="0" memberValueDatatype="130" unbalanced="0"/>
    <cacheHierarchy uniqueName="[Dotacion].[Fecha Nacimiento]" caption="Fecha Nacimiento" attribute="1" time="1" defaultMemberUniqueName="[Dotacion].[Fecha Nacimiento].[All]" allUniqueName="[Dotacion].[Fecha Nacimiento].[All]" dimensionUniqueName="[Dotacion]" displayFolder="" count="0" memberValueDatatype="7" unbalanced="0"/>
    <cacheHierarchy uniqueName="[Dotacion].[Fecha Ingreso AZO]" caption="Fecha Ingreso AZO" attribute="1" time="1" defaultMemberUniqueName="[Dotacion].[Fecha Ingreso AZO].[All]" allUniqueName="[Dotacion].[Fecha Ingreso AZO].[All]" dimensionUniqueName="[Dotacion]" displayFolder="" count="0" memberValueDatatype="7" unbalanced="0"/>
    <cacheHierarchy uniqueName="[Dotacion].[Fecha Ingreso ML]" caption="Fecha Ingreso ML" attribute="1" time="1" defaultMemberUniqueName="[Dotacion].[Fecha Ingreso ML].[All]" allUniqueName="[Dotacion].[Fecha Ingreso ML].[All]" dimensionUniqueName="[Dotacion]" displayFolder="" count="0" memberValueDatatype="7" unbalanced="0"/>
    <cacheHierarchy uniqueName="[Dotacion].[Supervisor]" caption="Supervisor" attribute="1" defaultMemberUniqueName="[Dotacion].[Supervisor].[All]" allUniqueName="[Dotacion].[Supervisor].[All]" dimensionUniqueName="[Dotacion]" displayFolder="" count="2" memberValueDatatype="130" unbalanced="0">
      <fieldsUsage count="2">
        <fieldUsage x="-1"/>
        <fieldUsage x="1"/>
      </fieldsUsage>
    </cacheHierarchy>
    <cacheHierarchy uniqueName="[Dotacion].[Coordinador]" caption="Coordinador" attribute="1" defaultMemberUniqueName="[Dotacion].[Coordinador].[All]" allUniqueName="[Dotacion].[Coordinador].[All]" dimensionUniqueName="[Dotacion]" displayFolder="" count="0" memberValueDatatype="130" unbalanced="0"/>
    <cacheHierarchy uniqueName="[Dotacion].[Turno]" caption="Turno" attribute="1" defaultMemberUniqueName="[Dotacion].[Turno].[All]" allUniqueName="[Dotacion].[Turno].[All]" dimensionUniqueName="[Dotacion]" displayFolder="" count="0" memberValueDatatype="130" unbalanced="0"/>
    <cacheHierarchy uniqueName="[Dotacion].[Jornada]" caption="Jornada" attribute="1" defaultMemberUniqueName="[Dotacion].[Jornada].[All]" allUniqueName="[Dotacion].[Jornada].[All]" dimensionUniqueName="[Dotacion]" displayFolder="" count="0" memberValueDatatype="130" unbalanced="0"/>
    <cacheHierarchy uniqueName="[Dotacion].[Carga Horaria]" caption="Carga Horaria" attribute="1" defaultMemberUniqueName="[Dotacion].[Carga Horaria].[All]" allUniqueName="[Dotacion].[Carga Horaria].[All]" dimensionUniqueName="[Dotacion]" displayFolder="" count="0" memberValueDatatype="20" unbalanced="0"/>
    <cacheHierarchy uniqueName="[Dotacion].[Cliente]" caption="Cliente" attribute="1" defaultMemberUniqueName="[Dotacion].[Cliente].[All]" allUniqueName="[Dotacion].[Cliente].[All]" dimensionUniqueName="[Dotacion]" displayFolder="" count="0" memberValueDatatype="130" unbalanced="0"/>
    <cacheHierarchy uniqueName="[Dotacion].[Sub Campaña]" caption="Sub Campaña" attribute="1" defaultMemberUniqueName="[Dotacion].[Sub Campaña].[All]" allUniqueName="[Dotacion].[Sub Campaña].[All]" dimensionUniqueName="[Dotacion]" displayFolder="" count="0" memberValueDatatype="130" unbalanced="0"/>
    <cacheHierarchy uniqueName="[Dotacion].[ID AZO]" caption="ID AZO" attribute="1" defaultMemberUniqueName="[Dotacion].[ID AZO].[All]" allUniqueName="[Dotacion].[ID AZO].[All]" dimensionUniqueName="[Dotacion]" displayFolder="" count="0" memberValueDatatype="130" unbalanced="0"/>
    <cacheHierarchy uniqueName="[Dotacion].[Estado]" caption="Estado" attribute="1" defaultMemberUniqueName="[Dotacion].[Estado].[All]" allUniqueName="[Dotacion].[Estado].[All]" dimensionUniqueName="[Dotacion]" displayFolder="" count="0" memberValueDatatype="130" unbalanced="0"/>
    <cacheHierarchy uniqueName="[Dotacion].[Fecha Baja o Lic]" caption="Fecha Baja o Lic" attribute="1" defaultMemberUniqueName="[Dotacion].[Fecha Baja o Lic].[All]" allUniqueName="[Dotacion].[Fecha Baja o Lic].[All]" dimensionUniqueName="[Dotacion]" displayFolder="" count="0" memberValueDatatype="130" unbalanced="0"/>
    <cacheHierarchy uniqueName="[Dotacion].[Proporcional x Presentismo]" caption="Proporcional x Presentismo" attribute="1" defaultMemberUniqueName="[Dotacion].[Proporcional x Presentismo].[All]" allUniqueName="[Dotacion].[Proporcional x Presentismo].[All]" dimensionUniqueName="[Dotacion]" displayFolder="" count="0" memberValueDatatype="5" unbalanced="0"/>
    <cacheHierarchy uniqueName="[Dotacion].[Proporcional x Curva]" caption="Proporcional x Curva" attribute="1" defaultMemberUniqueName="[Dotacion].[Proporcional x Curva].[All]" allUniqueName="[Dotacion].[Proporcional x Curva].[All]" dimensionUniqueName="[Dotacion]" displayFolder="" count="0" memberValueDatatype="5" unbalanced="0"/>
    <cacheHierarchy uniqueName="[Dotacion].[MODALIDAD]" caption="MODALIDAD" attribute="1" defaultMemberUniqueName="[Dotacion].[MODALIDAD].[All]" allUniqueName="[Dotacion].[MODALIDAD].[All]" dimensionUniqueName="[Dotacion]" displayFolder="" count="0" memberValueDatatype="130" unbalanced="0"/>
    <cacheHierarchy uniqueName="[Dotacion].[User Mitrol]" caption="User Mitrol" attribute="1" defaultMemberUniqueName="[Dotacion].[User Mitrol].[All]" allUniqueName="[Dotacion].[User Mitrol].[All]" dimensionUniqueName="[Dotacion]" displayFolder="" count="0" memberValueDatatype="130" unbalanced="0"/>
    <cacheHierarchy uniqueName="[Dotacion].[Equipo]" caption="Equipo" attribute="1" defaultMemberUniqueName="[Dotacion].[Equipo].[All]" allUniqueName="[Dotacion].[Equipo].[All]" dimensionUniqueName="[Dotacion]" displayFolder="" count="0" memberValueDatatype="130" unbalanced="0"/>
    <cacheHierarchy uniqueName="[Horas_Objetivo].[Producto]" caption="Producto" attribute="1" defaultMemberUniqueName="[Horas_Objetivo].[Producto].[All]" allUniqueName="[Horas_Objetivo].[Producto].[All]" dimensionUniqueName="[Horas_Objetivo]" displayFolder="" count="0" memberValueDatatype="130" unbalanced="0"/>
    <cacheHierarchy uniqueName="[Horas_Objetivo].[Apellido y Nombre]" caption="Apellido y Nombre" attribute="1" defaultMemberUniqueName="[Horas_Objetivo].[Apellido y Nombre].[All]" allUniqueName="[Horas_Objetivo].[Apellido y Nombre].[All]" dimensionUniqueName="[Horas_Objetivo]" displayFolder="" count="0" memberValueDatatype="130" unbalanced="0"/>
    <cacheHierarchy uniqueName="[Horas_Objetivo].[Supervisor]" caption="Supervisor" attribute="1" defaultMemberUniqueName="[Horas_Objetivo].[Supervisor].[All]" allUniqueName="[Horas_Objetivo].[Supervisor].[All]" dimensionUniqueName="[Horas_Objetivo]" displayFolder="" count="0" memberValueDatatype="130" unbalanced="0"/>
    <cacheHierarchy uniqueName="[Horas_Objetivo].[Coordinador]" caption="Coordinador" attribute="1" defaultMemberUniqueName="[Horas_Objetivo].[Coordinador].[All]" allUniqueName="[Horas_Objetivo].[Coordinador].[All]" dimensionUniqueName="[Horas_Objetivo]" displayFolder="" count="0" memberValueDatatype="130" unbalanced="0"/>
    <cacheHierarchy uniqueName="[Horas_Objetivo].[Estado]" caption="Estado" attribute="1" defaultMemberUniqueName="[Horas_Objetivo].[Estado].[All]" allUniqueName="[Horas_Objetivo].[Estado].[All]" dimensionUniqueName="[Horas_Objetivo]" displayFolder="" count="0" memberValueDatatype="130" unbalanced="0"/>
    <cacheHierarchy uniqueName="[Horas_Objetivo].[Sub Campaña]" caption="Sub Campaña" attribute="1" defaultMemberUniqueName="[Horas_Objetivo].[Sub Campaña].[All]" allUniqueName="[Horas_Objetivo].[Sub Campaña].[All]" dimensionUniqueName="[Horas_Objetivo]" displayFolder="" count="0" memberValueDatatype="130" unbalanced="0"/>
    <cacheHierarchy uniqueName="[Horas_Objetivo].[User Mitrol]" caption="User Mitrol" attribute="1" defaultMemberUniqueName="[Horas_Objetivo].[User Mitrol].[All]" allUniqueName="[Horas_Objetivo].[User Mitrol].[All]" dimensionUniqueName="[Horas_Objetivo]" displayFolder="" count="0" memberValueDatatype="130" unbalanced="0"/>
    <cacheHierarchy uniqueName="[Horas_Objetivo].[Fecha]" caption="Fecha" attribute="1" time="1" defaultMemberUniqueName="[Horas_Objetivo].[Fecha].[All]" allUniqueName="[Horas_Objetivo].[Fecha].[All]" dimensionUniqueName="[Horas_Objetivo]" displayFolder="" count="0" memberValueDatatype="7" unbalanced="0"/>
    <cacheHierarchy uniqueName="[Horas_Objetivo].[LOGIN]" caption="LOGIN" attribute="1" defaultMemberUniqueName="[Horas_Objetivo].[LOGIN].[All]" allUniqueName="[Horas_Objetivo].[LOGIN].[All]" dimensionUniqueName="[Horas_Objetivo]" displayFolder="" count="0" memberValueDatatype="5" unbalanced="0"/>
    <cacheHierarchy uniqueName="[Horas_Objetivo].[HS Obj]" caption="HS Obj" attribute="1" defaultMemberUniqueName="[Horas_Objetivo].[HS Obj].[All]" allUniqueName="[Horas_Objetivo].[HS Obj].[All]" dimensionUniqueName="[Horas_Objetivo]" displayFolder="" count="0" memberValueDatatype="5" unbalanced="0"/>
    <cacheHierarchy uniqueName="[Tiempos].[Fecha]" caption="Fecha" attribute="1" time="1" defaultMemberUniqueName="[Tiempos].[Fecha].[All]" allUniqueName="[Tiempos].[Fecha].[All]" dimensionUniqueName="[Tiempos]" displayFolder="" count="0" memberValueDatatype="7" unbalanced="0"/>
    <cacheHierarchy uniqueName="[Tiempos].[UserMitrol]" caption="UserMitrol" attribute="1" defaultMemberUniqueName="[Tiempos].[UserMitrol].[All]" allUniqueName="[Tiempos].[UserMitrol].[All]" dimensionUniqueName="[Tiempos]" displayFolder="" count="0" memberValueDatatype="130" unbalanced="0"/>
    <cacheHierarchy uniqueName="[Tiempos].[Sub Campaña]" caption="Sub Campaña" attribute="1" defaultMemberUniqueName="[Tiempos].[Sub Campaña].[All]" allUniqueName="[Tiempos].[Sub Campaña].[All]" dimensionUniqueName="[Tiempos]" displayFolder="" count="0" memberValueDatatype="130" unbalanced="0"/>
    <cacheHierarchy uniqueName="[Tiempos].[LOGIN]" caption="LOGIN" attribute="1" defaultMemberUniqueName="[Tiempos].[LOGIN].[All]" allUniqueName="[Tiempos].[LOGIN].[All]" dimensionUniqueName="[Tiempos]" displayFolder="" count="0" memberValueDatatype="5" unbalanced="0"/>
    <cacheHierarchy uniqueName="[Tiempos].[AVAIL]" caption="AVAIL" attribute="1" defaultMemberUniqueName="[Tiempos].[AVAIL].[All]" allUniqueName="[Tiempos].[AVAIL].[All]" dimensionUniqueName="[Tiempos]" displayFolder="" count="0" memberValueDatatype="5" unbalanced="0"/>
    <cacheHierarchy uniqueName="[Tiempos].[PREVIEW]" caption="PREVIEW" attribute="1" defaultMemberUniqueName="[Tiempos].[PREVIEW].[All]" allUniqueName="[Tiempos].[PREVIEW].[All]" dimensionUniqueName="[Tiempos]" displayFolder="" count="0" memberValueDatatype="5" unbalanced="0"/>
    <cacheHierarchy uniqueName="[Tiempos].[DIAL]" caption="DIAL" attribute="1" defaultMemberUniqueName="[Tiempos].[DIAL].[All]" allUniqueName="[Tiempos].[DIAL].[All]" dimensionUniqueName="[Tiempos]" displayFolder="" count="0" memberValueDatatype="5" unbalanced="0"/>
    <cacheHierarchy uniqueName="[Tiempos].[RING]" caption="RING" attribute="1" defaultMemberUniqueName="[Tiempos].[RING].[All]" allUniqueName="[Tiempos].[RING].[All]" dimensionUniqueName="[Tiempos]" displayFolder="" count="0" memberValueDatatype="5" unbalanced="0"/>
    <cacheHierarchy uniqueName="[Tiempos].[CONVERSACIÓN]" caption="CONVERSACIÓN" attribute="1" defaultMemberUniqueName="[Tiempos].[CONVERSACIÓN].[All]" allUniqueName="[Tiempos].[CONVERSACIÓN].[All]" dimensionUniqueName="[Tiempos]" displayFolder="" count="0" memberValueDatatype="5" unbalanced="0"/>
    <cacheHierarchy uniqueName="[Tiempos].[HOLD]" caption="HOLD" attribute="1" defaultMemberUniqueName="[Tiempos].[HOLD].[All]" allUniqueName="[Tiempos].[HOLD].[All]" dimensionUniqueName="[Tiempos]" displayFolder="" count="0" memberValueDatatype="5" unbalanced="0"/>
    <cacheHierarchy uniqueName="[Tiempos].[ACW]" caption="ACW" attribute="1" defaultMemberUniqueName="[Tiempos].[ACW].[All]" allUniqueName="[Tiempos].[ACW].[All]" dimensionUniqueName="[Tiempos]" displayFolder="" count="0" memberValueDatatype="5" unbalanced="0"/>
    <cacheHierarchy uniqueName="[Tiempos].[NOT_READY]" caption="NOT_READY" attribute="1" defaultMemberUniqueName="[Tiempos].[NOT_READY].[All]" allUniqueName="[Tiempos].[NOT_READY].[All]" dimensionUniqueName="[Tiempos]" displayFolder="" count="0" memberValueDatatype="5" unbalanced="0"/>
    <cacheHierarchy uniqueName="[Tiempos].[BREAK]" caption="BREAK" attribute="1" defaultMemberUniqueName="[Tiempos].[BREAK].[All]" allUniqueName="[Tiempos].[BREAK].[All]" dimensionUniqueName="[Tiempos]" displayFolder="" count="0" memberValueDatatype="5" unbalanced="0"/>
    <cacheHierarchy uniqueName="[Tiempos].[COACHING]" caption="COACHING" attribute="1" defaultMemberUniqueName="[Tiempos].[COACHING].[All]" allUniqueName="[Tiempos].[COACHING].[All]" dimensionUniqueName="[Tiempos]" displayFolder="" count="0" memberValueDatatype="5" unbalanced="0"/>
    <cacheHierarchy uniqueName="[Tiempos].[ADMINISTRATIVO]" caption="ADMINISTRATIVO" attribute="1" defaultMemberUniqueName="[Tiempos].[ADMINISTRATIVO].[All]" allUniqueName="[Tiempos].[ADMINISTRATIVO].[All]" dimensionUniqueName="[Tiempos]" displayFolder="" count="0" memberValueDatatype="5" unbalanced="0"/>
    <cacheHierarchy uniqueName="[Tiempos].[BAÑO]" caption="BAÑO" attribute="1" defaultMemberUniqueName="[Tiempos].[BAÑO].[All]" allUniqueName="[Tiempos].[BAÑO].[All]" dimensionUniqueName="[Tiempos]" displayFolder="" count="0" memberValueDatatype="5" unbalanced="0"/>
    <cacheHierarchy uniqueName="[Tiempos].[LLAMADA_MANUAL]" caption="LLAMADA_MANUAL" attribute="1" defaultMemberUniqueName="[Tiempos].[LLAMADA_MANUAL].[All]" allUniqueName="[Tiempos].[LLAMADA_MANUAL].[All]" dimensionUniqueName="[Tiempos]" displayFolder="" count="0" memberValueDatatype="5" unbalanced="0"/>
    <cacheHierarchy uniqueName="[Tiempos].[ATENDIDAS]" caption="ATENDIDAS" attribute="1" defaultMemberUniqueName="[Tiempos].[ATENDIDAS].[All]" allUniqueName="[Tiempos].[ATENDIDAS].[All]" dimensionUniqueName="[Tiempos]" displayFolder="" count="0" memberValueDatatype="20" unbalanced="0"/>
    <cacheHierarchy uniqueName="[Tiempos].[NO_ATENDIDAS]" caption="NO_ATENDIDAS" attribute="1" defaultMemberUniqueName="[Tiempos].[NO_ATENDIDAS].[All]" allUniqueName="[Tiempos].[NO_ATENDIDAS].[All]" dimensionUniqueName="[Tiempos]" displayFolder="" count="0" memberValueDatatype="20" unbalanced="0"/>
    <cacheHierarchy uniqueName="[Tiempos].[TIPIFICACIÓN_EXITOSO]" caption="TIPIFICACIÓN_EXITOSO" attribute="1" defaultMemberUniqueName="[Tiempos].[TIPIFICACIÓN_EXITOSO].[All]" allUniqueName="[Tiempos].[TIPIFICACIÓN_EXITOSO].[All]" dimensionUniqueName="[Tiempos]" displayFolder="" count="0" memberValueDatatype="20" unbalanced="0"/>
    <cacheHierarchy uniqueName="[Tiempos].[TIPIFICACIÓN_NO_EXITOSO]" caption="TIPIFICACIÓN_NO_EXITOSO" attribute="1" defaultMemberUniqueName="[Tiempos].[TIPIFICACIÓN_NO_EXITOSO].[All]" allUniqueName="[Tiempos].[TIPIFICACIÓN_NO_EXITOSO].[All]" dimensionUniqueName="[Tiempos]" displayFolder="" count="0" memberValueDatatype="20" unbalanced="0"/>
    <cacheHierarchy uniqueName="[Tiempos].[CONVERSACIÓN_ENTRANTE]" caption="CONVERSACIÓN_ENTRANTE" attribute="1" defaultMemberUniqueName="[Tiempos].[CONVERSACIÓN_ENTRANTE].[All]" allUniqueName="[Tiempos].[CONVERSACIÓN_ENTRANTE].[All]" dimensionUniqueName="[Tiempos]" displayFolder="" count="0" memberValueDatatype="5" unbalanced="0"/>
    <cacheHierarchy uniqueName="[Tiempos].[CONVERSACIÓN_SALIENTE]" caption="CONVERSACIÓN_SALIENTE" attribute="1" defaultMemberUniqueName="[Tiempos].[CONVERSACIÓN_SALIENTE].[All]" allUniqueName="[Tiempos].[CONVERSACIÓN_SALIENTE].[All]" dimensionUniqueName="[Tiempos]" displayFolder="" count="0" memberValueDatatype="5" unbalanced="0"/>
    <cacheHierarchy uniqueName="[Tiempos].[LLAMADAS]" caption="LLAMADAS" attribute="1" defaultMemberUniqueName="[Tiempos].[LLAMADAS].[All]" allUniqueName="[Tiempos].[LLAMADAS].[All]" dimensionUniqueName="[Tiempos]" displayFolder="" count="0" memberValueDatatype="20" unbalanced="0"/>
    <cacheHierarchy uniqueName="[Tiempos].[TOTAL_AUXILIARES]" caption="TOTAL_AUXILIARES" attribute="1" defaultMemberUniqueName="[Tiempos].[TOTAL_AUXILIARES].[All]" allUniqueName="[Tiempos].[TOTAL_AUXILIARES].[All]" dimensionUniqueName="[Tiempos]" displayFolder="" count="0" memberValueDatatype="5" unbalanced="0"/>
    <cacheHierarchy uniqueName="[Tiempos].[TKT]" caption="TKT" attribute="1" defaultMemberUniqueName="[Tiempos].[TKT].[All]" allUniqueName="[Tiempos].[TKT].[All]" dimensionUniqueName="[Tiempos]" displayFolder="" count="0" memberValueDatatype="5" unbalanced="0"/>
    <cacheHierarchy uniqueName="[Tiempos].[TMO]" caption="TMO" attribute="1" defaultMemberUniqueName="[Tiempos].[TMO].[All]" allUniqueName="[Tiempos].[TMO].[All]" dimensionUniqueName="[Tiempos]" displayFolder="" count="0" memberValueDatatype="5" unbalanced="0"/>
    <cacheHierarchy uniqueName="[Tiempos].[PRODUCTO]" caption="PRODUCTO" attribute="1" defaultMemberUniqueName="[Tiempos].[PRODUCTO].[All]" allUniqueName="[Tiempos].[PRODUCTO].[All]" dimensionUniqueName="[Tiempos]" displayFolder="" count="0" memberValueDatatype="130" unbalanced="0"/>
    <cacheHierarchy uniqueName="[Tiempos].[Operador]" caption="Operador" attribute="1" defaultMemberUniqueName="[Tiempos].[Operador].[All]" allUniqueName="[Tiempos].[Operador].[All]" dimensionUniqueName="[Tiempos]" displayFolder="" count="0" memberValueDatatype="130" unbalanced="0"/>
    <cacheHierarchy uniqueName="[Tiempos].[Documento]" caption="Documento" attribute="1" defaultMemberUniqueName="[Tiempos].[Documento].[All]" allUniqueName="[Tiempos].[Documento].[All]" dimensionUniqueName="[Tiempos]" displayFolder="" count="0" memberValueDatatype="20" unbalanced="0"/>
    <cacheHierarchy uniqueName="[Tiempos].[Supervisor]" caption="Supervisor" attribute="1" defaultMemberUniqueName="[Tiempos].[Supervisor].[All]" allUniqueName="[Tiempos].[Supervisor].[All]" dimensionUniqueName="[Tiempos]" displayFolder="" count="0" memberValueDatatype="130" unbalanced="0"/>
    <cacheHierarchy uniqueName="[Tiempos].[Coordinador]" caption="Coordinador" attribute="1" defaultMemberUniqueName="[Tiempos].[Coordinador].[All]" allUniqueName="[Tiempos].[Coordinador].[All]" dimensionUniqueName="[Tiempos]" displayFolder="" count="0" memberValueDatatype="130" unbalanced="0"/>
    <cacheHierarchy uniqueName="[Tiempos].[Site]" caption="Site" attribute="1" defaultMemberUniqueName="[Tiempos].[Site].[All]" allUniqueName="[Tiempos].[Site].[All]" dimensionUniqueName="[Tiempos]" displayFolder="" count="0" memberValueDatatype="130" unbalanced="0"/>
    <cacheHierarchy uniqueName="[Tiempos].[Id Operador]" caption="Id Operador" attribute="1" defaultMemberUniqueName="[Tiempos].[Id Operador].[All]" allUniqueName="[Tiempos].[Id Operador].[All]" dimensionUniqueName="[Tiempos]" displayFolder="" count="0" memberValueDatatype="130" unbalanced="0"/>
    <cacheHierarchy uniqueName="[Tiempos].[Estado]" caption="Estado" attribute="1" defaultMemberUniqueName="[Tiempos].[Estado].[All]" allUniqueName="[Tiempos].[Estado].[All]" dimensionUniqueName="[Tiempos]" displayFolder="" count="0" memberValueDatatype="130" unbalanced="0"/>
    <cacheHierarchy uniqueName="[Tiempos].[Proporcional x Presentismo]" caption="Proporcional x Presentismo" attribute="1" defaultMemberUniqueName="[Tiempos].[Proporcional x Presentismo].[All]" allUniqueName="[Tiempos].[Proporcional x Presentismo].[All]" dimensionUniqueName="[Tiempos]" displayFolder="" count="0" memberValueDatatype="5" unbalanced="0"/>
    <cacheHierarchy uniqueName="[Tiempos].[Proporcional x Curva]" caption="Proporcional x Curva" attribute="1" defaultMemberUniqueName="[Tiempos].[Proporcional x Curva].[All]" allUniqueName="[Tiempos].[Proporcional x Curva].[All]" dimensionUniqueName="[Tiempos]" displayFolder="" count="0" memberValueDatatype="5" unbalanced="0"/>
    <cacheHierarchy uniqueName="[Tiempos].[Busqueda]" caption="Busqueda" attribute="1" defaultMemberUniqueName="[Tiempos].[Busqueda].[All]" allUniqueName="[Tiempos].[Busqueda].[All]" dimensionUniqueName="[Tiempos]" displayFolder="" count="0" memberValueDatatype="130" unbalanced="0"/>
    <cacheHierarchy uniqueName="[Ventas AZO Mes Anterior].[Id Operador]" caption="Id Operador" attribute="1" defaultMemberUniqueName="[Ventas AZO Mes Anterior].[Id Operador].[All]" allUniqueName="[Ventas AZO Mes Anterior].[Id Operador].[All]" dimensionUniqueName="[Ventas AZO Mes Anterior]" displayFolder="" count="0" memberValueDatatype="130" unbalanced="0"/>
    <cacheHierarchy uniqueName="[Ventas AZO Mes Anterior].[Fecha]" caption="Fecha" attribute="1" time="1" defaultMemberUniqueName="[Ventas AZO Mes Anterior].[Fecha].[All]" allUniqueName="[Ventas AZO Mes Anterior].[Fecha].[All]" dimensionUniqueName="[Ventas AZO Mes Anterior]" displayFolder="" count="0" memberValueDatatype="7" unbalanced="0"/>
    <cacheHierarchy uniqueName="[Ventas AZO Mes Anterior].[Hora]" caption="Hora" attribute="1" defaultMemberUniqueName="[Ventas AZO Mes Anterior].[Hora].[All]" allUniqueName="[Ventas AZO Mes Anterior].[Hora].[All]" dimensionUniqueName="[Ventas AZO Mes Anterior]" displayFolder="" count="0" memberValueDatatype="130" unbalanced="0"/>
    <cacheHierarchy uniqueName="[Ventas AZO Mes Anterior].[Dispositivo]" caption="Dispositivo" attribute="1" defaultMemberUniqueName="[Ventas AZO Mes Anterior].[Dispositivo].[All]" allUniqueName="[Ventas AZO Mes Anterior].[Dispositivo].[All]" dimensionUniqueName="[Ventas AZO Mes Anterior]" displayFolder="" count="0" memberValueDatatype="130" unbalanced="0"/>
    <cacheHierarchy uniqueName="[Ventas AZO Mes Anterior].[Cliente]" caption="Cliente" attribute="1" defaultMemberUniqueName="[Ventas AZO Mes Anterior].[Cliente].[All]" allUniqueName="[Ventas AZO Mes Anterior].[Cliente].[All]" dimensionUniqueName="[Ventas AZO Mes Anterior]" displayFolder="" count="0" memberValueDatatype="130" unbalanced="0"/>
    <cacheHierarchy uniqueName="[Ventas AZO Mes Anterior].[Cliente_Mail]" caption="Cliente_Mail" attribute="1" defaultMemberUniqueName="[Ventas AZO Mes Anterior].[Cliente_Mail].[All]" allUniqueName="[Ventas AZO Mes Anterior].[Cliente_Mail].[All]" dimensionUniqueName="[Ventas AZO Mes Anterior]" displayFolder="" count="0" memberValueDatatype="130" unbalanced="0"/>
    <cacheHierarchy uniqueName="[Ventas AZO Mes Anterior].[Cliente_Telefono]" caption="Cliente_Telefono" attribute="1" defaultMemberUniqueName="[Ventas AZO Mes Anterior].[Cliente_Telefono].[All]" allUniqueName="[Ventas AZO Mes Anterior].[Cliente_Telefono].[All]" dimensionUniqueName="[Ventas AZO Mes Anterior]" displayFolder="" count="0" memberValueDatatype="130" unbalanced="0"/>
    <cacheHierarchy uniqueName="[Ventas AZO Mes Anterior].[user_id]" caption="user_id" attribute="1" defaultMemberUniqueName="[Ventas AZO Mes Anterior].[user_id].[All]" allUniqueName="[Ventas AZO Mes Anterior].[user_id].[All]" dimensionUniqueName="[Ventas AZO Mes Anterior]" displayFolder="" count="0" memberValueDatatype="130" unbalanced="0"/>
    <cacheHierarchy uniqueName="[Ventas AZO Mes Anterior].[Status_Link]" caption="Status_Link" attribute="1" defaultMemberUniqueName="[Ventas AZO Mes Anterior].[Status_Link].[All]" allUniqueName="[Ventas AZO Mes Anterior].[Status_Link].[All]" dimensionUniqueName="[Ventas AZO Mes Anterior]" displayFolder="" count="0" memberValueDatatype="130" unbalanced="0"/>
    <cacheHierarchy uniqueName="[Ventas AZO Mes Anterior].[payment_id]" caption="payment_id" attribute="1" defaultMemberUniqueName="[Ventas AZO Mes Anterior].[payment_id].[All]" allUniqueName="[Ventas AZO Mes Anterior].[payment_id].[All]" dimensionUniqueName="[Ventas AZO Mes Anterior]" displayFolder="" count="0" memberValueDatatype="130" unbalanced="0"/>
    <cacheHierarchy uniqueName="[Ventas AZO Mes Anterior].[payment_method_id]" caption="payment_method_id" attribute="1" defaultMemberUniqueName="[Ventas AZO Mes Anterior].[payment_method_id].[All]" allUniqueName="[Ventas AZO Mes Anterior].[payment_method_id].[All]" dimensionUniqueName="[Ventas AZO Mes Anterior]" displayFolder="" count="0" memberValueDatatype="130" unbalanced="0"/>
    <cacheHierarchy uniqueName="[Ventas AZO Mes Anterior].[payment_status]" caption="payment_status" attribute="1" defaultMemberUniqueName="[Ventas AZO Mes Anterior].[payment_status].[All]" allUniqueName="[Ventas AZO Mes Anterior].[payment_status].[All]" dimensionUniqueName="[Ventas AZO Mes Anterior]" displayFolder="" count="0" memberValueDatatype="130" unbalanced="0"/>
    <cacheHierarchy uniqueName="[Ventas AZO Mes Anterior].[payment_status_detail]" caption="payment_status_detail" attribute="1" defaultMemberUniqueName="[Ventas AZO Mes Anterior].[payment_status_detail].[All]" allUniqueName="[Ventas AZO Mes Anterior].[payment_status_detail].[All]" dimensionUniqueName="[Ventas AZO Mes Anterior]" displayFolder="" count="0" memberValueDatatype="130" unbalanced="0"/>
    <cacheHierarchy uniqueName="[Ventas AZO Mes Anterior].[PRODUCTO]" caption="PRODUCTO" attribute="1" defaultMemberUniqueName="[Ventas AZO Mes Anterior].[PRODUCTO].[All]" allUniqueName="[Ventas AZO Mes Anterior].[PRODUCTO].[All]" dimensionUniqueName="[Ventas AZO Mes Anterior]" displayFolder="" count="0" memberValueDatatype="130" unbalanced="0"/>
    <cacheHierarchy uniqueName="[Ventas AZO Mes Anterior].[Sub Campaña]" caption="Sub Campaña" attribute="1" defaultMemberUniqueName="[Ventas AZO Mes Anterior].[Sub Campaña].[All]" allUniqueName="[Ventas AZO Mes Anterior].[Sub Campaña].[All]" dimensionUniqueName="[Ventas AZO Mes Anterior]" displayFolder="" count="0" memberValueDatatype="130" unbalanced="0"/>
    <cacheHierarchy uniqueName="[Ventas AZO Mes Anterior].[Estado_Gestion]" caption="Estado_Gestion" attribute="1" defaultMemberUniqueName="[Ventas AZO Mes Anterior].[Estado_Gestion].[All]" allUniqueName="[Ventas AZO Mes Anterior].[Estado_Gestion].[All]" dimensionUniqueName="[Ventas AZO Mes Anterior]" displayFolder="" count="0" memberValueDatatype="130" unbalanced="0"/>
    <cacheHierarchy uniqueName="[Ventas AZO Mes Anterior].[Puntos (Sin Incentivo)]" caption="Puntos (Sin Incentivo)" attribute="1" defaultMemberUniqueName="[Ventas AZO Mes Anterior].[Puntos (Sin Incentivo)].[All]" allUniqueName="[Ventas AZO Mes Anterior].[Puntos (Sin Incentivo)].[All]" dimensionUniqueName="[Ventas AZO Mes Anterior]" displayFolder="" count="0" memberValueDatatype="5" unbalanced="0"/>
    <cacheHierarchy uniqueName="[Ventas AZO Mes Anterior].[Operador]" caption="Operador" attribute="1" defaultMemberUniqueName="[Ventas AZO Mes Anterior].[Operador].[All]" allUniqueName="[Ventas AZO Mes Anterior].[Operador].[All]" dimensionUniqueName="[Ventas AZO Mes Anterior]" displayFolder="" count="0" memberValueDatatype="130" unbalanced="0"/>
    <cacheHierarchy uniqueName="[Ventas AZO Mes Anterior].[Documento]" caption="Documento" attribute="1" defaultMemberUniqueName="[Ventas AZO Mes Anterior].[Documento].[All]" allUniqueName="[Ventas AZO Mes Anterior].[Documento].[All]" dimensionUniqueName="[Ventas AZO Mes Anterior]" displayFolder="" count="0" memberValueDatatype="20" unbalanced="0"/>
    <cacheHierarchy uniqueName="[Ventas AZO Mes Anterior].[Supervisor]" caption="Supervisor" attribute="1" defaultMemberUniqueName="[Ventas AZO Mes Anterior].[Supervisor].[All]" allUniqueName="[Ventas AZO Mes Anterior].[Supervisor].[All]" dimensionUniqueName="[Ventas AZO Mes Anterior]" displayFolder="" count="0" memberValueDatatype="130" unbalanced="0"/>
    <cacheHierarchy uniqueName="[Ventas AZO Mes Anterior].[Coordinador]" caption="Coordinador" attribute="1" defaultMemberUniqueName="[Ventas AZO Mes Anterior].[Coordinador].[All]" allUniqueName="[Ventas AZO Mes Anterior].[Coordinador].[All]" dimensionUniqueName="[Ventas AZO Mes Anterior]" displayFolder="" count="0" memberValueDatatype="130" unbalanced="0"/>
    <cacheHierarchy uniqueName="[Ventas AZO Mes Anterior].[Site]" caption="Site" attribute="1" defaultMemberUniqueName="[Ventas AZO Mes Anterior].[Site].[All]" allUniqueName="[Ventas AZO Mes Anterior].[Site].[All]" dimensionUniqueName="[Ventas AZO Mes Anterior]" displayFolder="" count="0" memberValueDatatype="130" unbalanced="0"/>
    <cacheHierarchy uniqueName="[Ventas AZO Mes Anterior].[Estado]" caption="Estado" attribute="1" defaultMemberUniqueName="[Ventas AZO Mes Anterior].[Estado].[All]" allUniqueName="[Ventas AZO Mes Anterior].[Estado].[All]" dimensionUniqueName="[Ventas AZO Mes Anterior]" displayFolder="" count="0" memberValueDatatype="130" unbalanced="0"/>
    <cacheHierarchy uniqueName="[Ventas AZO Mes Anterior].[Multiplicador Incentivo]" caption="Multiplicador Incentivo" attribute="1" defaultMemberUniqueName="[Ventas AZO Mes Anterior].[Multiplicador Incentivo].[All]" allUniqueName="[Ventas AZO Mes Anterior].[Multiplicador Incentivo].[All]" dimensionUniqueName="[Ventas AZO Mes Anterior]" displayFolder="" count="0" memberValueDatatype="5" unbalanced="0"/>
    <cacheHierarchy uniqueName="[Ventas AZO Mes Anterior].[Puntos]" caption="Puntos" attribute="1" defaultMemberUniqueName="[Ventas AZO Mes Anterior].[Puntos].[All]" allUniqueName="[Ventas AZO Mes Anterior].[Puntos].[All]" dimensionUniqueName="[Ventas AZO Mes Anterior]" displayFolder="" count="0" memberValueDatatype="5" unbalanced="0"/>
    <cacheHierarchy uniqueName="[VentasTiemposFinal].[Fecha]" caption="Fecha" attribute="1" time="1" defaultMemberUniqueName="[VentasTiemposFinal].[Fecha].[All]" allUniqueName="[VentasTiemposFinal].[Fecha].[All]" dimensionUniqueName="[VentasTiemposFinal]" displayFolder="" count="0" memberValueDatatype="7" unbalanced="0"/>
    <cacheHierarchy uniqueName="[VentasTiemposFinal].[UserMitrol]" caption="UserMitrol" attribute="1" defaultMemberUniqueName="[VentasTiemposFinal].[UserMitrol].[All]" allUniqueName="[VentasTiemposFinal].[UserMitrol].[All]" dimensionUniqueName="[VentasTiemposFinal]" displayFolder="" count="0" memberValueDatatype="130" unbalanced="0"/>
    <cacheHierarchy uniqueName="[VentasTiemposFinal].[Sub Campaña]" caption="Sub Campaña" attribute="1" defaultMemberUniqueName="[VentasTiemposFinal].[Sub Campaña].[All]" allUniqueName="[VentasTiemposFinal].[Sub Campaña].[All]" dimensionUniqueName="[VentasTiemposFinal]" displayFolder="" count="0" memberValueDatatype="130" unbalanced="0"/>
    <cacheHierarchy uniqueName="[VentasTiemposFinal].[LOGIN]" caption="LOGIN" attribute="1" defaultMemberUniqueName="[VentasTiemposFinal].[LOGIN].[All]" allUniqueName="[VentasTiemposFinal].[LOGIN].[All]" dimensionUniqueName="[VentasTiemposFinal]" displayFolder="" count="0" memberValueDatatype="5" unbalanced="0"/>
    <cacheHierarchy uniqueName="[VentasTiemposFinal].[AVAIL]" caption="AVAIL" attribute="1" defaultMemberUniqueName="[VentasTiemposFinal].[AVAIL].[All]" allUniqueName="[VentasTiemposFinal].[AVAIL].[All]" dimensionUniqueName="[VentasTiemposFinal]" displayFolder="" count="0" memberValueDatatype="5" unbalanced="0"/>
    <cacheHierarchy uniqueName="[VentasTiemposFinal].[PREVIEW]" caption="PREVIEW" attribute="1" defaultMemberUniqueName="[VentasTiemposFinal].[PREVIEW].[All]" allUniqueName="[VentasTiemposFinal].[PREVIEW].[All]" dimensionUniqueName="[VentasTiemposFinal]" displayFolder="" count="0" memberValueDatatype="5" unbalanced="0"/>
    <cacheHierarchy uniqueName="[VentasTiemposFinal].[DIAL]" caption="DIAL" attribute="1" defaultMemberUniqueName="[VentasTiemposFinal].[DIAL].[All]" allUniqueName="[VentasTiemposFinal].[DIAL].[All]" dimensionUniqueName="[VentasTiemposFinal]" displayFolder="" count="0" memberValueDatatype="5" unbalanced="0"/>
    <cacheHierarchy uniqueName="[VentasTiemposFinal].[RING]" caption="RING" attribute="1" defaultMemberUniqueName="[VentasTiemposFinal].[RING].[All]" allUniqueName="[VentasTiemposFinal].[RING].[All]" dimensionUniqueName="[VentasTiemposFinal]" displayFolder="" count="0" memberValueDatatype="5" unbalanced="0"/>
    <cacheHierarchy uniqueName="[VentasTiemposFinal].[CONVERSACIÓN]" caption="CONVERSACIÓN" attribute="1" defaultMemberUniqueName="[VentasTiemposFinal].[CONVERSACIÓN].[All]" allUniqueName="[VentasTiemposFinal].[CONVERSACIÓN].[All]" dimensionUniqueName="[VentasTiemposFinal]" displayFolder="" count="0" memberValueDatatype="5" unbalanced="0"/>
    <cacheHierarchy uniqueName="[VentasTiemposFinal].[HOLD]" caption="HOLD" attribute="1" defaultMemberUniqueName="[VentasTiemposFinal].[HOLD].[All]" allUniqueName="[VentasTiemposFinal].[HOLD].[All]" dimensionUniqueName="[VentasTiemposFinal]" displayFolder="" count="0" memberValueDatatype="5" unbalanced="0"/>
    <cacheHierarchy uniqueName="[VentasTiemposFinal].[ACW]" caption="ACW" attribute="1" defaultMemberUniqueName="[VentasTiemposFinal].[ACW].[All]" allUniqueName="[VentasTiemposFinal].[ACW].[All]" dimensionUniqueName="[VentasTiemposFinal]" displayFolder="" count="0" memberValueDatatype="5" unbalanced="0"/>
    <cacheHierarchy uniqueName="[VentasTiemposFinal].[NOT_READY]" caption="NOT_READY" attribute="1" defaultMemberUniqueName="[VentasTiemposFinal].[NOT_READY].[All]" allUniqueName="[VentasTiemposFinal].[NOT_READY].[All]" dimensionUniqueName="[VentasTiemposFinal]" displayFolder="" count="0" memberValueDatatype="5" unbalanced="0"/>
    <cacheHierarchy uniqueName="[VentasTiemposFinal].[BREAK]" caption="BREAK" attribute="1" defaultMemberUniqueName="[VentasTiemposFinal].[BREAK].[All]" allUniqueName="[VentasTiemposFinal].[BREAK].[All]" dimensionUniqueName="[VentasTiemposFinal]" displayFolder="" count="0" memberValueDatatype="5" unbalanced="0"/>
    <cacheHierarchy uniqueName="[VentasTiemposFinal].[COACHING]" caption="COACHING" attribute="1" defaultMemberUniqueName="[VentasTiemposFinal].[COACHING].[All]" allUniqueName="[VentasTiemposFinal].[COACHING].[All]" dimensionUniqueName="[VentasTiemposFinal]" displayFolder="" count="0" memberValueDatatype="5" unbalanced="0"/>
    <cacheHierarchy uniqueName="[VentasTiemposFinal].[ADMINISTRATIVO]" caption="ADMINISTRATIVO" attribute="1" defaultMemberUniqueName="[VentasTiemposFinal].[ADMINISTRATIVO].[All]" allUniqueName="[VentasTiemposFinal].[ADMINISTRATIVO].[All]" dimensionUniqueName="[VentasTiemposFinal]" displayFolder="" count="0" memberValueDatatype="5" unbalanced="0"/>
    <cacheHierarchy uniqueName="[VentasTiemposFinal].[BAÑO]" caption="BAÑO" attribute="1" defaultMemberUniqueName="[VentasTiemposFinal].[BAÑO].[All]" allUniqueName="[VentasTiemposFinal].[BAÑO].[All]" dimensionUniqueName="[VentasTiemposFinal]" displayFolder="" count="0" memberValueDatatype="5" unbalanced="0"/>
    <cacheHierarchy uniqueName="[VentasTiemposFinal].[LLAMADA_MANUAL]" caption="LLAMADA_MANUAL" attribute="1" defaultMemberUniqueName="[VentasTiemposFinal].[LLAMADA_MANUAL].[All]" allUniqueName="[VentasTiemposFinal].[LLAMADA_MANUAL].[All]" dimensionUniqueName="[VentasTiemposFinal]" displayFolder="" count="0" memberValueDatatype="5" unbalanced="0"/>
    <cacheHierarchy uniqueName="[VentasTiemposFinal].[ATENDIDAS]" caption="ATENDIDAS" attribute="1" defaultMemberUniqueName="[VentasTiemposFinal].[ATENDIDAS].[All]" allUniqueName="[VentasTiemposFinal].[ATENDIDAS].[All]" dimensionUniqueName="[VentasTiemposFinal]" displayFolder="" count="0" memberValueDatatype="20" unbalanced="0"/>
    <cacheHierarchy uniqueName="[VentasTiemposFinal].[NO_ATENDIDAS]" caption="NO_ATENDIDAS" attribute="1" defaultMemberUniqueName="[VentasTiemposFinal].[NO_ATENDIDAS].[All]" allUniqueName="[VentasTiemposFinal].[NO_ATENDIDAS].[All]" dimensionUniqueName="[VentasTiemposFinal]" displayFolder="" count="0" memberValueDatatype="20" unbalanced="0"/>
    <cacheHierarchy uniqueName="[VentasTiemposFinal].[TIPIFICACIÓN_EXITOSO]" caption="TIPIFICACIÓN_EXITOSO" attribute="1" defaultMemberUniqueName="[VentasTiemposFinal].[TIPIFICACIÓN_EXITOSO].[All]" allUniqueName="[VentasTiemposFinal].[TIPIFICACIÓN_EXITOSO].[All]" dimensionUniqueName="[VentasTiemposFinal]" displayFolder="" count="0" memberValueDatatype="20" unbalanced="0"/>
    <cacheHierarchy uniqueName="[VentasTiemposFinal].[TIPIFICACIÓN_NO_EXITOSO]" caption="TIPIFICACIÓN_NO_EXITOSO" attribute="1" defaultMemberUniqueName="[VentasTiemposFinal].[TIPIFICACIÓN_NO_EXITOSO].[All]" allUniqueName="[VentasTiemposFinal].[TIPIFICACIÓN_NO_EXITOSO].[All]" dimensionUniqueName="[VentasTiemposFinal]" displayFolder="" count="0" memberValueDatatype="20" unbalanced="0"/>
    <cacheHierarchy uniqueName="[VentasTiemposFinal].[CONVERSACIÓN_ENTRANTE]" caption="CONVERSACIÓN_ENTRANTE" attribute="1" defaultMemberUniqueName="[VentasTiemposFinal].[CONVERSACIÓN_ENTRANTE].[All]" allUniqueName="[VentasTiemposFinal].[CONVERSACIÓN_ENTRANTE].[All]" dimensionUniqueName="[VentasTiemposFinal]" displayFolder="" count="0" memberValueDatatype="5" unbalanced="0"/>
    <cacheHierarchy uniqueName="[VentasTiemposFinal].[CONVERSACIÓN_SALIENTE]" caption="CONVERSACIÓN_SALIENTE" attribute="1" defaultMemberUniqueName="[VentasTiemposFinal].[CONVERSACIÓN_SALIENTE].[All]" allUniqueName="[VentasTiemposFinal].[CONVERSACIÓN_SALIENTE].[All]" dimensionUniqueName="[VentasTiemposFinal]" displayFolder="" count="0" memberValueDatatype="5" unbalanced="0"/>
    <cacheHierarchy uniqueName="[VentasTiemposFinal].[LLAMADAS]" caption="LLAMADAS" attribute="1" defaultMemberUniqueName="[VentasTiemposFinal].[LLAMADAS].[All]" allUniqueName="[VentasTiemposFinal].[LLAMADAS].[All]" dimensionUniqueName="[VentasTiemposFinal]" displayFolder="" count="0" memberValueDatatype="20" unbalanced="0"/>
    <cacheHierarchy uniqueName="[VentasTiemposFinal].[TOTAL_AUXILIARES]" caption="TOTAL_AUXILIARES" attribute="1" defaultMemberUniqueName="[VentasTiemposFinal].[TOTAL_AUXILIARES].[All]" allUniqueName="[VentasTiemposFinal].[TOTAL_AUXILIARES].[All]" dimensionUniqueName="[VentasTiemposFinal]" displayFolder="" count="0" memberValueDatatype="5" unbalanced="0"/>
    <cacheHierarchy uniqueName="[VentasTiemposFinal].[TKT]" caption="TKT" attribute="1" defaultMemberUniqueName="[VentasTiemposFinal].[TKT].[All]" allUniqueName="[VentasTiemposFinal].[TKT].[All]" dimensionUniqueName="[VentasTiemposFinal]" displayFolder="" count="0" memberValueDatatype="5" unbalanced="0"/>
    <cacheHierarchy uniqueName="[VentasTiemposFinal].[TMO]" caption="TMO" attribute="1" defaultMemberUniqueName="[VentasTiemposFinal].[TMO].[All]" allUniqueName="[VentasTiemposFinal].[TMO].[All]" dimensionUniqueName="[VentasTiemposFinal]" displayFolder="" count="0" memberValueDatatype="5" unbalanced="0"/>
    <cacheHierarchy uniqueName="[VentasTiemposFinal].[PRODUCTO]" caption="PRODUCTO" attribute="1" defaultMemberUniqueName="[VentasTiemposFinal].[PRODUCTO].[All]" allUniqueName="[VentasTiemposFinal].[PRODUCTO].[All]" dimensionUniqueName="[VentasTiemposFinal]" displayFolder="" count="0" memberValueDatatype="130" unbalanced="0"/>
    <cacheHierarchy uniqueName="[VentasTiemposFinal].[Operador]" caption="Operador" attribute="1" defaultMemberUniqueName="[VentasTiemposFinal].[Operador].[All]" allUniqueName="[VentasTiemposFinal].[Operador].[All]" dimensionUniqueName="[VentasTiemposFinal]" displayFolder="" count="0" memberValueDatatype="130" unbalanced="0"/>
    <cacheHierarchy uniqueName="[VentasTiemposFinal].[Documento]" caption="Documento" attribute="1" defaultMemberUniqueName="[VentasTiemposFinal].[Documento].[All]" allUniqueName="[VentasTiemposFinal].[Documento].[All]" dimensionUniqueName="[VentasTiemposFinal]" displayFolder="" count="0" memberValueDatatype="20" unbalanced="0"/>
    <cacheHierarchy uniqueName="[VentasTiemposFinal].[Supervisor]" caption="Supervisor" attribute="1" defaultMemberUniqueName="[VentasTiemposFinal].[Supervisor].[All]" allUniqueName="[VentasTiemposFinal].[Supervisor].[All]" dimensionUniqueName="[VentasTiemposFinal]" displayFolder="" count="0" memberValueDatatype="130" unbalanced="0"/>
    <cacheHierarchy uniqueName="[VentasTiemposFinal].[Coordinador]" caption="Coordinador" attribute="1" defaultMemberUniqueName="[VentasTiemposFinal].[Coordinador].[All]" allUniqueName="[VentasTiemposFinal].[Coordinador].[All]" dimensionUniqueName="[VentasTiemposFinal]" displayFolder="" count="0" memberValueDatatype="130" unbalanced="0"/>
    <cacheHierarchy uniqueName="[VentasTiemposFinal].[Site]" caption="Site" attribute="1" defaultMemberUniqueName="[VentasTiemposFinal].[Site].[All]" allUniqueName="[VentasTiemposFinal].[Site].[All]" dimensionUniqueName="[VentasTiemposFinal]" displayFolder="" count="0" memberValueDatatype="130" unbalanced="0"/>
    <cacheHierarchy uniqueName="[VentasTiemposFinal].[Id Operador]" caption="Id Operador" attribute="1" defaultMemberUniqueName="[VentasTiemposFinal].[Id Operador].[All]" allUniqueName="[VentasTiemposFinal].[Id Operador].[All]" dimensionUniqueName="[VentasTiemposFinal]" displayFolder="" count="0" memberValueDatatype="130" unbalanced="0"/>
    <cacheHierarchy uniqueName="[VentasTiemposFinal].[Estado]" caption="Estado" attribute="1" defaultMemberUniqueName="[VentasTiemposFinal].[Estado].[All]" allUniqueName="[VentasTiemposFinal].[Estado].[All]" dimensionUniqueName="[VentasTiemposFinal]" displayFolder="" count="0" memberValueDatatype="130" unbalanced="0"/>
    <cacheHierarchy uniqueName="[VentasTiemposFinal].[Proporcional x Presentismo]" caption="Proporcional x Presentismo" attribute="1" defaultMemberUniqueName="[VentasTiemposFinal].[Proporcional x Presentismo].[All]" allUniqueName="[VentasTiemposFinal].[Proporcional x Presentismo].[All]" dimensionUniqueName="[VentasTiemposFinal]" displayFolder="" count="0" memberValueDatatype="5" unbalanced="0"/>
    <cacheHierarchy uniqueName="[VentasTiemposFinal].[Proporcional x Curva]" caption="Proporcional x Curva" attribute="1" defaultMemberUniqueName="[VentasTiemposFinal].[Proporcional x Curva].[All]" allUniqueName="[VentasTiemposFinal].[Proporcional x Curva].[All]" dimensionUniqueName="[VentasTiemposFinal]" displayFolder="" count="0" memberValueDatatype="5" unbalanced="0"/>
    <cacheHierarchy uniqueName="[VentasTiemposFinal].[Busqueda]" caption="Busqueda" attribute="1" defaultMemberUniqueName="[VentasTiemposFinal].[Busqueda].[All]" allUniqueName="[VentasTiemposFinal].[Busqueda].[All]" dimensionUniqueName="[VentasTiemposFinal]" displayFolder="" count="0" memberValueDatatype="130" unbalanced="0"/>
    <cacheHierarchy uniqueName="[VentasTiemposFinal].[Hora]" caption="Hora" attribute="1" defaultMemberUniqueName="[VentasTiemposFinal].[Hora].[All]" allUniqueName="[VentasTiemposFinal].[Hora].[All]" dimensionUniqueName="[VentasTiemposFinal]" displayFolder="" count="0" memberValueDatatype="130" unbalanced="0"/>
    <cacheHierarchy uniqueName="[VentasTiemposFinal].[Dispositivo]" caption="Dispositivo" attribute="1" defaultMemberUniqueName="[VentasTiemposFinal].[Dispositivo].[All]" allUniqueName="[VentasTiemposFinal].[Dispositivo].[All]" dimensionUniqueName="[VentasTiemposFinal]" displayFolder="" count="0" memberValueDatatype="130" unbalanced="0"/>
    <cacheHierarchy uniqueName="[VentasTiemposFinal].[Cliente]" caption="Cliente" attribute="1" defaultMemberUniqueName="[VentasTiemposFinal].[Cliente].[All]" allUniqueName="[VentasTiemposFinal].[Cliente].[All]" dimensionUniqueName="[VentasTiemposFinal]" displayFolder="" count="0" memberValueDatatype="130" unbalanced="0"/>
    <cacheHierarchy uniqueName="[VentasTiemposFinal].[Cliente_Mail]" caption="Cliente_Mail" attribute="1" defaultMemberUniqueName="[VentasTiemposFinal].[Cliente_Mail].[All]" allUniqueName="[VentasTiemposFinal].[Cliente_Mail].[All]" dimensionUniqueName="[VentasTiemposFinal]" displayFolder="" count="0" memberValueDatatype="130" unbalanced="0"/>
    <cacheHierarchy uniqueName="[VentasTiemposFinal].[Cliente_Telefono]" caption="Cliente_Telefono" attribute="1" defaultMemberUniqueName="[VentasTiemposFinal].[Cliente_Telefono].[All]" allUniqueName="[VentasTiemposFinal].[Cliente_Telefono].[All]" dimensionUniqueName="[VentasTiemposFinal]" displayFolder="" count="0" memberValueDatatype="130" unbalanced="0"/>
    <cacheHierarchy uniqueName="[VentasTiemposFinal].[user_id]" caption="user_id" attribute="1" defaultMemberUniqueName="[VentasTiemposFinal].[user_id].[All]" allUniqueName="[VentasTiemposFinal].[user_id].[All]" dimensionUniqueName="[VentasTiemposFinal]" displayFolder="" count="0" memberValueDatatype="130" unbalanced="0"/>
    <cacheHierarchy uniqueName="[VentasTiemposFinal].[Status_Link]" caption="Status_Link" attribute="1" defaultMemberUniqueName="[VentasTiemposFinal].[Status_Link].[All]" allUniqueName="[VentasTiemposFinal].[Status_Link].[All]" dimensionUniqueName="[VentasTiemposFinal]" displayFolder="" count="0" memberValueDatatype="130" unbalanced="0"/>
    <cacheHierarchy uniqueName="[VentasTiemposFinal].[payment_id]" caption="payment_id" attribute="1" defaultMemberUniqueName="[VentasTiemposFinal].[payment_id].[All]" allUniqueName="[VentasTiemposFinal].[payment_id].[All]" dimensionUniqueName="[VentasTiemposFinal]" displayFolder="" count="0" memberValueDatatype="130" unbalanced="0"/>
    <cacheHierarchy uniqueName="[VentasTiemposFinal].[payment_method_id]" caption="payment_method_id" attribute="1" defaultMemberUniqueName="[VentasTiemposFinal].[payment_method_id].[All]" allUniqueName="[VentasTiemposFinal].[payment_method_id].[All]" dimensionUniqueName="[VentasTiemposFinal]" displayFolder="" count="0" memberValueDatatype="130" unbalanced="0"/>
    <cacheHierarchy uniqueName="[VentasTiemposFinal].[payment_status]" caption="payment_status" attribute="1" defaultMemberUniqueName="[VentasTiemposFinal].[payment_status].[All]" allUniqueName="[VentasTiemposFinal].[payment_status].[All]" dimensionUniqueName="[VentasTiemposFinal]" displayFolder="" count="0" memberValueDatatype="130" unbalanced="0"/>
    <cacheHierarchy uniqueName="[VentasTiemposFinal].[payment_status_detail]" caption="payment_status_detail" attribute="1" defaultMemberUniqueName="[VentasTiemposFinal].[payment_status_detail].[All]" allUniqueName="[VentasTiemposFinal].[payment_status_detail].[All]" dimensionUniqueName="[VentasTiemposFinal]" displayFolder="" count="0" memberValueDatatype="130" unbalanced="0"/>
    <cacheHierarchy uniqueName="[VentasTiemposFinal].[Estado_Gestion]" caption="Estado_Gestion" attribute="1" defaultMemberUniqueName="[VentasTiemposFinal].[Estado_Gestion].[All]" allUniqueName="[VentasTiemposFinal].[Estado_Gestion].[All]" dimensionUniqueName="[VentasTiemposFinal]" displayFolder="" count="0" memberValueDatatype="130" unbalanced="0"/>
    <cacheHierarchy uniqueName="[VentasTiemposFinal].[Puntos (Sin Incentivo)]" caption="Puntos (Sin Incentivo)" attribute="1" defaultMemberUniqueName="[VentasTiemposFinal].[Puntos (Sin Incentivo)].[All]" allUniqueName="[VentasTiemposFinal].[Puntos (Sin Incentivo)].[All]" dimensionUniqueName="[VentasTiemposFinal]" displayFolder="" count="0" memberValueDatatype="5" unbalanced="0"/>
    <cacheHierarchy uniqueName="[VentasTiemposFinal].[Multiplicador Incentivo]" caption="Multiplicador Incentivo" attribute="1" defaultMemberUniqueName="[VentasTiemposFinal].[Multiplicador Incentivo].[All]" allUniqueName="[VentasTiemposFinal].[Multiplicador Incentivo].[All]" dimensionUniqueName="[VentasTiemposFinal]" displayFolder="" count="0" memberValueDatatype="5" unbalanced="0"/>
    <cacheHierarchy uniqueName="[VentasTiemposFinal].[Puntos]" caption="Puntos" attribute="1" defaultMemberUniqueName="[VentasTiemposFinal].[Puntos].[All]" allUniqueName="[VentasTiemposFinal].[Puntos].[All]" dimensionUniqueName="[VentasTiemposFinal]" displayFolder="" count="0" memberValueDatatype="5" unbalanced="0"/>
    <cacheHierarchy uniqueName="[VentasTiemposFinal].[Coeficiente]" caption="Coeficiente" attribute="1" defaultMemberUniqueName="[VentasTiemposFinal].[Coeficiente].[All]" allUniqueName="[VentasTiemposFinal].[Coeficiente].[All]" dimensionUniqueName="[VentasTiemposFinal]" displayFolder="" count="0" memberValueDatatype="5" unbalanced="0"/>
    <cacheHierarchy uniqueName="[Vtas Delivery].[Fecha]" caption="Fecha" attribute="1" time="1" defaultMemberUniqueName="[Vtas Delivery].[Fecha].[All]" allUniqueName="[Vtas Delivery].[Fecha].[All]" dimensionUniqueName="[Vtas Delivery]" displayFolder="" count="0" memberValueDatatype="7" unbalanced="0"/>
    <cacheHierarchy uniqueName="[Vtas Delivery].[Nombre / Local]" caption="Nombre / Local" attribute="1" defaultMemberUniqueName="[Vtas Delivery].[Nombre / Local].[All]" allUniqueName="[Vtas Delivery].[Nombre / Local].[All]" dimensionUniqueName="[Vtas Delivery]" displayFolder="" count="0" memberValueDatatype="130" unbalanced="0"/>
    <cacheHierarchy uniqueName="[Vtas Delivery].[Teléfono (Google)]" caption="Teléfono (Google)" attribute="1" defaultMemberUniqueName="[Vtas Delivery].[Teléfono (Google)].[All]" allUniqueName="[Vtas Delivery].[Teléfono (Google)].[All]" dimensionUniqueName="[Vtas Delivery]" displayFolder="" count="0" memberValueDatatype="20" unbalanced="0"/>
    <cacheHierarchy uniqueName="[Vtas Delivery].[Mail]" caption="Mail" attribute="1" defaultMemberUniqueName="[Vtas Delivery].[Mail].[All]" allUniqueName="[Vtas Delivery].[Mail].[All]" dimensionUniqueName="[Vtas Delivery]" displayFolder="" count="0" memberValueDatatype="130" unbalanced="0"/>
    <cacheHierarchy uniqueName="[Vtas Delivery].[AGENTE]" caption="AGENTE" attribute="1" defaultMemberUniqueName="[Vtas Delivery].[AGENTE].[All]" allUniqueName="[Vtas Delivery].[AGENTE].[All]" dimensionUniqueName="[Vtas Delivery]" displayFolder="" count="0" memberValueDatatype="130" unbalanced="0"/>
    <cacheHierarchy uniqueName="[Vtas Delivery].[DNI]" caption="DNI" attribute="1" defaultMemberUniqueName="[Vtas Delivery].[DNI].[All]" allUniqueName="[Vtas Delivery].[DNI].[All]" dimensionUniqueName="[Vtas Delivery]" displayFolder="" count="0" memberValueDatatype="20" unbalanced="0"/>
    <cacheHierarchy uniqueName="[Vtas Delivery].[Producto]" caption="Producto" attribute="1" defaultMemberUniqueName="[Vtas Delivery].[Producto].[All]" allUniqueName="[Vtas Delivery].[Producto].[All]" dimensionUniqueName="[Vtas Delivery]" displayFolder="" count="0" memberValueDatatype="130" unbalanced="0"/>
    <cacheHierarchy uniqueName="[Measures].[Suma de LOGIN]" caption="Suma de LOGIN" measure="1" displayFolder="" measureGroup="VentasTiemposFinal" count="0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Recuento de Sub Campaña]" caption="Recuento de Sub Campaña" measure="1" displayFolder="" measureGroup="VentasTiemposFinal" count="0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Recuento de AGENTE]" caption="Recuento de AGENTE" measure="1" displayFolder="" measureGroup="Vtas Delivery" count="0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Recuento de Producto]" caption="Recuento de Producto" measure="1" displayFolder="" measureGroup="Vtas Delivery" count="0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Recuento de Dispositivo]" caption="Recuento de Dispositivo" measure="1" displayFolder="" measureGroup="VentasTiemposFinal" count="0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a de Puntos]" caption="Suma de Puntos" measure="1" displayFolder="" measureGroup="VentasTiemposFinal" count="0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a de Proporcional x Presentismo]" caption="Suma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a de Proporcional x Curva]" caption="Suma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Máx. de Proporcional x Presentismo]" caption="Máx.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Máx. de Proporcional x Curva]" caption="Máx.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Suma de LOGIN 2]" caption="Suma de LOGIN 2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LOGIN]" caption="Recuento de LOGIN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PRESENTE]" caption="Recuento de PRESENTE" measure="1" displayFolder="" measureGroup="Ausentismo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S Obj]" caption="Suma de HS Obj" measure="1" displayFolder="" measureGroup="Ausentism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Id Operador]" caption="Recuento de Id Operador" measure="1" displayFolder="" measureGroup="VentasTiemposFinal" count="0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Vtas Cargadas]" caption="Vtas Cargadas" measure="1" displayFolder="" measureGroup="VentasTiemposFinal" count="0"/>
    <cacheHierarchy uniqueName="[Measures].[Vtas Aceptadas]" caption="Vtas Aceptadas" measure="1" displayFolder="" measureGroup="VentasTiemposFinal" count="0"/>
    <cacheHierarchy uniqueName="[Measures].[Vtas Pendientes]" caption="Vtas Pendientes" measure="1" displayFolder="" measureGroup="VentasTiemposFinal" count="0"/>
    <cacheHierarchy uniqueName="[Measures].[Vtas Canceladas]" caption="Vtas Canceladas" measure="1" displayFolder="" measureGroup="VentasTiemposFinal" count="0"/>
    <cacheHierarchy uniqueName="[Measures].[Total Puntos]" caption="Total Puntos" measure="1" displayFolder="" measureGroup="VentasTiemposFinal" count="0"/>
    <cacheHierarchy uniqueName="[Measures].[Total Login]" caption="Total Login" measure="1" displayFolder="" measureGroup="VentasTiemposFinal" count="0"/>
    <cacheHierarchy uniqueName="[Measures].[CI Login]" caption="CI Login" measure="1" displayFolder="" measureGroup="VentasTiemposFinal" count="0"/>
    <cacheHierarchy uniqueName="[Measures].[Hs Desvio]" caption="Hs Desvio" measure="1" displayFolder="" measureGroup="Horas_Objetivo" count="0"/>
    <cacheHierarchy uniqueName="[Measures].[Obj Hs]" caption="Obj Hs" measure="1" displayFolder="" measureGroup="Horas_Objetivo" count="0"/>
    <cacheHierarchy uniqueName="[Measures].[Log]" caption="Log" measure="1" displayFolder="" measureGroup="Horas_Objetivo" count="0"/>
    <cacheHierarchy uniqueName="[Measures].[%Cumpl.Hs]" caption="%Cumpl.Hs" measure="1" displayFolder="" measureGroup="Horas_Objetivo" count="0"/>
    <cacheHierarchy uniqueName="[Measures].[CI Avail]" caption="CI Avail" measure="1" displayFolder="" measureGroup="VentasTiemposFinal" count="0"/>
    <cacheHierarchy uniqueName="[Measures].[CI Preview]" caption="CI Preview" measure="1" displayFolder="" measureGroup="VentasTiemposFinal" count="0"/>
    <cacheHierarchy uniqueName="[Measures].[CI Dial]" caption="CI Dial" measure="1" displayFolder="" measureGroup="VentasTiemposFinal" count="0"/>
    <cacheHierarchy uniqueName="[Measures].[CI Ring]" caption="CI Ring" measure="1" displayFolder="" measureGroup="VentasTiemposFinal" count="0"/>
    <cacheHierarchy uniqueName="[Measures].[CI Conversacion]" caption="CI Conversacion" measure="1" displayFolder="" measureGroup="VentasTiemposFinal" count="0"/>
    <cacheHierarchy uniqueName="[Measures].[CI Hold]" caption="CI Hold" measure="1" displayFolder="" measureGroup="VentasTiemposFinal" count="0"/>
    <cacheHierarchy uniqueName="[Measures].[CI ACW]" caption="CI ACW" measure="1" displayFolder="" measureGroup="VentasTiemposFinal" count="0"/>
    <cacheHierarchy uniqueName="[Measures].[CI Not_Ready]" caption="CI Not_Ready" measure="1" displayFolder="" measureGroup="VentasTiemposFinal" count="0"/>
    <cacheHierarchy uniqueName="[Measures].[CI Break]" caption="CI Break" measure="1" displayFolder="" measureGroup="VentasTiemposFinal" count="0"/>
    <cacheHierarchy uniqueName="[Measures].[CI Coaching]" caption="CI Coaching" measure="1" displayFolder="" measureGroup="VentasTiemposFinal" count="0"/>
    <cacheHierarchy uniqueName="[Measures].[CI Administrativo]" caption="CI Administrativo" measure="1" displayFolder="" measureGroup="VentasTiemposFinal" count="0"/>
    <cacheHierarchy uniqueName="[Measures].[CI Baño]" caption="CI Baño" measure="1" displayFolder="" measureGroup="VentasTiemposFinal" count="0"/>
    <cacheHierarchy uniqueName="[Measures].[CI LL Manual]" caption="CI LL Manual" measure="1" displayFolder="" measureGroup="VentasTiemposFinal" count="0"/>
    <cacheHierarchy uniqueName="[Measures].[%Avail]" caption="%Avail" measure="1" displayFolder="" measureGroup="VentasTiemposFinal" count="0"/>
    <cacheHierarchy uniqueName="[Measures].[%Utilizacion]" caption="%Utilizacion" measure="1" displayFolder="" measureGroup="VentasTiemposFinal" count="0"/>
    <cacheHierarchy uniqueName="[Measures].[CI OTROS]" caption="CI OTROS" measure="1" displayFolder="" measureGroup="VentasTiemposFinal" count="0"/>
    <cacheHierarchy uniqueName="[Measures].[Llamada prom/Dia]" caption="Llamada prom/Dia" measure="1" displayFolder="" measureGroup="VentasTiemposFinal" count="0"/>
    <cacheHierarchy uniqueName="[Measures].[Q Llam C/6 HS]" caption="Q Llam C/6 HS" measure="1" displayFolder="" measureGroup="VentasTiemposFinal" count="0"/>
    <cacheHierarchy uniqueName="[Measures].[Total Llamadas]" caption="Total Llamadas" measure="1" displayFolder="" measureGroup="VentasTiemposFinal" count="0"/>
    <cacheHierarchy uniqueName="[Measures].[Total Puntos (Sin Incentivo)]" caption="Total Puntos (Sin Incentivo)" measure="1" displayFolder="" measureGroup="VentasTiemposFinal" count="0"/>
    <cacheHierarchy uniqueName="[Measures].[Total Puntos Duplicados]" caption="Total Puntos Duplicados" measure="1" displayFolder="" measureGroup="VentasTiemposFinal" count="0"/>
    <cacheHierarchy uniqueName="[Measures].[Total Puntos Mes Anterior]" caption="Total Puntos Mes Anterior" measure="1" displayFolder="" measureGroup="Ventas AZO Mes Anterior" count="0"/>
    <cacheHierarchy uniqueName="[Measures].[Q Presentes]" caption="Q Presentes" measure="1" displayFolder="" measureGroup="Ausentismo" count="0"/>
    <cacheHierarchy uniqueName="[Measures].[Q Ausentes]" caption="Q Ausentes" measure="1" displayFolder="" measureGroup="Ausentismo" count="0"/>
    <cacheHierarchy uniqueName="[Measures].[% Presencialidad]" caption="% Presencialidad" measure="1" displayFolder="" measureGroup="Ausentismo" count="0"/>
    <cacheHierarchy uniqueName="[Measures].[% Ausencia]" caption="% Ausencia" measure="1" displayFolder="" measureGroup="Ausentismo" count="0"/>
    <cacheHierarchy uniqueName="[Measures].[Ausentismo]" caption="Ausentismo" measure="1" displayFolder="" measureGroup="Ausentismo" count="0" oneField="1">
      <fieldsUsage count="1">
        <fieldUsage x="2"/>
      </fieldsUsage>
    </cacheHierarchy>
    <cacheHierarchy uniqueName="[Measures].[TotalLoginAusen]" caption="TotalLoginAusen" measure="1" displayFolder="" measureGroup="Ausentismo" count="0"/>
    <cacheHierarchy uniqueName="[Measures].[TotalHSObj]" caption="TotalHSObj" measure="1" displayFolder="" measureGroup="Ausentismo" count="0"/>
    <cacheHierarchy uniqueName="[Measures].[Total Avail]" caption="Total Avail" measure="1" displayFolder="" measureGroup="VentasTiemposFinal" count="0"/>
    <cacheHierarchy uniqueName="[Measures].[Total Hs Productivas]" caption="Total Hs Productivas" measure="1" displayFolder="" measureGroup="VentasTiemposFinal" count="0"/>
    <cacheHierarchy uniqueName="[Measures].[SPH]" caption="SPH" measure="1" displayFolder="" measureGroup="VentasTiemposFinal" count="0"/>
    <cacheHierarchy uniqueName="[Measures].[Incentivo3ra]" caption="Incentivo3ra" measure="1" displayFolder="" measureGroup="VentasTiemposFinal" count="0"/>
    <cacheHierarchy uniqueName="[Measures].[Total Atendidas]" caption="Total Atendidas" measure="1" displayFolder="" measureGroup="VentasTiemposFinal" count="0"/>
    <cacheHierarchy uniqueName="[Measures].[Vtas P+N]" caption="Vtas P+N" measure="1" displayFolder="" measureGroup="VentasTiemposFinal" count="0"/>
    <cacheHierarchy uniqueName="[Measures].[Conversión]" caption="Conversión" measure="1" displayFolder="" measureGroup="VentasTiemposFinal" count="0"/>
    <cacheHierarchy uniqueName="[Measures].[X Atendidas]" caption="X Atendidas" measure="1" displayFolder="" measureGroup="VentasTiemposFinal" count="0"/>
    <cacheHierarchy uniqueName="[Measures].[Incentivo4ta]" caption="Incentivo4ta" measure="1" displayFolder="" measureGroup="VentasTiemposFinal" count="0"/>
    <cacheHierarchy uniqueName="[Measures].[DDHH Trabajados]" caption="DDHH Trabajados" measure="1" displayFolder="" measureGroup="VentasTiemposFinal" count="0"/>
    <cacheHierarchy uniqueName="[Measures].[Vtas P+N x Dia]" caption="Vtas P+N x Dia" measure="1" displayFolder="" measureGroup="VentasTiemposFinal" count="0"/>
    <cacheHierarchy uniqueName="[Measures].[__XL_Count VentasTiemposFinal]" caption="__XL_Count VentasTiemposFinal" measure="1" displayFolder="" measureGroup="VentasTiemposFinal" count="0" hidden="1"/>
    <cacheHierarchy uniqueName="[Measures].[__XL_Count Calendario]" caption="__XL_Count Calendario" measure="1" displayFolder="" measureGroup="Calendario" count="0" hidden="1"/>
    <cacheHierarchy uniqueName="[Measures].[__XL_Count Vtas Delivery]" caption="__XL_Count Vtas Delivery" measure="1" displayFolder="" measureGroup="Vtas Delivery" count="0" hidden="1"/>
    <cacheHierarchy uniqueName="[Measures].[__XL_Count Horas_Objetivo]" caption="__XL_Count Horas_Objetivo" measure="1" displayFolder="" measureGroup="Horas_Objetivo" count="0" hidden="1"/>
    <cacheHierarchy uniqueName="[Measures].[__XL_Count Tiempos]" caption="__XL_Count Tiempos" measure="1" displayFolder="" measureGroup="Tiempos" count="0" hidden="1"/>
    <cacheHierarchy uniqueName="[Measures].[__XL_Count Ventas AZO Mes Anterior]" caption="__XL_Count Ventas AZO Mes Anterior" measure="1" displayFolder="" measureGroup="Ventas AZO Mes Anterior" count="0" hidden="1"/>
    <cacheHierarchy uniqueName="[Measures].[__XL_Count Ausentismo]" caption="__XL_Count Ausentismo" measure="1" displayFolder="" measureGroup="Ausentismo" count="0" hidden="1"/>
    <cacheHierarchy uniqueName="[Measures].[__XL_Count Dotacion]" caption="__XL_Count Dotacion" measure="1" displayFolder="" measureGroup="Dotacion" count="0" hidden="1"/>
    <cacheHierarchy uniqueName="[Measures].[__No measures defined]" caption="__No measures defined" measure="1" displayFolder="" count="0" hidden="1"/>
  </cacheHierarchies>
  <kpis count="0"/>
  <dimensions count="9">
    <dimension name="Ausentismo" uniqueName="[Ausentismo]" caption="Ausentismo"/>
    <dimension name="Calendario" uniqueName="[Calendario]" caption="Calendario"/>
    <dimension name="Dotacion" uniqueName="[Dotacion]" caption="Dotacion"/>
    <dimension name="Horas_Objetivo" uniqueName="[Horas_Objetivo]" caption="Horas_Objetivo"/>
    <dimension measure="1" name="Measures" uniqueName="[Measures]" caption="Measures"/>
    <dimension name="Tiempos" uniqueName="[Tiempos]" caption="Tiempos"/>
    <dimension name="Ventas AZO Mes Anterior" uniqueName="[Ventas AZO Mes Anterior]" caption="Ventas AZO Mes Anterior"/>
    <dimension name="VentasTiemposFinal" uniqueName="[VentasTiemposFinal]" caption="VentasTiemposFinal"/>
    <dimension name="Vtas Delivery" uniqueName="[Vtas Delivery]" caption="Vtas Delivery"/>
  </dimensions>
  <measureGroups count="8">
    <measureGroup name="Ausentismo" caption="Ausentismo"/>
    <measureGroup name="Calendario" caption="Calendario"/>
    <measureGroup name="Dotacion" caption="Dotacion"/>
    <measureGroup name="Horas_Objetivo" caption="Horas_Objetivo"/>
    <measureGroup name="Tiempos" caption="Tiempos"/>
    <measureGroup name="Ventas AZO Mes Anterior" caption="Ventas AZO Mes Anterior"/>
    <measureGroup name="VentasTiemposFinal" caption="VentasTiemposFinal"/>
    <measureGroup name="Vtas Delivery" caption="Vtas Delivery"/>
  </measureGroups>
  <maps count="13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1"/>
    <map measureGroup="4" dimension="5"/>
    <map measureGroup="5" dimension="6"/>
    <map measureGroup="6" dimension="1"/>
    <map measureGroup="6" dimension="2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" refreshedDate="45414.412906018515" backgroundQuery="1" createdVersion="8" refreshedVersion="8" minRefreshableVersion="3" recordCount="0" supportSubquery="1" supportAdvancedDrill="1" xr:uid="{0D382209-A609-411B-BFC6-E9D8B0ECE4A0}">
  <cacheSource type="external" connectionId="19"/>
  <cacheFields count="22">
    <cacheField name="[VentasTiemposFinal].[Supervisor].[Supervisor]" caption="Supervisor" numFmtId="0" hierarchy="146" level="1">
      <sharedItems count="2">
        <s v="Chierico Silvina"/>
        <s v="Monjes Nicole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Supervisor].&amp;[Chierico Silvina]"/>
            <x15:cachedUniqueName index="1" name="[VentasTiemposFinal].[Supervisor].&amp;[Monjes Nicole]"/>
          </x15:cachedUniqueNames>
        </ext>
      </extLst>
    </cacheField>
    <cacheField name="[VentasTiemposFinal].[Operador].[Operador]" caption="Operador" numFmtId="0" hierarchy="144" level="1">
      <sharedItems count="42">
        <s v="Aguirre Natalia"/>
        <s v="Alvarez Matias Nahuel"/>
        <s v="Aragon Marianela Belen"/>
        <s v="Baez Yesica Soledad"/>
        <s v="Barrionuevo Leandro Riveros"/>
        <s v="Bazan Antonella"/>
        <s v="Berrueta Marlene Patricia"/>
        <s v="Bussolini Daiana Ayelen"/>
        <s v="Cabrera Angie"/>
        <s v="Cabrera Rocio Daiana"/>
        <s v="Carballo Jose"/>
        <s v="Carreno Alejandro Jose"/>
        <s v="Irupe Galarza Marina"/>
        <s v="Lemos Nadia Beatriz"/>
        <s v="Marquez Camila Victoria"/>
        <s v="Mendez Amira Nicole"/>
        <s v="Resler Carolina"/>
        <s v="Rojas Micaela Abigail"/>
        <s v="Roux Yessica Alejandra"/>
        <s v="Verazay Tamara"/>
        <s v="Vivar Romina Alejandra"/>
        <s v="Aquino Rocio Micaela"/>
        <s v="Arias Lautaro"/>
        <s v="Avellaneda Maira Lorena"/>
        <s v="Diaz Evelyn"/>
        <s v="Encina Lourdes Micaela"/>
        <s v="Fernandez Carolina"/>
        <s v="Garcia Melisa"/>
        <s v="Garcia Wanda"/>
        <s v="Gerace Laura"/>
        <s v="Gianetti Maria Victoria"/>
        <s v="Gomez Gabriela"/>
        <s v="Gomez Micaela"/>
        <s v="Gomez Micaela Ayelen"/>
        <s v="Lastra Keila"/>
        <s v="Lopez Monica Laura"/>
        <s v="Medina Rocio Elizabeth"/>
        <s v="Neulist Sabrina Soledad"/>
        <s v="Quinteros Camila Gisella"/>
        <s v="Quinteros Paula Beatriz"/>
        <s v="Salto Luciano Nicolas"/>
        <s v="Varela Ludmila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Operador].&amp;[Aguirre Natalia]"/>
            <x15:cachedUniqueName index="1" name="[VentasTiemposFinal].[Operador].&amp;[Alvarez Matias Nahuel]"/>
            <x15:cachedUniqueName index="2" name="[VentasTiemposFinal].[Operador].&amp;[Aragon Marianela Belen]"/>
            <x15:cachedUniqueName index="3" name="[VentasTiemposFinal].[Operador].&amp;[Baez Yesica Soledad]"/>
            <x15:cachedUniqueName index="4" name="[VentasTiemposFinal].[Operador].&amp;[Barrionuevo Leandro Riveros]"/>
            <x15:cachedUniqueName index="5" name="[VentasTiemposFinal].[Operador].&amp;[Bazan Antonella]"/>
            <x15:cachedUniqueName index="6" name="[VentasTiemposFinal].[Operador].&amp;[Berrueta Marlene Patricia]"/>
            <x15:cachedUniqueName index="7" name="[VentasTiemposFinal].[Operador].&amp;[Bussolini Daiana Ayelen]"/>
            <x15:cachedUniqueName index="8" name="[VentasTiemposFinal].[Operador].&amp;[Cabrera Angie]"/>
            <x15:cachedUniqueName index="9" name="[VentasTiemposFinal].[Operador].&amp;[Cabrera Rocio Daiana]"/>
            <x15:cachedUniqueName index="10" name="[VentasTiemposFinal].[Operador].&amp;[Carballo Jose]"/>
            <x15:cachedUniqueName index="11" name="[VentasTiemposFinal].[Operador].&amp;[Carreno Alejandro Jose]"/>
            <x15:cachedUniqueName index="12" name="[VentasTiemposFinal].[Operador].&amp;[Irupe Galarza Marina]"/>
            <x15:cachedUniqueName index="13" name="[VentasTiemposFinal].[Operador].&amp;[Lemos Nadia Beatriz]"/>
            <x15:cachedUniqueName index="14" name="[VentasTiemposFinal].[Operador].&amp;[Marquez Camila Victoria]"/>
            <x15:cachedUniqueName index="15" name="[VentasTiemposFinal].[Operador].&amp;[Mendez Amira Nicole]"/>
            <x15:cachedUniqueName index="16" name="[VentasTiemposFinal].[Operador].&amp;[Resler Carolina]"/>
            <x15:cachedUniqueName index="17" name="[VentasTiemposFinal].[Operador].&amp;[Rojas Micaela Abigail]"/>
            <x15:cachedUniqueName index="18" name="[VentasTiemposFinal].[Operador].&amp;[Roux Yessica Alejandra]"/>
            <x15:cachedUniqueName index="19" name="[VentasTiemposFinal].[Operador].&amp;[Verazay Tamara]"/>
            <x15:cachedUniqueName index="20" name="[VentasTiemposFinal].[Operador].&amp;[Vivar Romina Alejandra]"/>
            <x15:cachedUniqueName index="21" name="[VentasTiemposFinal].[Operador].&amp;[Aquino Rocio Micaela]"/>
            <x15:cachedUniqueName index="22" name="[VentasTiemposFinal].[Operador].&amp;[Arias Lautaro]"/>
            <x15:cachedUniqueName index="23" name="[VentasTiemposFinal].[Operador].&amp;[Avellaneda Maira Lorena]"/>
            <x15:cachedUniqueName index="24" name="[VentasTiemposFinal].[Operador].&amp;[Diaz Evelyn]"/>
            <x15:cachedUniqueName index="25" name="[VentasTiemposFinal].[Operador].&amp;[Encina Lourdes Micaela]"/>
            <x15:cachedUniqueName index="26" name="[VentasTiemposFinal].[Operador].&amp;[Fernandez Carolina]"/>
            <x15:cachedUniqueName index="27" name="[VentasTiemposFinal].[Operador].&amp;[Garcia Melisa]"/>
            <x15:cachedUniqueName index="28" name="[VentasTiemposFinal].[Operador].&amp;[Garcia Wanda]"/>
            <x15:cachedUniqueName index="29" name="[VentasTiemposFinal].[Operador].&amp;[Gerace Laura]"/>
            <x15:cachedUniqueName index="30" name="[VentasTiemposFinal].[Operador].&amp;[Gianetti Maria Victoria]"/>
            <x15:cachedUniqueName index="31" name="[VentasTiemposFinal].[Operador].&amp;[Gomez Gabriela]"/>
            <x15:cachedUniqueName index="32" name="[VentasTiemposFinal].[Operador].&amp;[Gomez Micaela]"/>
            <x15:cachedUniqueName index="33" name="[VentasTiemposFinal].[Operador].&amp;[Gomez Micaela Ayelen]"/>
            <x15:cachedUniqueName index="34" name="[VentasTiemposFinal].[Operador].&amp;[Lastra Keila]"/>
            <x15:cachedUniqueName index="35" name="[VentasTiemposFinal].[Operador].&amp;[Lopez Monica Laura]"/>
            <x15:cachedUniqueName index="36" name="[VentasTiemposFinal].[Operador].&amp;[Medina Rocio Elizabeth]"/>
            <x15:cachedUniqueName index="37" name="[VentasTiemposFinal].[Operador].&amp;[Neulist Sabrina Soledad]"/>
            <x15:cachedUniqueName index="38" name="[VentasTiemposFinal].[Operador].&amp;[Quinteros Camila Gisella]"/>
            <x15:cachedUniqueName index="39" name="[VentasTiemposFinal].[Operador].&amp;[Quinteros Paula Beatriz]"/>
            <x15:cachedUniqueName index="40" name="[VentasTiemposFinal].[Operador].&amp;[Salto Luciano Nicolas]"/>
            <x15:cachedUniqueName index="41" name="[VentasTiemposFinal].[Operador].&amp;[Varela Ludmila]"/>
          </x15:cachedUniqueNames>
        </ext>
      </extLst>
    </cacheField>
    <cacheField name="[Measures].[CI Login]" caption="CI Login" numFmtId="0" hierarchy="198" level="32767"/>
    <cacheField name="[Measures].[Total Login]" caption="Total Login" numFmtId="0" hierarchy="197" level="32767"/>
    <cacheField name="[Measures].[%Utilizacion]" caption="%Utilizacion" numFmtId="0" hierarchy="217" level="32767"/>
    <cacheField name="[Measures].[%Avail]" caption="%Avail" numFmtId="0" hierarchy="216" level="32767"/>
    <cacheField name="[Measures].[CI Conversacion]" caption="CI Conversacion" numFmtId="0" hierarchy="207" level="32767"/>
    <cacheField name="[Measures].[CI Avail]" caption="CI Avail" numFmtId="0" hierarchy="203" level="32767"/>
    <cacheField name="[Measures].[CI ACW]" caption="CI ACW" numFmtId="0" hierarchy="209" level="32767"/>
    <cacheField name="[Measures].[CI Not_Ready]" caption="CI Not_Ready" numFmtId="0" hierarchy="210" level="32767"/>
    <cacheField name="[Measures].[CI Break]" caption="CI Break" numFmtId="0" hierarchy="211" level="32767"/>
    <cacheField name="[Measures].[CI Administrativo]" caption="CI Administrativo" numFmtId="0" hierarchy="213" level="32767"/>
    <cacheField name="[Measures].[CI Baño]" caption="CI Baño" numFmtId="0" hierarchy="214" level="32767"/>
    <cacheField name="[Measures].[CI Coaching]" caption="CI Coaching" numFmtId="0" hierarchy="212" level="32767"/>
    <cacheField name="[Measures].[CI OTROS]" caption="CI OTROS" numFmtId="0" hierarchy="218" level="32767"/>
    <cacheField name="[Measures].[Total Llamadas]" caption="Total Llamadas" numFmtId="0" hierarchy="221" level="32767"/>
    <cacheField name="[Measures].[Llamada prom/Dia]" caption="Llamada prom/Dia" numFmtId="0" hierarchy="219" level="32767"/>
    <cacheField name="[Measures].[Q Llam C/6 HS]" caption="Q Llam C/6 HS" numFmtId="0" hierarchy="220" level="32767"/>
    <cacheField name="[VentasTiemposFinal].[Sub Campaña].[Sub Campaña]" caption="Sub Campaña" numFmtId="0" hierarchy="118" level="1">
      <sharedItems containsSemiMixedTypes="0" containsNonDate="0" containsString="0"/>
    </cacheField>
    <cacheField name="[VentasTiemposFinal].[Fecha].[Fecha]" caption="Fecha" numFmtId="0" hierarchy="116" level="1">
      <sharedItems containsSemiMixedTypes="0" containsNonDate="0" containsString="0"/>
    </cacheField>
    <cacheField name="[Calendario].[Día].[Día]" caption="Día" numFmtId="0" hierarchy="13" level="1">
      <sharedItems count="6">
        <s v="vie. 01/03"/>
        <s v="lun. 04/03"/>
        <s v="mar. 05/03"/>
        <s v="mié. 06/03"/>
        <s v="jue. 07/03"/>
        <s v="vie. 08/03"/>
      </sharedItems>
      <extLst>
        <ext xmlns:x15="http://schemas.microsoft.com/office/spreadsheetml/2010/11/main" uri="{4F2E5C28-24EA-4eb8-9CBF-B6C8F9C3D259}">
          <x15:cachedUniqueNames>
            <x15:cachedUniqueName index="0" name="[Calendario].[Día].&amp;[vie. 01/03]"/>
            <x15:cachedUniqueName index="1" name="[Calendario].[Día].&amp;[lun. 04/03]"/>
            <x15:cachedUniqueName index="2" name="[Calendario].[Día].&amp;[mar. 05/03]"/>
            <x15:cachedUniqueName index="3" name="[Calendario].[Día].&amp;[mié. 06/03]"/>
            <x15:cachedUniqueName index="4" name="[Calendario].[Día].&amp;[jue. 07/03]"/>
            <x15:cachedUniqueName index="5" name="[Calendario].[Día].&amp;[vie. 08/03]"/>
          </x15:cachedUniqueNames>
        </ext>
      </extLst>
    </cacheField>
    <cacheField name="[VentasTiemposFinal].[Estado].[Estado]" caption="Estado" numFmtId="0" hierarchy="150" level="1">
      <sharedItems containsSemiMixedTypes="0" containsNonDate="0" containsString="0"/>
    </cacheField>
  </cacheFields>
  <cacheHierarchies count="252">
    <cacheHierarchy uniqueName="[Ausentismo].[UserMitrol]" caption="UserMitrol" attribute="1" defaultMemberUniqueName="[Ausentismo].[UserMitrol].[All]" allUniqueName="[Ausentismo].[UserMitrol].[All]" dimensionUniqueName="[Ausentismo]" displayFolder="" count="0" memberValueDatatype="130" unbalanced="0"/>
    <cacheHierarchy uniqueName="[Ausentismo].[Fecha]" caption="Fecha" attribute="1" time="1" defaultMemberUniqueName="[Ausentismo].[Fecha].[All]" allUniqueName="[Ausentismo].[Fecha].[All]" dimensionUniqueName="[Ausentismo]" displayFolder="" count="0" memberValueDatatype="7" unbalanced="0"/>
    <cacheHierarchy uniqueName="[Ausentismo].[HS Obj]" caption="HS Obj" attribute="1" defaultMemberUniqueName="[Ausentismo].[HS Obj].[All]" allUniqueName="[Ausentismo].[HS Obj].[All]" dimensionUniqueName="[Ausentismo]" displayFolder="" count="0" memberValueDatatype="5" unbalanced="0"/>
    <cacheHierarchy uniqueName="[Ausentismo].[LOGIN]" caption="LOGIN" attribute="1" defaultMemberUniqueName="[Ausentismo].[LOGIN].[All]" allUniqueName="[Ausentismo].[LOGIN].[All]" dimensionUniqueName="[Ausentismo]" displayFolder="" count="0" memberValueDatatype="5" unbalanced="0"/>
    <cacheHierarchy uniqueName="[Ausentismo].[PRESENTE]" caption="PRESENTE" attribute="1" defaultMemberUniqueName="[Ausentismo].[PRESENTE].[All]" allUniqueName="[Ausentismo].[PRESENTE].[All]" dimensionUniqueName="[Ausentismo]" displayFolder="" count="0" memberValueDatatype="130" unbalanced="0"/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].[Día]" caption="Día" attribute="1" time="1" defaultMemberUniqueName="[Calendario].[Día].[All]" allUniqueName="[Calendario].[Día].[All]" dimensionUniqueName="[Calendario]" displayFolder="" count="2" memberValueDatatype="130" unbalanced="0">
      <fieldsUsage count="2">
        <fieldUsage x="-1"/>
        <fieldUsage x="20"/>
      </fieldsUsage>
    </cacheHierarchy>
    <cacheHierarchy uniqueName="[Calendario].[Semana]" caption="Semana" attribute="1" time="1" defaultMemberUniqueName="[Calendario].[Semana].[All]" allUniqueName="[Calendario].[Semana].[All]" dimensionUniqueName="[Calendario]" displayFolder="" count="0" memberValueDatatype="130" unbalanced="0"/>
    <cacheHierarchy uniqueName="[Dotacion].[Mes Dotacion]" caption="Mes Dotacion" attribute="1" time="1" defaultMemberUniqueName="[Dotacion].[Mes Dotacion].[All]" allUniqueName="[Dotacion].[Mes Dotacion].[All]" dimensionUniqueName="[Dotacion]" displayFolder="" count="0" memberValueDatatype="7" unbalanced="0"/>
    <cacheHierarchy uniqueName="[Dotacion].[Antiguedad (Meses)]" caption="Antiguedad (Meses)" attribute="1" defaultMemberUniqueName="[Dotacion].[Antiguedad (Meses)].[All]" allUniqueName="[Dotacion].[Antiguedad (Meses)].[All]" dimensionUniqueName="[Dotacion]" displayFolder="" count="0" memberValueDatatype="130" unbalanced="0"/>
    <cacheHierarchy uniqueName="[Dotacion].[Apellido y Nombre]" caption="Apellido y Nombre" attribute="1" defaultMemberUniqueName="[Dotacion].[Apellido y Nombre].[All]" allUniqueName="[Dotacion].[Apellido y Nombre].[All]" dimensionUniqueName="[Dotacion]" displayFolder="" count="0" memberValueDatatype="130" unbalanced="0"/>
    <cacheHierarchy uniqueName="[Dotacion].[Apellido]" caption="Apellido" attribute="1" defaultMemberUniqueName="[Dotacion].[Apellido].[All]" allUniqueName="[Dotacion].[Apellido].[All]" dimensionUniqueName="[Dotacion]" displayFolder="" count="0" memberValueDatatype="130" unbalanced="0"/>
    <cacheHierarchy uniqueName="[Dotacion].[Nombre]" caption="Nombre" attribute="1" defaultMemberUniqueName="[Dotacion].[Nombre].[All]" allUniqueName="[Dotacion].[Nombre].[All]" dimensionUniqueName="[Dotacion]" displayFolder="" count="0" memberValueDatatype="130" unbalanced="0"/>
    <cacheHierarchy uniqueName="[Dotacion].[Documento]" caption="Documento" attribute="1" defaultMemberUniqueName="[Dotacion].[Documento].[All]" allUniqueName="[Dotacion].[Documento].[All]" dimensionUniqueName="[Dotacion]" displayFolder="" count="0" memberValueDatatype="20" unbalanced="0"/>
    <cacheHierarchy uniqueName="[Dotacion].[CUIL/CUIT]" caption="CUIL/CUIT" attribute="1" defaultMemberUniqueName="[Dotacion].[CUIL/CUIT].[All]" allUniqueName="[Dotacion].[CUIL/CUIT].[All]" dimensionUniqueName="[Dotacion]" displayFolder="" count="0" memberValueDatatype="5" unbalanced="0"/>
    <cacheHierarchy uniqueName="[Dotacion].[Nacionalidad]" caption="Nacionalidad" attribute="1" defaultMemberUniqueName="[Dotacion].[Nacionalidad].[All]" allUniqueName="[Dotacion].[Nacionalidad].[All]" dimensionUniqueName="[Dotacion]" displayFolder="" count="0" memberValueDatatype="130" unbalanced="0"/>
    <cacheHierarchy uniqueName="[Dotacion].[Legajo]" caption="Legajo" attribute="1" defaultMemberUniqueName="[Dotacion].[Legajo].[All]" allUniqueName="[Dotacion].[Legajo].[All]" dimensionUniqueName="[Dotacion]" displayFolder="" count="0" memberValueDatatype="130" unbalanced="0"/>
    <cacheHierarchy uniqueName="[Dotacion].[Puesto]" caption="Puesto" attribute="1" defaultMemberUniqueName="[Dotacion].[Puesto].[All]" allUniqueName="[Dotacion].[Puesto].[All]" dimensionUniqueName="[Dotacion]" displayFolder="" count="0" memberValueDatatype="130" unbalanced="0"/>
    <cacheHierarchy uniqueName="[Dotacion].[Fecha Nacimiento]" caption="Fecha Nacimiento" attribute="1" time="1" defaultMemberUniqueName="[Dotacion].[Fecha Nacimiento].[All]" allUniqueName="[Dotacion].[Fecha Nacimiento].[All]" dimensionUniqueName="[Dotacion]" displayFolder="" count="0" memberValueDatatype="7" unbalanced="0"/>
    <cacheHierarchy uniqueName="[Dotacion].[Fecha Ingreso AZO]" caption="Fecha Ingreso AZO" attribute="1" time="1" defaultMemberUniqueName="[Dotacion].[Fecha Ingreso AZO].[All]" allUniqueName="[Dotacion].[Fecha Ingreso AZO].[All]" dimensionUniqueName="[Dotacion]" displayFolder="" count="0" memberValueDatatype="7" unbalanced="0"/>
    <cacheHierarchy uniqueName="[Dotacion].[Fecha Ingreso ML]" caption="Fecha Ingreso ML" attribute="1" time="1" defaultMemberUniqueName="[Dotacion].[Fecha Ingreso ML].[All]" allUniqueName="[Dotacion].[Fecha Ingreso ML].[All]" dimensionUniqueName="[Dotacion]" displayFolder="" count="0" memberValueDatatype="7" unbalanced="0"/>
    <cacheHierarchy uniqueName="[Dotacion].[Supervisor]" caption="Supervisor" attribute="1" defaultMemberUniqueName="[Dotacion].[Supervisor].[All]" allUniqueName="[Dotacion].[Supervisor].[All]" dimensionUniqueName="[Dotacion]" displayFolder="" count="0" memberValueDatatype="130" unbalanced="0"/>
    <cacheHierarchy uniqueName="[Dotacion].[Coordinador]" caption="Coordinador" attribute="1" defaultMemberUniqueName="[Dotacion].[Coordinador].[All]" allUniqueName="[Dotacion].[Coordinador].[All]" dimensionUniqueName="[Dotacion]" displayFolder="" count="0" memberValueDatatype="130" unbalanced="0"/>
    <cacheHierarchy uniqueName="[Dotacion].[Turno]" caption="Turno" attribute="1" defaultMemberUniqueName="[Dotacion].[Turno].[All]" allUniqueName="[Dotacion].[Turno].[All]" dimensionUniqueName="[Dotacion]" displayFolder="" count="0" memberValueDatatype="130" unbalanced="0"/>
    <cacheHierarchy uniqueName="[Dotacion].[Jornada]" caption="Jornada" attribute="1" defaultMemberUniqueName="[Dotacion].[Jornada].[All]" allUniqueName="[Dotacion].[Jornada].[All]" dimensionUniqueName="[Dotacion]" displayFolder="" count="0" memberValueDatatype="130" unbalanced="0"/>
    <cacheHierarchy uniqueName="[Dotacion].[Carga Horaria]" caption="Carga Horaria" attribute="1" defaultMemberUniqueName="[Dotacion].[Carga Horaria].[All]" allUniqueName="[Dotacion].[Carga Horaria].[All]" dimensionUniqueName="[Dotacion]" displayFolder="" count="0" memberValueDatatype="20" unbalanced="0"/>
    <cacheHierarchy uniqueName="[Dotacion].[Cliente]" caption="Cliente" attribute="1" defaultMemberUniqueName="[Dotacion].[Cliente].[All]" allUniqueName="[Dotacion].[Cliente].[All]" dimensionUniqueName="[Dotacion]" displayFolder="" count="0" memberValueDatatype="130" unbalanced="0"/>
    <cacheHierarchy uniqueName="[Dotacion].[Sub Campaña]" caption="Sub Campaña" attribute="1" defaultMemberUniqueName="[Dotacion].[Sub Campaña].[All]" allUniqueName="[Dotacion].[Sub Campaña].[All]" dimensionUniqueName="[Dotacion]" displayFolder="" count="0" memberValueDatatype="130" unbalanced="0"/>
    <cacheHierarchy uniqueName="[Dotacion].[ID AZO]" caption="ID AZO" attribute="1" defaultMemberUniqueName="[Dotacion].[ID AZO].[All]" allUniqueName="[Dotacion].[ID AZO].[All]" dimensionUniqueName="[Dotacion]" displayFolder="" count="0" memberValueDatatype="130" unbalanced="0"/>
    <cacheHierarchy uniqueName="[Dotacion].[Estado]" caption="Estado" attribute="1" defaultMemberUniqueName="[Dotacion].[Estado].[All]" allUniqueName="[Dotacion].[Estado].[All]" dimensionUniqueName="[Dotacion]" displayFolder="" count="0" memberValueDatatype="130" unbalanced="0"/>
    <cacheHierarchy uniqueName="[Dotacion].[Fecha Baja o Lic]" caption="Fecha Baja o Lic" attribute="1" defaultMemberUniqueName="[Dotacion].[Fecha Baja o Lic].[All]" allUniqueName="[Dotacion].[Fecha Baja o Lic].[All]" dimensionUniqueName="[Dotacion]" displayFolder="" count="0" memberValueDatatype="130" unbalanced="0"/>
    <cacheHierarchy uniqueName="[Dotacion].[Proporcional x Presentismo]" caption="Proporcional x Presentismo" attribute="1" defaultMemberUniqueName="[Dotacion].[Proporcional x Presentismo].[All]" allUniqueName="[Dotacion].[Proporcional x Presentismo].[All]" dimensionUniqueName="[Dotacion]" displayFolder="" count="0" memberValueDatatype="5" unbalanced="0"/>
    <cacheHierarchy uniqueName="[Dotacion].[Proporcional x Curva]" caption="Proporcional x Curva" attribute="1" defaultMemberUniqueName="[Dotacion].[Proporcional x Curva].[All]" allUniqueName="[Dotacion].[Proporcional x Curva].[All]" dimensionUniqueName="[Dotacion]" displayFolder="" count="0" memberValueDatatype="5" unbalanced="0"/>
    <cacheHierarchy uniqueName="[Dotacion].[MODALIDAD]" caption="MODALIDAD" attribute="1" defaultMemberUniqueName="[Dotacion].[MODALIDAD].[All]" allUniqueName="[Dotacion].[MODALIDAD].[All]" dimensionUniqueName="[Dotacion]" displayFolder="" count="0" memberValueDatatype="130" unbalanced="0"/>
    <cacheHierarchy uniqueName="[Dotacion].[User Mitrol]" caption="User Mitrol" attribute="1" defaultMemberUniqueName="[Dotacion].[User Mitrol].[All]" allUniqueName="[Dotacion].[User Mitrol].[All]" dimensionUniqueName="[Dotacion]" displayFolder="" count="0" memberValueDatatype="130" unbalanced="0"/>
    <cacheHierarchy uniqueName="[Dotacion].[Equipo]" caption="Equipo" attribute="1" defaultMemberUniqueName="[Dotacion].[Equipo].[All]" allUniqueName="[Dotacion].[Equipo].[All]" dimensionUniqueName="[Dotacion]" displayFolder="" count="0" memberValueDatatype="130" unbalanced="0"/>
    <cacheHierarchy uniqueName="[Horas_Objetivo].[Producto]" caption="Producto" attribute="1" defaultMemberUniqueName="[Horas_Objetivo].[Producto].[All]" allUniqueName="[Horas_Objetivo].[Producto].[All]" dimensionUniqueName="[Horas_Objetivo]" displayFolder="" count="0" memberValueDatatype="130" unbalanced="0"/>
    <cacheHierarchy uniqueName="[Horas_Objetivo].[Apellido y Nombre]" caption="Apellido y Nombre" attribute="1" defaultMemberUniqueName="[Horas_Objetivo].[Apellido y Nombre].[All]" allUniqueName="[Horas_Objetivo].[Apellido y Nombre].[All]" dimensionUniqueName="[Horas_Objetivo]" displayFolder="" count="0" memberValueDatatype="130" unbalanced="0"/>
    <cacheHierarchy uniqueName="[Horas_Objetivo].[Supervisor]" caption="Supervisor" attribute="1" defaultMemberUniqueName="[Horas_Objetivo].[Supervisor].[All]" allUniqueName="[Horas_Objetivo].[Supervisor].[All]" dimensionUniqueName="[Horas_Objetivo]" displayFolder="" count="0" memberValueDatatype="130" unbalanced="0"/>
    <cacheHierarchy uniqueName="[Horas_Objetivo].[Coordinador]" caption="Coordinador" attribute="1" defaultMemberUniqueName="[Horas_Objetivo].[Coordinador].[All]" allUniqueName="[Horas_Objetivo].[Coordinador].[All]" dimensionUniqueName="[Horas_Objetivo]" displayFolder="" count="0" memberValueDatatype="130" unbalanced="0"/>
    <cacheHierarchy uniqueName="[Horas_Objetivo].[Estado]" caption="Estado" attribute="1" defaultMemberUniqueName="[Horas_Objetivo].[Estado].[All]" allUniqueName="[Horas_Objetivo].[Estado].[All]" dimensionUniqueName="[Horas_Objetivo]" displayFolder="" count="0" memberValueDatatype="130" unbalanced="0"/>
    <cacheHierarchy uniqueName="[Horas_Objetivo].[Sub Campaña]" caption="Sub Campaña" attribute="1" defaultMemberUniqueName="[Horas_Objetivo].[Sub Campaña].[All]" allUniqueName="[Horas_Objetivo].[Sub Campaña].[All]" dimensionUniqueName="[Horas_Objetivo]" displayFolder="" count="0" memberValueDatatype="130" unbalanced="0"/>
    <cacheHierarchy uniqueName="[Horas_Objetivo].[User Mitrol]" caption="User Mitrol" attribute="1" defaultMemberUniqueName="[Horas_Objetivo].[User Mitrol].[All]" allUniqueName="[Horas_Objetivo].[User Mitrol].[All]" dimensionUniqueName="[Horas_Objetivo]" displayFolder="" count="0" memberValueDatatype="130" unbalanced="0"/>
    <cacheHierarchy uniqueName="[Horas_Objetivo].[Fecha]" caption="Fecha" attribute="1" time="1" defaultMemberUniqueName="[Horas_Objetivo].[Fecha].[All]" allUniqueName="[Horas_Objetivo].[Fecha].[All]" dimensionUniqueName="[Horas_Objetivo]" displayFolder="" count="0" memberValueDatatype="7" unbalanced="0"/>
    <cacheHierarchy uniqueName="[Horas_Objetivo].[LOGIN]" caption="LOGIN" attribute="1" defaultMemberUniqueName="[Horas_Objetivo].[LOGIN].[All]" allUniqueName="[Horas_Objetivo].[LOGIN].[All]" dimensionUniqueName="[Horas_Objetivo]" displayFolder="" count="0" memberValueDatatype="5" unbalanced="0"/>
    <cacheHierarchy uniqueName="[Horas_Objetivo].[HS Obj]" caption="HS Obj" attribute="1" defaultMemberUniqueName="[Horas_Objetivo].[HS Obj].[All]" allUniqueName="[Horas_Objetivo].[HS Obj].[All]" dimensionUniqueName="[Horas_Objetivo]" displayFolder="" count="0" memberValueDatatype="5" unbalanced="0"/>
    <cacheHierarchy uniqueName="[Tiempos].[Fecha]" caption="Fecha" attribute="1" time="1" defaultMemberUniqueName="[Tiempos].[Fecha].[All]" allUniqueName="[Tiempos].[Fecha].[All]" dimensionUniqueName="[Tiempos]" displayFolder="" count="0" memberValueDatatype="7" unbalanced="0"/>
    <cacheHierarchy uniqueName="[Tiempos].[UserMitrol]" caption="UserMitrol" attribute="1" defaultMemberUniqueName="[Tiempos].[UserMitrol].[All]" allUniqueName="[Tiempos].[UserMitrol].[All]" dimensionUniqueName="[Tiempos]" displayFolder="" count="0" memberValueDatatype="130" unbalanced="0"/>
    <cacheHierarchy uniqueName="[Tiempos].[Sub Campaña]" caption="Sub Campaña" attribute="1" defaultMemberUniqueName="[Tiempos].[Sub Campaña].[All]" allUniqueName="[Tiempos].[Sub Campaña].[All]" dimensionUniqueName="[Tiempos]" displayFolder="" count="0" memberValueDatatype="130" unbalanced="0"/>
    <cacheHierarchy uniqueName="[Tiempos].[LOGIN]" caption="LOGIN" attribute="1" defaultMemberUniqueName="[Tiempos].[LOGIN].[All]" allUniqueName="[Tiempos].[LOGIN].[All]" dimensionUniqueName="[Tiempos]" displayFolder="" count="0" memberValueDatatype="5" unbalanced="0"/>
    <cacheHierarchy uniqueName="[Tiempos].[AVAIL]" caption="AVAIL" attribute="1" defaultMemberUniqueName="[Tiempos].[AVAIL].[All]" allUniqueName="[Tiempos].[AVAIL].[All]" dimensionUniqueName="[Tiempos]" displayFolder="" count="0" memberValueDatatype="5" unbalanced="0"/>
    <cacheHierarchy uniqueName="[Tiempos].[PREVIEW]" caption="PREVIEW" attribute="1" defaultMemberUniqueName="[Tiempos].[PREVIEW].[All]" allUniqueName="[Tiempos].[PREVIEW].[All]" dimensionUniqueName="[Tiempos]" displayFolder="" count="0" memberValueDatatype="5" unbalanced="0"/>
    <cacheHierarchy uniqueName="[Tiempos].[DIAL]" caption="DIAL" attribute="1" defaultMemberUniqueName="[Tiempos].[DIAL].[All]" allUniqueName="[Tiempos].[DIAL].[All]" dimensionUniqueName="[Tiempos]" displayFolder="" count="0" memberValueDatatype="5" unbalanced="0"/>
    <cacheHierarchy uniqueName="[Tiempos].[RING]" caption="RING" attribute="1" defaultMemberUniqueName="[Tiempos].[RING].[All]" allUniqueName="[Tiempos].[RING].[All]" dimensionUniqueName="[Tiempos]" displayFolder="" count="0" memberValueDatatype="5" unbalanced="0"/>
    <cacheHierarchy uniqueName="[Tiempos].[CONVERSACIÓN]" caption="CONVERSACIÓN" attribute="1" defaultMemberUniqueName="[Tiempos].[CONVERSACIÓN].[All]" allUniqueName="[Tiempos].[CONVERSACIÓN].[All]" dimensionUniqueName="[Tiempos]" displayFolder="" count="0" memberValueDatatype="5" unbalanced="0"/>
    <cacheHierarchy uniqueName="[Tiempos].[HOLD]" caption="HOLD" attribute="1" defaultMemberUniqueName="[Tiempos].[HOLD].[All]" allUniqueName="[Tiempos].[HOLD].[All]" dimensionUniqueName="[Tiempos]" displayFolder="" count="0" memberValueDatatype="5" unbalanced="0"/>
    <cacheHierarchy uniqueName="[Tiempos].[ACW]" caption="ACW" attribute="1" defaultMemberUniqueName="[Tiempos].[ACW].[All]" allUniqueName="[Tiempos].[ACW].[All]" dimensionUniqueName="[Tiempos]" displayFolder="" count="0" memberValueDatatype="5" unbalanced="0"/>
    <cacheHierarchy uniqueName="[Tiempos].[NOT_READY]" caption="NOT_READY" attribute="1" defaultMemberUniqueName="[Tiempos].[NOT_READY].[All]" allUniqueName="[Tiempos].[NOT_READY].[All]" dimensionUniqueName="[Tiempos]" displayFolder="" count="0" memberValueDatatype="5" unbalanced="0"/>
    <cacheHierarchy uniqueName="[Tiempos].[BREAK]" caption="BREAK" attribute="1" defaultMemberUniqueName="[Tiempos].[BREAK].[All]" allUniqueName="[Tiempos].[BREAK].[All]" dimensionUniqueName="[Tiempos]" displayFolder="" count="0" memberValueDatatype="5" unbalanced="0"/>
    <cacheHierarchy uniqueName="[Tiempos].[COACHING]" caption="COACHING" attribute="1" defaultMemberUniqueName="[Tiempos].[COACHING].[All]" allUniqueName="[Tiempos].[COACHING].[All]" dimensionUniqueName="[Tiempos]" displayFolder="" count="0" memberValueDatatype="5" unbalanced="0"/>
    <cacheHierarchy uniqueName="[Tiempos].[ADMINISTRATIVO]" caption="ADMINISTRATIVO" attribute="1" defaultMemberUniqueName="[Tiempos].[ADMINISTRATIVO].[All]" allUniqueName="[Tiempos].[ADMINISTRATIVO].[All]" dimensionUniqueName="[Tiempos]" displayFolder="" count="0" memberValueDatatype="5" unbalanced="0"/>
    <cacheHierarchy uniqueName="[Tiempos].[BAÑO]" caption="BAÑO" attribute="1" defaultMemberUniqueName="[Tiempos].[BAÑO].[All]" allUniqueName="[Tiempos].[BAÑO].[All]" dimensionUniqueName="[Tiempos]" displayFolder="" count="0" memberValueDatatype="5" unbalanced="0"/>
    <cacheHierarchy uniqueName="[Tiempos].[LLAMADA_MANUAL]" caption="LLAMADA_MANUAL" attribute="1" defaultMemberUniqueName="[Tiempos].[LLAMADA_MANUAL].[All]" allUniqueName="[Tiempos].[LLAMADA_MANUAL].[All]" dimensionUniqueName="[Tiempos]" displayFolder="" count="0" memberValueDatatype="5" unbalanced="0"/>
    <cacheHierarchy uniqueName="[Tiempos].[ATENDIDAS]" caption="ATENDIDAS" attribute="1" defaultMemberUniqueName="[Tiempos].[ATENDIDAS].[All]" allUniqueName="[Tiempos].[ATENDIDAS].[All]" dimensionUniqueName="[Tiempos]" displayFolder="" count="0" memberValueDatatype="20" unbalanced="0"/>
    <cacheHierarchy uniqueName="[Tiempos].[NO_ATENDIDAS]" caption="NO_ATENDIDAS" attribute="1" defaultMemberUniqueName="[Tiempos].[NO_ATENDIDAS].[All]" allUniqueName="[Tiempos].[NO_ATENDIDAS].[All]" dimensionUniqueName="[Tiempos]" displayFolder="" count="0" memberValueDatatype="20" unbalanced="0"/>
    <cacheHierarchy uniqueName="[Tiempos].[TIPIFICACIÓN_EXITOSO]" caption="TIPIFICACIÓN_EXITOSO" attribute="1" defaultMemberUniqueName="[Tiempos].[TIPIFICACIÓN_EXITOSO].[All]" allUniqueName="[Tiempos].[TIPIFICACIÓN_EXITOSO].[All]" dimensionUniqueName="[Tiempos]" displayFolder="" count="0" memberValueDatatype="20" unbalanced="0"/>
    <cacheHierarchy uniqueName="[Tiempos].[TIPIFICACIÓN_NO_EXITOSO]" caption="TIPIFICACIÓN_NO_EXITOSO" attribute="1" defaultMemberUniqueName="[Tiempos].[TIPIFICACIÓN_NO_EXITOSO].[All]" allUniqueName="[Tiempos].[TIPIFICACIÓN_NO_EXITOSO].[All]" dimensionUniqueName="[Tiempos]" displayFolder="" count="0" memberValueDatatype="20" unbalanced="0"/>
    <cacheHierarchy uniqueName="[Tiempos].[CONVERSACIÓN_ENTRANTE]" caption="CONVERSACIÓN_ENTRANTE" attribute="1" defaultMemberUniqueName="[Tiempos].[CONVERSACIÓN_ENTRANTE].[All]" allUniqueName="[Tiempos].[CONVERSACIÓN_ENTRANTE].[All]" dimensionUniqueName="[Tiempos]" displayFolder="" count="0" memberValueDatatype="5" unbalanced="0"/>
    <cacheHierarchy uniqueName="[Tiempos].[CONVERSACIÓN_SALIENTE]" caption="CONVERSACIÓN_SALIENTE" attribute="1" defaultMemberUniqueName="[Tiempos].[CONVERSACIÓN_SALIENTE].[All]" allUniqueName="[Tiempos].[CONVERSACIÓN_SALIENTE].[All]" dimensionUniqueName="[Tiempos]" displayFolder="" count="0" memberValueDatatype="5" unbalanced="0"/>
    <cacheHierarchy uniqueName="[Tiempos].[LLAMADAS]" caption="LLAMADAS" attribute="1" defaultMemberUniqueName="[Tiempos].[LLAMADAS].[All]" allUniqueName="[Tiempos].[LLAMADAS].[All]" dimensionUniqueName="[Tiempos]" displayFolder="" count="0" memberValueDatatype="20" unbalanced="0"/>
    <cacheHierarchy uniqueName="[Tiempos].[TOTAL_AUXILIARES]" caption="TOTAL_AUXILIARES" attribute="1" defaultMemberUniqueName="[Tiempos].[TOTAL_AUXILIARES].[All]" allUniqueName="[Tiempos].[TOTAL_AUXILIARES].[All]" dimensionUniqueName="[Tiempos]" displayFolder="" count="0" memberValueDatatype="5" unbalanced="0"/>
    <cacheHierarchy uniqueName="[Tiempos].[TKT]" caption="TKT" attribute="1" defaultMemberUniqueName="[Tiempos].[TKT].[All]" allUniqueName="[Tiempos].[TKT].[All]" dimensionUniqueName="[Tiempos]" displayFolder="" count="0" memberValueDatatype="5" unbalanced="0"/>
    <cacheHierarchy uniqueName="[Tiempos].[TMO]" caption="TMO" attribute="1" defaultMemberUniqueName="[Tiempos].[TMO].[All]" allUniqueName="[Tiempos].[TMO].[All]" dimensionUniqueName="[Tiempos]" displayFolder="" count="0" memberValueDatatype="5" unbalanced="0"/>
    <cacheHierarchy uniqueName="[Tiempos].[PRODUCTO]" caption="PRODUCTO" attribute="1" defaultMemberUniqueName="[Tiempos].[PRODUCTO].[All]" allUniqueName="[Tiempos].[PRODUCTO].[All]" dimensionUniqueName="[Tiempos]" displayFolder="" count="0" memberValueDatatype="130" unbalanced="0"/>
    <cacheHierarchy uniqueName="[Tiempos].[Operador]" caption="Operador" attribute="1" defaultMemberUniqueName="[Tiempos].[Operador].[All]" allUniqueName="[Tiempos].[Operador].[All]" dimensionUniqueName="[Tiempos]" displayFolder="" count="0" memberValueDatatype="130" unbalanced="0"/>
    <cacheHierarchy uniqueName="[Tiempos].[Documento]" caption="Documento" attribute="1" defaultMemberUniqueName="[Tiempos].[Documento].[All]" allUniqueName="[Tiempos].[Documento].[All]" dimensionUniqueName="[Tiempos]" displayFolder="" count="0" memberValueDatatype="20" unbalanced="0"/>
    <cacheHierarchy uniqueName="[Tiempos].[Supervisor]" caption="Supervisor" attribute="1" defaultMemberUniqueName="[Tiempos].[Supervisor].[All]" allUniqueName="[Tiempos].[Supervisor].[All]" dimensionUniqueName="[Tiempos]" displayFolder="" count="0" memberValueDatatype="130" unbalanced="0"/>
    <cacheHierarchy uniqueName="[Tiempos].[Coordinador]" caption="Coordinador" attribute="1" defaultMemberUniqueName="[Tiempos].[Coordinador].[All]" allUniqueName="[Tiempos].[Coordinador].[All]" dimensionUniqueName="[Tiempos]" displayFolder="" count="0" memberValueDatatype="130" unbalanced="0"/>
    <cacheHierarchy uniqueName="[Tiempos].[Site]" caption="Site" attribute="1" defaultMemberUniqueName="[Tiempos].[Site].[All]" allUniqueName="[Tiempos].[Site].[All]" dimensionUniqueName="[Tiempos]" displayFolder="" count="0" memberValueDatatype="130" unbalanced="0"/>
    <cacheHierarchy uniqueName="[Tiempos].[Id Operador]" caption="Id Operador" attribute="1" defaultMemberUniqueName="[Tiempos].[Id Operador].[All]" allUniqueName="[Tiempos].[Id Operador].[All]" dimensionUniqueName="[Tiempos]" displayFolder="" count="0" memberValueDatatype="130" unbalanced="0"/>
    <cacheHierarchy uniqueName="[Tiempos].[Estado]" caption="Estado" attribute="1" defaultMemberUniqueName="[Tiempos].[Estado].[All]" allUniqueName="[Tiempos].[Estado].[All]" dimensionUniqueName="[Tiempos]" displayFolder="" count="0" memberValueDatatype="130" unbalanced="0"/>
    <cacheHierarchy uniqueName="[Tiempos].[Proporcional x Presentismo]" caption="Proporcional x Presentismo" attribute="1" defaultMemberUniqueName="[Tiempos].[Proporcional x Presentismo].[All]" allUniqueName="[Tiempos].[Proporcional x Presentismo].[All]" dimensionUniqueName="[Tiempos]" displayFolder="" count="0" memberValueDatatype="5" unbalanced="0"/>
    <cacheHierarchy uniqueName="[Tiempos].[Proporcional x Curva]" caption="Proporcional x Curva" attribute="1" defaultMemberUniqueName="[Tiempos].[Proporcional x Curva].[All]" allUniqueName="[Tiempos].[Proporcional x Curva].[All]" dimensionUniqueName="[Tiempos]" displayFolder="" count="0" memberValueDatatype="5" unbalanced="0"/>
    <cacheHierarchy uniqueName="[Tiempos].[Busqueda]" caption="Busqueda" attribute="1" defaultMemberUniqueName="[Tiempos].[Busqueda].[All]" allUniqueName="[Tiempos].[Busqueda].[All]" dimensionUniqueName="[Tiempos]" displayFolder="" count="0" memberValueDatatype="130" unbalanced="0"/>
    <cacheHierarchy uniqueName="[Ventas AZO Mes Anterior].[Id Operador]" caption="Id Operador" attribute="1" defaultMemberUniqueName="[Ventas AZO Mes Anterior].[Id Operador].[All]" allUniqueName="[Ventas AZO Mes Anterior].[Id Operador].[All]" dimensionUniqueName="[Ventas AZO Mes Anterior]" displayFolder="" count="0" memberValueDatatype="130" unbalanced="0"/>
    <cacheHierarchy uniqueName="[Ventas AZO Mes Anterior].[Fecha]" caption="Fecha" attribute="1" time="1" defaultMemberUniqueName="[Ventas AZO Mes Anterior].[Fecha].[All]" allUniqueName="[Ventas AZO Mes Anterior].[Fecha].[All]" dimensionUniqueName="[Ventas AZO Mes Anterior]" displayFolder="" count="0" memberValueDatatype="7" unbalanced="0"/>
    <cacheHierarchy uniqueName="[Ventas AZO Mes Anterior].[Hora]" caption="Hora" attribute="1" defaultMemberUniqueName="[Ventas AZO Mes Anterior].[Hora].[All]" allUniqueName="[Ventas AZO Mes Anterior].[Hora].[All]" dimensionUniqueName="[Ventas AZO Mes Anterior]" displayFolder="" count="0" memberValueDatatype="130" unbalanced="0"/>
    <cacheHierarchy uniqueName="[Ventas AZO Mes Anterior].[Dispositivo]" caption="Dispositivo" attribute="1" defaultMemberUniqueName="[Ventas AZO Mes Anterior].[Dispositivo].[All]" allUniqueName="[Ventas AZO Mes Anterior].[Dispositivo].[All]" dimensionUniqueName="[Ventas AZO Mes Anterior]" displayFolder="" count="0" memberValueDatatype="130" unbalanced="0"/>
    <cacheHierarchy uniqueName="[Ventas AZO Mes Anterior].[Cliente]" caption="Cliente" attribute="1" defaultMemberUniqueName="[Ventas AZO Mes Anterior].[Cliente].[All]" allUniqueName="[Ventas AZO Mes Anterior].[Cliente].[All]" dimensionUniqueName="[Ventas AZO Mes Anterior]" displayFolder="" count="0" memberValueDatatype="130" unbalanced="0"/>
    <cacheHierarchy uniqueName="[Ventas AZO Mes Anterior].[Cliente_Mail]" caption="Cliente_Mail" attribute="1" defaultMemberUniqueName="[Ventas AZO Mes Anterior].[Cliente_Mail].[All]" allUniqueName="[Ventas AZO Mes Anterior].[Cliente_Mail].[All]" dimensionUniqueName="[Ventas AZO Mes Anterior]" displayFolder="" count="0" memberValueDatatype="130" unbalanced="0"/>
    <cacheHierarchy uniqueName="[Ventas AZO Mes Anterior].[Cliente_Telefono]" caption="Cliente_Telefono" attribute="1" defaultMemberUniqueName="[Ventas AZO Mes Anterior].[Cliente_Telefono].[All]" allUniqueName="[Ventas AZO Mes Anterior].[Cliente_Telefono].[All]" dimensionUniqueName="[Ventas AZO Mes Anterior]" displayFolder="" count="0" memberValueDatatype="130" unbalanced="0"/>
    <cacheHierarchy uniqueName="[Ventas AZO Mes Anterior].[user_id]" caption="user_id" attribute="1" defaultMemberUniqueName="[Ventas AZO Mes Anterior].[user_id].[All]" allUniqueName="[Ventas AZO Mes Anterior].[user_id].[All]" dimensionUniqueName="[Ventas AZO Mes Anterior]" displayFolder="" count="0" memberValueDatatype="130" unbalanced="0"/>
    <cacheHierarchy uniqueName="[Ventas AZO Mes Anterior].[Status_Link]" caption="Status_Link" attribute="1" defaultMemberUniqueName="[Ventas AZO Mes Anterior].[Status_Link].[All]" allUniqueName="[Ventas AZO Mes Anterior].[Status_Link].[All]" dimensionUniqueName="[Ventas AZO Mes Anterior]" displayFolder="" count="0" memberValueDatatype="130" unbalanced="0"/>
    <cacheHierarchy uniqueName="[Ventas AZO Mes Anterior].[payment_id]" caption="payment_id" attribute="1" defaultMemberUniqueName="[Ventas AZO Mes Anterior].[payment_id].[All]" allUniqueName="[Ventas AZO Mes Anterior].[payment_id].[All]" dimensionUniqueName="[Ventas AZO Mes Anterior]" displayFolder="" count="0" memberValueDatatype="130" unbalanced="0"/>
    <cacheHierarchy uniqueName="[Ventas AZO Mes Anterior].[payment_method_id]" caption="payment_method_id" attribute="1" defaultMemberUniqueName="[Ventas AZO Mes Anterior].[payment_method_id].[All]" allUniqueName="[Ventas AZO Mes Anterior].[payment_method_id].[All]" dimensionUniqueName="[Ventas AZO Mes Anterior]" displayFolder="" count="0" memberValueDatatype="130" unbalanced="0"/>
    <cacheHierarchy uniqueName="[Ventas AZO Mes Anterior].[payment_status]" caption="payment_status" attribute="1" defaultMemberUniqueName="[Ventas AZO Mes Anterior].[payment_status].[All]" allUniqueName="[Ventas AZO Mes Anterior].[payment_status].[All]" dimensionUniqueName="[Ventas AZO Mes Anterior]" displayFolder="" count="0" memberValueDatatype="130" unbalanced="0"/>
    <cacheHierarchy uniqueName="[Ventas AZO Mes Anterior].[payment_status_detail]" caption="payment_status_detail" attribute="1" defaultMemberUniqueName="[Ventas AZO Mes Anterior].[payment_status_detail].[All]" allUniqueName="[Ventas AZO Mes Anterior].[payment_status_detail].[All]" dimensionUniqueName="[Ventas AZO Mes Anterior]" displayFolder="" count="0" memberValueDatatype="130" unbalanced="0"/>
    <cacheHierarchy uniqueName="[Ventas AZO Mes Anterior].[PRODUCTO]" caption="PRODUCTO" attribute="1" defaultMemberUniqueName="[Ventas AZO Mes Anterior].[PRODUCTO].[All]" allUniqueName="[Ventas AZO Mes Anterior].[PRODUCTO].[All]" dimensionUniqueName="[Ventas AZO Mes Anterior]" displayFolder="" count="0" memberValueDatatype="130" unbalanced="0"/>
    <cacheHierarchy uniqueName="[Ventas AZO Mes Anterior].[Sub Campaña]" caption="Sub Campaña" attribute="1" defaultMemberUniqueName="[Ventas AZO Mes Anterior].[Sub Campaña].[All]" allUniqueName="[Ventas AZO Mes Anterior].[Sub Campaña].[All]" dimensionUniqueName="[Ventas AZO Mes Anterior]" displayFolder="" count="0" memberValueDatatype="130" unbalanced="0"/>
    <cacheHierarchy uniqueName="[Ventas AZO Mes Anterior].[Estado_Gestion]" caption="Estado_Gestion" attribute="1" defaultMemberUniqueName="[Ventas AZO Mes Anterior].[Estado_Gestion].[All]" allUniqueName="[Ventas AZO Mes Anterior].[Estado_Gestion].[All]" dimensionUniqueName="[Ventas AZO Mes Anterior]" displayFolder="" count="0" memberValueDatatype="130" unbalanced="0"/>
    <cacheHierarchy uniqueName="[Ventas AZO Mes Anterior].[Puntos (Sin Incentivo)]" caption="Puntos (Sin Incentivo)" attribute="1" defaultMemberUniqueName="[Ventas AZO Mes Anterior].[Puntos (Sin Incentivo)].[All]" allUniqueName="[Ventas AZO Mes Anterior].[Puntos (Sin Incentivo)].[All]" dimensionUniqueName="[Ventas AZO Mes Anterior]" displayFolder="" count="0" memberValueDatatype="5" unbalanced="0"/>
    <cacheHierarchy uniqueName="[Ventas AZO Mes Anterior].[Operador]" caption="Operador" attribute="1" defaultMemberUniqueName="[Ventas AZO Mes Anterior].[Operador].[All]" allUniqueName="[Ventas AZO Mes Anterior].[Operador].[All]" dimensionUniqueName="[Ventas AZO Mes Anterior]" displayFolder="" count="0" memberValueDatatype="130" unbalanced="0"/>
    <cacheHierarchy uniqueName="[Ventas AZO Mes Anterior].[Documento]" caption="Documento" attribute="1" defaultMemberUniqueName="[Ventas AZO Mes Anterior].[Documento].[All]" allUniqueName="[Ventas AZO Mes Anterior].[Documento].[All]" dimensionUniqueName="[Ventas AZO Mes Anterior]" displayFolder="" count="0" memberValueDatatype="20" unbalanced="0"/>
    <cacheHierarchy uniqueName="[Ventas AZO Mes Anterior].[Supervisor]" caption="Supervisor" attribute="1" defaultMemberUniqueName="[Ventas AZO Mes Anterior].[Supervisor].[All]" allUniqueName="[Ventas AZO Mes Anterior].[Supervisor].[All]" dimensionUniqueName="[Ventas AZO Mes Anterior]" displayFolder="" count="0" memberValueDatatype="130" unbalanced="0"/>
    <cacheHierarchy uniqueName="[Ventas AZO Mes Anterior].[Coordinador]" caption="Coordinador" attribute="1" defaultMemberUniqueName="[Ventas AZO Mes Anterior].[Coordinador].[All]" allUniqueName="[Ventas AZO Mes Anterior].[Coordinador].[All]" dimensionUniqueName="[Ventas AZO Mes Anterior]" displayFolder="" count="0" memberValueDatatype="130" unbalanced="0"/>
    <cacheHierarchy uniqueName="[Ventas AZO Mes Anterior].[Site]" caption="Site" attribute="1" defaultMemberUniqueName="[Ventas AZO Mes Anterior].[Site].[All]" allUniqueName="[Ventas AZO Mes Anterior].[Site].[All]" dimensionUniqueName="[Ventas AZO Mes Anterior]" displayFolder="" count="0" memberValueDatatype="130" unbalanced="0"/>
    <cacheHierarchy uniqueName="[Ventas AZO Mes Anterior].[Estado]" caption="Estado" attribute="1" defaultMemberUniqueName="[Ventas AZO Mes Anterior].[Estado].[All]" allUniqueName="[Ventas AZO Mes Anterior].[Estado].[All]" dimensionUniqueName="[Ventas AZO Mes Anterior]" displayFolder="" count="0" memberValueDatatype="130" unbalanced="0"/>
    <cacheHierarchy uniqueName="[Ventas AZO Mes Anterior].[Multiplicador Incentivo]" caption="Multiplicador Incentivo" attribute="1" defaultMemberUniqueName="[Ventas AZO Mes Anterior].[Multiplicador Incentivo].[All]" allUniqueName="[Ventas AZO Mes Anterior].[Multiplicador Incentivo].[All]" dimensionUniqueName="[Ventas AZO Mes Anterior]" displayFolder="" count="0" memberValueDatatype="5" unbalanced="0"/>
    <cacheHierarchy uniqueName="[Ventas AZO Mes Anterior].[Puntos]" caption="Puntos" attribute="1" defaultMemberUniqueName="[Ventas AZO Mes Anterior].[Puntos].[All]" allUniqueName="[Ventas AZO Mes Anterior].[Puntos].[All]" dimensionUniqueName="[Ventas AZO Mes Anterior]" displayFolder="" count="0" memberValueDatatype="5" unbalanced="0"/>
    <cacheHierarchy uniqueName="[VentasTiemposFinal].[Fecha]" caption="Fecha" attribute="1" time="1" defaultMemberUniqueName="[VentasTiemposFinal].[Fecha].[All]" allUniqueName="[VentasTiemposFinal].[Fecha].[All]" dimensionUniqueName="[VentasTiemposFinal]" displayFolder="" count="2" memberValueDatatype="7" unbalanced="0">
      <fieldsUsage count="2">
        <fieldUsage x="-1"/>
        <fieldUsage x="19"/>
      </fieldsUsage>
    </cacheHierarchy>
    <cacheHierarchy uniqueName="[VentasTiemposFinal].[UserMitrol]" caption="UserMitrol" attribute="1" defaultMemberUniqueName="[VentasTiemposFinal].[UserMitrol].[All]" allUniqueName="[VentasTiemposFinal].[UserMitrol].[All]" dimensionUniqueName="[VentasTiemposFinal]" displayFolder="" count="0" memberValueDatatype="130" unbalanced="0"/>
    <cacheHierarchy uniqueName="[VentasTiemposFinal].[Sub Campaña]" caption="Sub Campaña" attribute="1" defaultMemberUniqueName="[VentasTiemposFinal].[Sub Campaña].[All]" allUniqueName="[VentasTiemposFinal].[Sub Campaña].[All]" dimensionUniqueName="[VentasTiemposFinal]" displayFolder="" count="2" memberValueDatatype="130" unbalanced="0">
      <fieldsUsage count="2">
        <fieldUsage x="-1"/>
        <fieldUsage x="18"/>
      </fieldsUsage>
    </cacheHierarchy>
    <cacheHierarchy uniqueName="[VentasTiemposFinal].[LOGIN]" caption="LOGIN" attribute="1" defaultMemberUniqueName="[VentasTiemposFinal].[LOGIN].[All]" allUniqueName="[VentasTiemposFinal].[LOGIN].[All]" dimensionUniqueName="[VentasTiemposFinal]" displayFolder="" count="0" memberValueDatatype="5" unbalanced="0"/>
    <cacheHierarchy uniqueName="[VentasTiemposFinal].[AVAIL]" caption="AVAIL" attribute="1" defaultMemberUniqueName="[VentasTiemposFinal].[AVAIL].[All]" allUniqueName="[VentasTiemposFinal].[AVAIL].[All]" dimensionUniqueName="[VentasTiemposFinal]" displayFolder="" count="0" memberValueDatatype="5" unbalanced="0"/>
    <cacheHierarchy uniqueName="[VentasTiemposFinal].[PREVIEW]" caption="PREVIEW" attribute="1" defaultMemberUniqueName="[VentasTiemposFinal].[PREVIEW].[All]" allUniqueName="[VentasTiemposFinal].[PREVIEW].[All]" dimensionUniqueName="[VentasTiemposFinal]" displayFolder="" count="0" memberValueDatatype="5" unbalanced="0"/>
    <cacheHierarchy uniqueName="[VentasTiemposFinal].[DIAL]" caption="DIAL" attribute="1" defaultMemberUniqueName="[VentasTiemposFinal].[DIAL].[All]" allUniqueName="[VentasTiemposFinal].[DIAL].[All]" dimensionUniqueName="[VentasTiemposFinal]" displayFolder="" count="0" memberValueDatatype="5" unbalanced="0"/>
    <cacheHierarchy uniqueName="[VentasTiemposFinal].[RING]" caption="RING" attribute="1" defaultMemberUniqueName="[VentasTiemposFinal].[RING].[All]" allUniqueName="[VentasTiemposFinal].[RING].[All]" dimensionUniqueName="[VentasTiemposFinal]" displayFolder="" count="0" memberValueDatatype="5" unbalanced="0"/>
    <cacheHierarchy uniqueName="[VentasTiemposFinal].[CONVERSACIÓN]" caption="CONVERSACIÓN" attribute="1" defaultMemberUniqueName="[VentasTiemposFinal].[CONVERSACIÓN].[All]" allUniqueName="[VentasTiemposFinal].[CONVERSACIÓN].[All]" dimensionUniqueName="[VentasTiemposFinal]" displayFolder="" count="0" memberValueDatatype="5" unbalanced="0"/>
    <cacheHierarchy uniqueName="[VentasTiemposFinal].[HOLD]" caption="HOLD" attribute="1" defaultMemberUniqueName="[VentasTiemposFinal].[HOLD].[All]" allUniqueName="[VentasTiemposFinal].[HOLD].[All]" dimensionUniqueName="[VentasTiemposFinal]" displayFolder="" count="0" memberValueDatatype="5" unbalanced="0"/>
    <cacheHierarchy uniqueName="[VentasTiemposFinal].[ACW]" caption="ACW" attribute="1" defaultMemberUniqueName="[VentasTiemposFinal].[ACW].[All]" allUniqueName="[VentasTiemposFinal].[ACW].[All]" dimensionUniqueName="[VentasTiemposFinal]" displayFolder="" count="0" memberValueDatatype="5" unbalanced="0"/>
    <cacheHierarchy uniqueName="[VentasTiemposFinal].[NOT_READY]" caption="NOT_READY" attribute="1" defaultMemberUniqueName="[VentasTiemposFinal].[NOT_READY].[All]" allUniqueName="[VentasTiemposFinal].[NOT_READY].[All]" dimensionUniqueName="[VentasTiemposFinal]" displayFolder="" count="0" memberValueDatatype="5" unbalanced="0"/>
    <cacheHierarchy uniqueName="[VentasTiemposFinal].[BREAK]" caption="BREAK" attribute="1" defaultMemberUniqueName="[VentasTiemposFinal].[BREAK].[All]" allUniqueName="[VentasTiemposFinal].[BREAK].[All]" dimensionUniqueName="[VentasTiemposFinal]" displayFolder="" count="0" memberValueDatatype="5" unbalanced="0"/>
    <cacheHierarchy uniqueName="[VentasTiemposFinal].[COACHING]" caption="COACHING" attribute="1" defaultMemberUniqueName="[VentasTiemposFinal].[COACHING].[All]" allUniqueName="[VentasTiemposFinal].[COACHING].[All]" dimensionUniqueName="[VentasTiemposFinal]" displayFolder="" count="0" memberValueDatatype="5" unbalanced="0"/>
    <cacheHierarchy uniqueName="[VentasTiemposFinal].[ADMINISTRATIVO]" caption="ADMINISTRATIVO" attribute="1" defaultMemberUniqueName="[VentasTiemposFinal].[ADMINISTRATIVO].[All]" allUniqueName="[VentasTiemposFinal].[ADMINISTRATIVO].[All]" dimensionUniqueName="[VentasTiemposFinal]" displayFolder="" count="0" memberValueDatatype="5" unbalanced="0"/>
    <cacheHierarchy uniqueName="[VentasTiemposFinal].[BAÑO]" caption="BAÑO" attribute="1" defaultMemberUniqueName="[VentasTiemposFinal].[BAÑO].[All]" allUniqueName="[VentasTiemposFinal].[BAÑO].[All]" dimensionUniqueName="[VentasTiemposFinal]" displayFolder="" count="0" memberValueDatatype="5" unbalanced="0"/>
    <cacheHierarchy uniqueName="[VentasTiemposFinal].[LLAMADA_MANUAL]" caption="LLAMADA_MANUAL" attribute="1" defaultMemberUniqueName="[VentasTiemposFinal].[LLAMADA_MANUAL].[All]" allUniqueName="[VentasTiemposFinal].[LLAMADA_MANUAL].[All]" dimensionUniqueName="[VentasTiemposFinal]" displayFolder="" count="0" memberValueDatatype="5" unbalanced="0"/>
    <cacheHierarchy uniqueName="[VentasTiemposFinal].[ATENDIDAS]" caption="ATENDIDAS" attribute="1" defaultMemberUniqueName="[VentasTiemposFinal].[ATENDIDAS].[All]" allUniqueName="[VentasTiemposFinal].[ATENDIDAS].[All]" dimensionUniqueName="[VentasTiemposFinal]" displayFolder="" count="0" memberValueDatatype="20" unbalanced="0"/>
    <cacheHierarchy uniqueName="[VentasTiemposFinal].[NO_ATENDIDAS]" caption="NO_ATENDIDAS" attribute="1" defaultMemberUniqueName="[VentasTiemposFinal].[NO_ATENDIDAS].[All]" allUniqueName="[VentasTiemposFinal].[NO_ATENDIDAS].[All]" dimensionUniqueName="[VentasTiemposFinal]" displayFolder="" count="0" memberValueDatatype="20" unbalanced="0"/>
    <cacheHierarchy uniqueName="[VentasTiemposFinal].[TIPIFICACIÓN_EXITOSO]" caption="TIPIFICACIÓN_EXITOSO" attribute="1" defaultMemberUniqueName="[VentasTiemposFinal].[TIPIFICACIÓN_EXITOSO].[All]" allUniqueName="[VentasTiemposFinal].[TIPIFICACIÓN_EXITOSO].[All]" dimensionUniqueName="[VentasTiemposFinal]" displayFolder="" count="0" memberValueDatatype="20" unbalanced="0"/>
    <cacheHierarchy uniqueName="[VentasTiemposFinal].[TIPIFICACIÓN_NO_EXITOSO]" caption="TIPIFICACIÓN_NO_EXITOSO" attribute="1" defaultMemberUniqueName="[VentasTiemposFinal].[TIPIFICACIÓN_NO_EXITOSO].[All]" allUniqueName="[VentasTiemposFinal].[TIPIFICACIÓN_NO_EXITOSO].[All]" dimensionUniqueName="[VentasTiemposFinal]" displayFolder="" count="0" memberValueDatatype="20" unbalanced="0"/>
    <cacheHierarchy uniqueName="[VentasTiemposFinal].[CONVERSACIÓN_ENTRANTE]" caption="CONVERSACIÓN_ENTRANTE" attribute="1" defaultMemberUniqueName="[VentasTiemposFinal].[CONVERSACIÓN_ENTRANTE].[All]" allUniqueName="[VentasTiemposFinal].[CONVERSACIÓN_ENTRANTE].[All]" dimensionUniqueName="[VentasTiemposFinal]" displayFolder="" count="0" memberValueDatatype="5" unbalanced="0"/>
    <cacheHierarchy uniqueName="[VentasTiemposFinal].[CONVERSACIÓN_SALIENTE]" caption="CONVERSACIÓN_SALIENTE" attribute="1" defaultMemberUniqueName="[VentasTiemposFinal].[CONVERSACIÓN_SALIENTE].[All]" allUniqueName="[VentasTiemposFinal].[CONVERSACIÓN_SALIENTE].[All]" dimensionUniqueName="[VentasTiemposFinal]" displayFolder="" count="0" memberValueDatatype="5" unbalanced="0"/>
    <cacheHierarchy uniqueName="[VentasTiemposFinal].[LLAMADAS]" caption="LLAMADAS" attribute="1" defaultMemberUniqueName="[VentasTiemposFinal].[LLAMADAS].[All]" allUniqueName="[VentasTiemposFinal].[LLAMADAS].[All]" dimensionUniqueName="[VentasTiemposFinal]" displayFolder="" count="0" memberValueDatatype="20" unbalanced="0"/>
    <cacheHierarchy uniqueName="[VentasTiemposFinal].[TOTAL_AUXILIARES]" caption="TOTAL_AUXILIARES" attribute="1" defaultMemberUniqueName="[VentasTiemposFinal].[TOTAL_AUXILIARES].[All]" allUniqueName="[VentasTiemposFinal].[TOTAL_AUXILIARES].[All]" dimensionUniqueName="[VentasTiemposFinal]" displayFolder="" count="0" memberValueDatatype="5" unbalanced="0"/>
    <cacheHierarchy uniqueName="[VentasTiemposFinal].[TKT]" caption="TKT" attribute="1" defaultMemberUniqueName="[VentasTiemposFinal].[TKT].[All]" allUniqueName="[VentasTiemposFinal].[TKT].[All]" dimensionUniqueName="[VentasTiemposFinal]" displayFolder="" count="0" memberValueDatatype="5" unbalanced="0"/>
    <cacheHierarchy uniqueName="[VentasTiemposFinal].[TMO]" caption="TMO" attribute="1" defaultMemberUniqueName="[VentasTiemposFinal].[TMO].[All]" allUniqueName="[VentasTiemposFinal].[TMO].[All]" dimensionUniqueName="[VentasTiemposFinal]" displayFolder="" count="0" memberValueDatatype="5" unbalanced="0"/>
    <cacheHierarchy uniqueName="[VentasTiemposFinal].[PRODUCTO]" caption="PRODUCTO" attribute="1" defaultMemberUniqueName="[VentasTiemposFinal].[PRODUCTO].[All]" allUniqueName="[VentasTiemposFinal].[PRODUCTO].[All]" dimensionUniqueName="[VentasTiemposFinal]" displayFolder="" count="0" memberValueDatatype="130" unbalanced="0"/>
    <cacheHierarchy uniqueName="[VentasTiemposFinal].[Operador]" caption="Operador" attribute="1" defaultMemberUniqueName="[VentasTiemposFinal].[Operador].[All]" allUniqueName="[VentasTiemposFinal].[Operador].[All]" dimensionUniqueName="[VentasTiemposFinal]" displayFolder="" count="2" memberValueDatatype="130" unbalanced="0">
      <fieldsUsage count="2">
        <fieldUsage x="-1"/>
        <fieldUsage x="1"/>
      </fieldsUsage>
    </cacheHierarchy>
    <cacheHierarchy uniqueName="[VentasTiemposFinal].[Documento]" caption="Documento" attribute="1" defaultMemberUniqueName="[VentasTiemposFinal].[Documento].[All]" allUniqueName="[VentasTiemposFinal].[Documento].[All]" dimensionUniqueName="[VentasTiemposFinal]" displayFolder="" count="0" memberValueDatatype="20" unbalanced="0"/>
    <cacheHierarchy uniqueName="[VentasTiemposFinal].[Supervisor]" caption="Supervisor" attribute="1" defaultMemberUniqueName="[VentasTiemposFinal].[Supervisor].[All]" allUniqueName="[VentasTiemposFinal].[Supervisor].[All]" dimensionUniqueName="[VentasTiemposFinal]" displayFolder="" count="2" memberValueDatatype="130" unbalanced="0">
      <fieldsUsage count="2">
        <fieldUsage x="-1"/>
        <fieldUsage x="0"/>
      </fieldsUsage>
    </cacheHierarchy>
    <cacheHierarchy uniqueName="[VentasTiemposFinal].[Coordinador]" caption="Coordinador" attribute="1" defaultMemberUniqueName="[VentasTiemposFinal].[Coordinador].[All]" allUniqueName="[VentasTiemposFinal].[Coordinador].[All]" dimensionUniqueName="[VentasTiemposFinal]" displayFolder="" count="0" memberValueDatatype="130" unbalanced="0"/>
    <cacheHierarchy uniqueName="[VentasTiemposFinal].[Site]" caption="Site" attribute="1" defaultMemberUniqueName="[VentasTiemposFinal].[Site].[All]" allUniqueName="[VentasTiemposFinal].[Site].[All]" dimensionUniqueName="[VentasTiemposFinal]" displayFolder="" count="0" memberValueDatatype="130" unbalanced="0"/>
    <cacheHierarchy uniqueName="[VentasTiemposFinal].[Id Operador]" caption="Id Operador" attribute="1" defaultMemberUniqueName="[VentasTiemposFinal].[Id Operador].[All]" allUniqueName="[VentasTiemposFinal].[Id Operador].[All]" dimensionUniqueName="[VentasTiemposFinal]" displayFolder="" count="0" memberValueDatatype="130" unbalanced="0"/>
    <cacheHierarchy uniqueName="[VentasTiemposFinal].[Estado]" caption="Estado" attribute="1" defaultMemberUniqueName="[VentasTiemposFinal].[Estado].[All]" allUniqueName="[VentasTiemposFinal].[Estado].[All]" dimensionUniqueName="[VentasTiemposFinal]" displayFolder="" count="2" memberValueDatatype="130" unbalanced="0">
      <fieldsUsage count="2">
        <fieldUsage x="-1"/>
        <fieldUsage x="21"/>
      </fieldsUsage>
    </cacheHierarchy>
    <cacheHierarchy uniqueName="[VentasTiemposFinal].[Proporcional x Presentismo]" caption="Proporcional x Presentismo" attribute="1" defaultMemberUniqueName="[VentasTiemposFinal].[Proporcional x Presentismo].[All]" allUniqueName="[VentasTiemposFinal].[Proporcional x Presentismo].[All]" dimensionUniqueName="[VentasTiemposFinal]" displayFolder="" count="0" memberValueDatatype="5" unbalanced="0"/>
    <cacheHierarchy uniqueName="[VentasTiemposFinal].[Proporcional x Curva]" caption="Proporcional x Curva" attribute="1" defaultMemberUniqueName="[VentasTiemposFinal].[Proporcional x Curva].[All]" allUniqueName="[VentasTiemposFinal].[Proporcional x Curva].[All]" dimensionUniqueName="[VentasTiemposFinal]" displayFolder="" count="0" memberValueDatatype="5" unbalanced="0"/>
    <cacheHierarchy uniqueName="[VentasTiemposFinal].[Busqueda]" caption="Busqueda" attribute="1" defaultMemberUniqueName="[VentasTiemposFinal].[Busqueda].[All]" allUniqueName="[VentasTiemposFinal].[Busqueda].[All]" dimensionUniqueName="[VentasTiemposFinal]" displayFolder="" count="0" memberValueDatatype="130" unbalanced="0"/>
    <cacheHierarchy uniqueName="[VentasTiemposFinal].[Hora]" caption="Hora" attribute="1" defaultMemberUniqueName="[VentasTiemposFinal].[Hora].[All]" allUniqueName="[VentasTiemposFinal].[Hora].[All]" dimensionUniqueName="[VentasTiemposFinal]" displayFolder="" count="0" memberValueDatatype="130" unbalanced="0"/>
    <cacheHierarchy uniqueName="[VentasTiemposFinal].[Dispositivo]" caption="Dispositivo" attribute="1" defaultMemberUniqueName="[VentasTiemposFinal].[Dispositivo].[All]" allUniqueName="[VentasTiemposFinal].[Dispositivo].[All]" dimensionUniqueName="[VentasTiemposFinal]" displayFolder="" count="0" memberValueDatatype="130" unbalanced="0"/>
    <cacheHierarchy uniqueName="[VentasTiemposFinal].[Cliente]" caption="Cliente" attribute="1" defaultMemberUniqueName="[VentasTiemposFinal].[Cliente].[All]" allUniqueName="[VentasTiemposFinal].[Cliente].[All]" dimensionUniqueName="[VentasTiemposFinal]" displayFolder="" count="0" memberValueDatatype="130" unbalanced="0"/>
    <cacheHierarchy uniqueName="[VentasTiemposFinal].[Cliente_Mail]" caption="Cliente_Mail" attribute="1" defaultMemberUniqueName="[VentasTiemposFinal].[Cliente_Mail].[All]" allUniqueName="[VentasTiemposFinal].[Cliente_Mail].[All]" dimensionUniqueName="[VentasTiemposFinal]" displayFolder="" count="0" memberValueDatatype="130" unbalanced="0"/>
    <cacheHierarchy uniqueName="[VentasTiemposFinal].[Cliente_Telefono]" caption="Cliente_Telefono" attribute="1" defaultMemberUniqueName="[VentasTiemposFinal].[Cliente_Telefono].[All]" allUniqueName="[VentasTiemposFinal].[Cliente_Telefono].[All]" dimensionUniqueName="[VentasTiemposFinal]" displayFolder="" count="0" memberValueDatatype="130" unbalanced="0"/>
    <cacheHierarchy uniqueName="[VentasTiemposFinal].[user_id]" caption="user_id" attribute="1" defaultMemberUniqueName="[VentasTiemposFinal].[user_id].[All]" allUniqueName="[VentasTiemposFinal].[user_id].[All]" dimensionUniqueName="[VentasTiemposFinal]" displayFolder="" count="0" memberValueDatatype="130" unbalanced="0"/>
    <cacheHierarchy uniqueName="[VentasTiemposFinal].[Status_Link]" caption="Status_Link" attribute="1" defaultMemberUniqueName="[VentasTiemposFinal].[Status_Link].[All]" allUniqueName="[VentasTiemposFinal].[Status_Link].[All]" dimensionUniqueName="[VentasTiemposFinal]" displayFolder="" count="0" memberValueDatatype="130" unbalanced="0"/>
    <cacheHierarchy uniqueName="[VentasTiemposFinal].[payment_id]" caption="payment_id" attribute="1" defaultMemberUniqueName="[VentasTiemposFinal].[payment_id].[All]" allUniqueName="[VentasTiemposFinal].[payment_id].[All]" dimensionUniqueName="[VentasTiemposFinal]" displayFolder="" count="0" memberValueDatatype="130" unbalanced="0"/>
    <cacheHierarchy uniqueName="[VentasTiemposFinal].[payment_method_id]" caption="payment_method_id" attribute="1" defaultMemberUniqueName="[VentasTiemposFinal].[payment_method_id].[All]" allUniqueName="[VentasTiemposFinal].[payment_method_id].[All]" dimensionUniqueName="[VentasTiemposFinal]" displayFolder="" count="0" memberValueDatatype="130" unbalanced="0"/>
    <cacheHierarchy uniqueName="[VentasTiemposFinal].[payment_status]" caption="payment_status" attribute="1" defaultMemberUniqueName="[VentasTiemposFinal].[payment_status].[All]" allUniqueName="[VentasTiemposFinal].[payment_status].[All]" dimensionUniqueName="[VentasTiemposFinal]" displayFolder="" count="0" memberValueDatatype="130" unbalanced="0"/>
    <cacheHierarchy uniqueName="[VentasTiemposFinal].[payment_status_detail]" caption="payment_status_detail" attribute="1" defaultMemberUniqueName="[VentasTiemposFinal].[payment_status_detail].[All]" allUniqueName="[VentasTiemposFinal].[payment_status_detail].[All]" dimensionUniqueName="[VentasTiemposFinal]" displayFolder="" count="0" memberValueDatatype="130" unbalanced="0"/>
    <cacheHierarchy uniqueName="[VentasTiemposFinal].[Estado_Gestion]" caption="Estado_Gestion" attribute="1" defaultMemberUniqueName="[VentasTiemposFinal].[Estado_Gestion].[All]" allUniqueName="[VentasTiemposFinal].[Estado_Gestion].[All]" dimensionUniqueName="[VentasTiemposFinal]" displayFolder="" count="0" memberValueDatatype="130" unbalanced="0"/>
    <cacheHierarchy uniqueName="[VentasTiemposFinal].[Puntos (Sin Incentivo)]" caption="Puntos (Sin Incentivo)" attribute="1" defaultMemberUniqueName="[VentasTiemposFinal].[Puntos (Sin Incentivo)].[All]" allUniqueName="[VentasTiemposFinal].[Puntos (Sin Incentivo)].[All]" dimensionUniqueName="[VentasTiemposFinal]" displayFolder="" count="0" memberValueDatatype="5" unbalanced="0"/>
    <cacheHierarchy uniqueName="[VentasTiemposFinal].[Multiplicador Incentivo]" caption="Multiplicador Incentivo" attribute="1" defaultMemberUniqueName="[VentasTiemposFinal].[Multiplicador Incentivo].[All]" allUniqueName="[VentasTiemposFinal].[Multiplicador Incentivo].[All]" dimensionUniqueName="[VentasTiemposFinal]" displayFolder="" count="0" memberValueDatatype="5" unbalanced="0"/>
    <cacheHierarchy uniqueName="[VentasTiemposFinal].[Puntos]" caption="Puntos" attribute="1" defaultMemberUniqueName="[VentasTiemposFinal].[Puntos].[All]" allUniqueName="[VentasTiemposFinal].[Puntos].[All]" dimensionUniqueName="[VentasTiemposFinal]" displayFolder="" count="0" memberValueDatatype="5" unbalanced="0"/>
    <cacheHierarchy uniqueName="[VentasTiemposFinal].[Coeficiente]" caption="Coeficiente" attribute="1" defaultMemberUniqueName="[VentasTiemposFinal].[Coeficiente].[All]" allUniqueName="[VentasTiemposFinal].[Coeficiente].[All]" dimensionUniqueName="[VentasTiemposFinal]" displayFolder="" count="0" memberValueDatatype="5" unbalanced="0"/>
    <cacheHierarchy uniqueName="[Vtas Delivery].[Fecha]" caption="Fecha" attribute="1" time="1" defaultMemberUniqueName="[Vtas Delivery].[Fecha].[All]" allUniqueName="[Vtas Delivery].[Fecha].[All]" dimensionUniqueName="[Vtas Delivery]" displayFolder="" count="0" memberValueDatatype="7" unbalanced="0"/>
    <cacheHierarchy uniqueName="[Vtas Delivery].[Nombre / Local]" caption="Nombre / Local" attribute="1" defaultMemberUniqueName="[Vtas Delivery].[Nombre / Local].[All]" allUniqueName="[Vtas Delivery].[Nombre / Local].[All]" dimensionUniqueName="[Vtas Delivery]" displayFolder="" count="0" memberValueDatatype="130" unbalanced="0"/>
    <cacheHierarchy uniqueName="[Vtas Delivery].[Teléfono (Google)]" caption="Teléfono (Google)" attribute="1" defaultMemberUniqueName="[Vtas Delivery].[Teléfono (Google)].[All]" allUniqueName="[Vtas Delivery].[Teléfono (Google)].[All]" dimensionUniqueName="[Vtas Delivery]" displayFolder="" count="0" memberValueDatatype="20" unbalanced="0"/>
    <cacheHierarchy uniqueName="[Vtas Delivery].[Mail]" caption="Mail" attribute="1" defaultMemberUniqueName="[Vtas Delivery].[Mail].[All]" allUniqueName="[Vtas Delivery].[Mail].[All]" dimensionUniqueName="[Vtas Delivery]" displayFolder="" count="0" memberValueDatatype="130" unbalanced="0"/>
    <cacheHierarchy uniqueName="[Vtas Delivery].[AGENTE]" caption="AGENTE" attribute="1" defaultMemberUniqueName="[Vtas Delivery].[AGENTE].[All]" allUniqueName="[Vtas Delivery].[AGENTE].[All]" dimensionUniqueName="[Vtas Delivery]" displayFolder="" count="0" memberValueDatatype="130" unbalanced="0"/>
    <cacheHierarchy uniqueName="[Vtas Delivery].[DNI]" caption="DNI" attribute="1" defaultMemberUniqueName="[Vtas Delivery].[DNI].[All]" allUniqueName="[Vtas Delivery].[DNI].[All]" dimensionUniqueName="[Vtas Delivery]" displayFolder="" count="0" memberValueDatatype="20" unbalanced="0"/>
    <cacheHierarchy uniqueName="[Vtas Delivery].[Producto]" caption="Producto" attribute="1" defaultMemberUniqueName="[Vtas Delivery].[Producto].[All]" allUniqueName="[Vtas Delivery].[Producto].[All]" dimensionUniqueName="[Vtas Delivery]" displayFolder="" count="0" memberValueDatatype="130" unbalanced="0"/>
    <cacheHierarchy uniqueName="[Measures].[Suma de LOGIN]" caption="Suma de LOGIN" measure="1" displayFolder="" measureGroup="VentasTiemposFinal" count="0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Recuento de Sub Campaña]" caption="Recuento de Sub Campaña" measure="1" displayFolder="" measureGroup="VentasTiemposFinal" count="0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Recuento de AGENTE]" caption="Recuento de AGENTE" measure="1" displayFolder="" measureGroup="Vtas Delivery" count="0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Recuento de Producto]" caption="Recuento de Producto" measure="1" displayFolder="" measureGroup="Vtas Delivery" count="0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Recuento de Dispositivo]" caption="Recuento de Dispositivo" measure="1" displayFolder="" measureGroup="VentasTiemposFinal" count="0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a de Puntos]" caption="Suma de Puntos" measure="1" displayFolder="" measureGroup="VentasTiemposFinal" count="0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a de Proporcional x Presentismo]" caption="Suma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a de Proporcional x Curva]" caption="Suma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Máx. de Proporcional x Presentismo]" caption="Máx.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Máx. de Proporcional x Curva]" caption="Máx.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Suma de LOGIN 2]" caption="Suma de LOGIN 2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LOGIN]" caption="Recuento de LOGIN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PRESENTE]" caption="Recuento de PRESENTE" measure="1" displayFolder="" measureGroup="Ausentismo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S Obj]" caption="Suma de HS Obj" measure="1" displayFolder="" measureGroup="Ausentism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Id Operador]" caption="Recuento de Id Operador" measure="1" displayFolder="" measureGroup="VentasTiemposFinal" count="0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Vtas Cargadas]" caption="Vtas Cargadas" measure="1" displayFolder="" measureGroup="VentasTiemposFinal" count="0"/>
    <cacheHierarchy uniqueName="[Measures].[Vtas Aceptadas]" caption="Vtas Aceptadas" measure="1" displayFolder="" measureGroup="VentasTiemposFinal" count="0"/>
    <cacheHierarchy uniqueName="[Measures].[Vtas Pendientes]" caption="Vtas Pendientes" measure="1" displayFolder="" measureGroup="VentasTiemposFinal" count="0"/>
    <cacheHierarchy uniqueName="[Measures].[Vtas Canceladas]" caption="Vtas Canceladas" measure="1" displayFolder="" measureGroup="VentasTiemposFinal" count="0"/>
    <cacheHierarchy uniqueName="[Measures].[Total Puntos]" caption="Total Puntos" measure="1" displayFolder="" measureGroup="VentasTiemposFinal" count="0"/>
    <cacheHierarchy uniqueName="[Measures].[Total Login]" caption="Total Login" measure="1" displayFolder="" measureGroup="VentasTiemposFinal" count="0" oneField="1">
      <fieldsUsage count="1">
        <fieldUsage x="3"/>
      </fieldsUsage>
    </cacheHierarchy>
    <cacheHierarchy uniqueName="[Measures].[CI Login]" caption="CI Login" measure="1" displayFolder="" measureGroup="VentasTiemposFinal" count="0" oneField="1">
      <fieldsUsage count="1">
        <fieldUsage x="2"/>
      </fieldsUsage>
    </cacheHierarchy>
    <cacheHierarchy uniqueName="[Measures].[Hs Desvio]" caption="Hs Desvio" measure="1" displayFolder="" measureGroup="Horas_Objetivo" count="0"/>
    <cacheHierarchy uniqueName="[Measures].[Obj Hs]" caption="Obj Hs" measure="1" displayFolder="" measureGroup="Horas_Objetivo" count="0"/>
    <cacheHierarchy uniqueName="[Measures].[Log]" caption="Log" measure="1" displayFolder="" measureGroup="Horas_Objetivo" count="0"/>
    <cacheHierarchy uniqueName="[Measures].[%Cumpl.Hs]" caption="%Cumpl.Hs" measure="1" displayFolder="" measureGroup="Horas_Objetivo" count="0"/>
    <cacheHierarchy uniqueName="[Measures].[CI Avail]" caption="CI Avail" measure="1" displayFolder="" measureGroup="VentasTiemposFinal" count="0" oneField="1">
      <fieldsUsage count="1">
        <fieldUsage x="7"/>
      </fieldsUsage>
    </cacheHierarchy>
    <cacheHierarchy uniqueName="[Measures].[CI Preview]" caption="CI Preview" measure="1" displayFolder="" measureGroup="VentasTiemposFinal" count="0"/>
    <cacheHierarchy uniqueName="[Measures].[CI Dial]" caption="CI Dial" measure="1" displayFolder="" measureGroup="VentasTiemposFinal" count="0"/>
    <cacheHierarchy uniqueName="[Measures].[CI Ring]" caption="CI Ring" measure="1" displayFolder="" measureGroup="VentasTiemposFinal" count="0"/>
    <cacheHierarchy uniqueName="[Measures].[CI Conversacion]" caption="CI Conversacion" measure="1" displayFolder="" measureGroup="VentasTiemposFinal" count="0" oneField="1">
      <fieldsUsage count="1">
        <fieldUsage x="6"/>
      </fieldsUsage>
    </cacheHierarchy>
    <cacheHierarchy uniqueName="[Measures].[CI Hold]" caption="CI Hold" measure="1" displayFolder="" measureGroup="VentasTiemposFinal" count="0"/>
    <cacheHierarchy uniqueName="[Measures].[CI ACW]" caption="CI ACW" measure="1" displayFolder="" measureGroup="VentasTiemposFinal" count="0" oneField="1">
      <fieldsUsage count="1">
        <fieldUsage x="8"/>
      </fieldsUsage>
    </cacheHierarchy>
    <cacheHierarchy uniqueName="[Measures].[CI Not_Ready]" caption="CI Not_Ready" measure="1" displayFolder="" measureGroup="VentasTiemposFinal" count="0" oneField="1">
      <fieldsUsage count="1">
        <fieldUsage x="9"/>
      </fieldsUsage>
    </cacheHierarchy>
    <cacheHierarchy uniqueName="[Measures].[CI Break]" caption="CI Break" measure="1" displayFolder="" measureGroup="VentasTiemposFinal" count="0" oneField="1">
      <fieldsUsage count="1">
        <fieldUsage x="10"/>
      </fieldsUsage>
    </cacheHierarchy>
    <cacheHierarchy uniqueName="[Measures].[CI Coaching]" caption="CI Coaching" measure="1" displayFolder="" measureGroup="VentasTiemposFinal" count="0" oneField="1">
      <fieldsUsage count="1">
        <fieldUsage x="13"/>
      </fieldsUsage>
    </cacheHierarchy>
    <cacheHierarchy uniqueName="[Measures].[CI Administrativo]" caption="CI Administrativo" measure="1" displayFolder="" measureGroup="VentasTiemposFinal" count="0" oneField="1">
      <fieldsUsage count="1">
        <fieldUsage x="11"/>
      </fieldsUsage>
    </cacheHierarchy>
    <cacheHierarchy uniqueName="[Measures].[CI Baño]" caption="CI Baño" measure="1" displayFolder="" measureGroup="VentasTiemposFinal" count="0" oneField="1">
      <fieldsUsage count="1">
        <fieldUsage x="12"/>
      </fieldsUsage>
    </cacheHierarchy>
    <cacheHierarchy uniqueName="[Measures].[CI LL Manual]" caption="CI LL Manual" measure="1" displayFolder="" measureGroup="VentasTiemposFinal" count="0"/>
    <cacheHierarchy uniqueName="[Measures].[%Avail]" caption="%Avail" measure="1" displayFolder="" measureGroup="VentasTiemposFinal" count="0" oneField="1">
      <fieldsUsage count="1">
        <fieldUsage x="5"/>
      </fieldsUsage>
    </cacheHierarchy>
    <cacheHierarchy uniqueName="[Measures].[%Utilizacion]" caption="%Utilizacion" measure="1" displayFolder="" measureGroup="VentasTiemposFinal" count="0" oneField="1">
      <fieldsUsage count="1">
        <fieldUsage x="4"/>
      </fieldsUsage>
    </cacheHierarchy>
    <cacheHierarchy uniqueName="[Measures].[CI OTROS]" caption="CI OTROS" measure="1" displayFolder="" measureGroup="VentasTiemposFinal" count="0" oneField="1">
      <fieldsUsage count="1">
        <fieldUsage x="14"/>
      </fieldsUsage>
    </cacheHierarchy>
    <cacheHierarchy uniqueName="[Measures].[Llamada prom/Dia]" caption="Llamada prom/Dia" measure="1" displayFolder="" measureGroup="VentasTiemposFinal" count="0" oneField="1">
      <fieldsUsage count="1">
        <fieldUsage x="16"/>
      </fieldsUsage>
    </cacheHierarchy>
    <cacheHierarchy uniqueName="[Measures].[Q Llam C/6 HS]" caption="Q Llam C/6 HS" measure="1" displayFolder="" measureGroup="VentasTiemposFinal" count="0" oneField="1">
      <fieldsUsage count="1">
        <fieldUsage x="17"/>
      </fieldsUsage>
    </cacheHierarchy>
    <cacheHierarchy uniqueName="[Measures].[Total Llamadas]" caption="Total Llamadas" measure="1" displayFolder="" measureGroup="VentasTiemposFinal" count="0" oneField="1">
      <fieldsUsage count="1">
        <fieldUsage x="15"/>
      </fieldsUsage>
    </cacheHierarchy>
    <cacheHierarchy uniqueName="[Measures].[Total Puntos (Sin Incentivo)]" caption="Total Puntos (Sin Incentivo)" measure="1" displayFolder="" measureGroup="VentasTiemposFinal" count="0"/>
    <cacheHierarchy uniqueName="[Measures].[Total Puntos Duplicados]" caption="Total Puntos Duplicados" measure="1" displayFolder="" measureGroup="VentasTiemposFinal" count="0"/>
    <cacheHierarchy uniqueName="[Measures].[Total Puntos Mes Anterior]" caption="Total Puntos Mes Anterior" measure="1" displayFolder="" measureGroup="Ventas AZO Mes Anterior" count="0"/>
    <cacheHierarchy uniqueName="[Measures].[Q Presentes]" caption="Q Presentes" measure="1" displayFolder="" measureGroup="Ausentismo" count="0"/>
    <cacheHierarchy uniqueName="[Measures].[Q Ausentes]" caption="Q Ausentes" measure="1" displayFolder="" measureGroup="Ausentismo" count="0"/>
    <cacheHierarchy uniqueName="[Measures].[% Presencialidad]" caption="% Presencialidad" measure="1" displayFolder="" measureGroup="Ausentismo" count="0"/>
    <cacheHierarchy uniqueName="[Measures].[% Ausencia]" caption="% Ausencia" measure="1" displayFolder="" measureGroup="Ausentismo" count="0"/>
    <cacheHierarchy uniqueName="[Measures].[Ausentismo]" caption="Ausentismo" measure="1" displayFolder="" measureGroup="Ausentismo" count="0"/>
    <cacheHierarchy uniqueName="[Measures].[TotalLoginAusen]" caption="TotalLoginAusen" measure="1" displayFolder="" measureGroup="Ausentismo" count="0"/>
    <cacheHierarchy uniqueName="[Measures].[TotalHSObj]" caption="TotalHSObj" measure="1" displayFolder="" measureGroup="Ausentismo" count="0"/>
    <cacheHierarchy uniqueName="[Measures].[Total Avail]" caption="Total Avail" measure="1" displayFolder="" measureGroup="VentasTiemposFinal" count="0"/>
    <cacheHierarchy uniqueName="[Measures].[Total Hs Productivas]" caption="Total Hs Productivas" measure="1" displayFolder="" measureGroup="VentasTiemposFinal" count="0"/>
    <cacheHierarchy uniqueName="[Measures].[SPH]" caption="SPH" measure="1" displayFolder="" measureGroup="VentasTiemposFinal" count="0"/>
    <cacheHierarchy uniqueName="[Measures].[Incentivo3ra]" caption="Incentivo3ra" measure="1" displayFolder="" measureGroup="VentasTiemposFinal" count="0"/>
    <cacheHierarchy uniqueName="[Measures].[Total Atendidas]" caption="Total Atendidas" measure="1" displayFolder="" measureGroup="VentasTiemposFinal" count="0"/>
    <cacheHierarchy uniqueName="[Measures].[Vtas P+N]" caption="Vtas P+N" measure="1" displayFolder="" measureGroup="VentasTiemposFinal" count="0"/>
    <cacheHierarchy uniqueName="[Measures].[Conversión]" caption="Conversión" measure="1" displayFolder="" measureGroup="VentasTiemposFinal" count="0"/>
    <cacheHierarchy uniqueName="[Measures].[X Atendidas]" caption="X Atendidas" measure="1" displayFolder="" measureGroup="VentasTiemposFinal" count="0"/>
    <cacheHierarchy uniqueName="[Measures].[Incentivo4ta]" caption="Incentivo4ta" measure="1" displayFolder="" measureGroup="VentasTiemposFinal" count="0"/>
    <cacheHierarchy uniqueName="[Measures].[DDHH Trabajados]" caption="DDHH Trabajados" measure="1" displayFolder="" measureGroup="VentasTiemposFinal" count="0"/>
    <cacheHierarchy uniqueName="[Measures].[Vtas P+N x Dia]" caption="Vtas P+N x Dia" measure="1" displayFolder="" measureGroup="VentasTiemposFinal" count="0"/>
    <cacheHierarchy uniqueName="[Measures].[__XL_Count VentasTiemposFinal]" caption="__XL_Count VentasTiemposFinal" measure="1" displayFolder="" measureGroup="VentasTiemposFinal" count="0" hidden="1"/>
    <cacheHierarchy uniqueName="[Measures].[__XL_Count Calendario]" caption="__XL_Count Calendario" measure="1" displayFolder="" measureGroup="Calendario" count="0" hidden="1"/>
    <cacheHierarchy uniqueName="[Measures].[__XL_Count Vtas Delivery]" caption="__XL_Count Vtas Delivery" measure="1" displayFolder="" measureGroup="Vtas Delivery" count="0" hidden="1"/>
    <cacheHierarchy uniqueName="[Measures].[__XL_Count Horas_Objetivo]" caption="__XL_Count Horas_Objetivo" measure="1" displayFolder="" measureGroup="Horas_Objetivo" count="0" hidden="1"/>
    <cacheHierarchy uniqueName="[Measures].[__XL_Count Tiempos]" caption="__XL_Count Tiempos" measure="1" displayFolder="" measureGroup="Tiempos" count="0" hidden="1"/>
    <cacheHierarchy uniqueName="[Measures].[__XL_Count Ventas AZO Mes Anterior]" caption="__XL_Count Ventas AZO Mes Anterior" measure="1" displayFolder="" measureGroup="Ventas AZO Mes Anterior" count="0" hidden="1"/>
    <cacheHierarchy uniqueName="[Measures].[__XL_Count Ausentismo]" caption="__XL_Count Ausentismo" measure="1" displayFolder="" measureGroup="Ausentismo" count="0" hidden="1"/>
    <cacheHierarchy uniqueName="[Measures].[__XL_Count Dotacion]" caption="__XL_Count Dotacion" measure="1" displayFolder="" measureGroup="Dotacion" count="0" hidden="1"/>
    <cacheHierarchy uniqueName="[Measures].[__No measures defined]" caption="__No measures defined" measure="1" displayFolder="" count="0" hidden="1"/>
  </cacheHierarchies>
  <kpis count="0"/>
  <dimensions count="9">
    <dimension name="Ausentismo" uniqueName="[Ausentismo]" caption="Ausentismo"/>
    <dimension name="Calendario" uniqueName="[Calendario]" caption="Calendario"/>
    <dimension name="Dotacion" uniqueName="[Dotacion]" caption="Dotacion"/>
    <dimension name="Horas_Objetivo" uniqueName="[Horas_Objetivo]" caption="Horas_Objetivo"/>
    <dimension measure="1" name="Measures" uniqueName="[Measures]" caption="Measures"/>
    <dimension name="Tiempos" uniqueName="[Tiempos]" caption="Tiempos"/>
    <dimension name="Ventas AZO Mes Anterior" uniqueName="[Ventas AZO Mes Anterior]" caption="Ventas AZO Mes Anterior"/>
    <dimension name="VentasTiemposFinal" uniqueName="[VentasTiemposFinal]" caption="VentasTiemposFinal"/>
    <dimension name="Vtas Delivery" uniqueName="[Vtas Delivery]" caption="Vtas Delivery"/>
  </dimensions>
  <measureGroups count="8">
    <measureGroup name="Ausentismo" caption="Ausentismo"/>
    <measureGroup name="Calendario" caption="Calendario"/>
    <measureGroup name="Dotacion" caption="Dotacion"/>
    <measureGroup name="Horas_Objetivo" caption="Horas_Objetivo"/>
    <measureGroup name="Tiempos" caption="Tiempos"/>
    <measureGroup name="Ventas AZO Mes Anterior" caption="Ventas AZO Mes Anterior"/>
    <measureGroup name="VentasTiemposFinal" caption="VentasTiemposFinal"/>
    <measureGroup name="Vtas Delivery" caption="Vtas Delivery"/>
  </measureGroups>
  <maps count="13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1"/>
    <map measureGroup="4" dimension="5"/>
    <map measureGroup="5" dimension="6"/>
    <map measureGroup="6" dimension="1"/>
    <map measureGroup="6" dimension="2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" refreshedDate="45414.412907754631" backgroundQuery="1" createdVersion="8" refreshedVersion="8" minRefreshableVersion="3" recordCount="0" supportSubquery="1" supportAdvancedDrill="1" xr:uid="{1F3F2A49-D54A-4F50-BA65-B2D5E34BD302}">
  <cacheSource type="external" connectionId="19"/>
  <cacheFields count="12">
    <cacheField name="[VentasTiemposFinal].[Supervisor].[Supervisor]" caption="Supervisor" numFmtId="0" hierarchy="146" level="1">
      <sharedItems count="2">
        <s v="Chierico Silvina"/>
        <s v="Monjes Nicole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Supervisor].&amp;[Chierico Silvina]"/>
            <x15:cachedUniqueName index="1" name="[VentasTiemposFinal].[Supervisor].&amp;[Monjes Nicole]"/>
          </x15:cachedUniqueNames>
        </ext>
      </extLst>
    </cacheField>
    <cacheField name="[VentasTiemposFinal].[Operador].[Operador]" caption="Operador" numFmtId="0" hierarchy="144" level="1">
      <sharedItems count="35">
        <s v="Aguirre Natalia"/>
        <s v="Alvarez Matias Nahuel"/>
        <s v="Aragon Marianela Belen"/>
        <s v="Baez Yesica Soledad"/>
        <s v="Bazan Antonella"/>
        <s v="Berrueta Marlene Patricia"/>
        <s v="Bussolini Daiana Ayelen"/>
        <s v="Cabrera Angie"/>
        <s v="Cabrera Rocio Daiana"/>
        <s v="Carballo Jose"/>
        <s v="Carreno Alejandro Jose"/>
        <s v="Irupe Galarza Marina"/>
        <s v="Lemos Nadia Beatriz"/>
        <s v="Marquez Camila Victoria"/>
        <s v="Mendez Amira Nicole"/>
        <s v="Resler Carolina"/>
        <s v="Rojas Micaela Abigail"/>
        <s v="Verazay Tamara"/>
        <s v="Vivar Romina Alejandra"/>
        <s v="Aquino Rocio Micaela"/>
        <s v="Avellaneda Maira Lorena"/>
        <s v="Fernandez Carolina"/>
        <s v="Garcia Melisa"/>
        <s v="Garcia Wanda"/>
        <s v="Gerace Laura"/>
        <s v="Gianetti Maria Victoria"/>
        <s v="Gomez Gabriela"/>
        <s v="Gomez Micaela Ayelen"/>
        <s v="Lastra Keila"/>
        <s v="Lopez Monica Laura"/>
        <s v="Medina Rocio Elizabeth"/>
        <s v="Neulist Sabrina Soledad"/>
        <s v="Quinteros Camila Gisella"/>
        <s v="Salto Luciano Nicolas"/>
        <s v="Varela Ludmila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Operador].&amp;[Aguirre Natalia]"/>
            <x15:cachedUniqueName index="1" name="[VentasTiemposFinal].[Operador].&amp;[Alvarez Matias Nahuel]"/>
            <x15:cachedUniqueName index="2" name="[VentasTiemposFinal].[Operador].&amp;[Aragon Marianela Belen]"/>
            <x15:cachedUniqueName index="3" name="[VentasTiemposFinal].[Operador].&amp;[Baez Yesica Soledad]"/>
            <x15:cachedUniqueName index="4" name="[VentasTiemposFinal].[Operador].&amp;[Bazan Antonella]"/>
            <x15:cachedUniqueName index="5" name="[VentasTiemposFinal].[Operador].&amp;[Berrueta Marlene Patricia]"/>
            <x15:cachedUniqueName index="6" name="[VentasTiemposFinal].[Operador].&amp;[Bussolini Daiana Ayelen]"/>
            <x15:cachedUniqueName index="7" name="[VentasTiemposFinal].[Operador].&amp;[Cabrera Angie]"/>
            <x15:cachedUniqueName index="8" name="[VentasTiemposFinal].[Operador].&amp;[Cabrera Rocio Daiana]"/>
            <x15:cachedUniqueName index="9" name="[VentasTiemposFinal].[Operador].&amp;[Carballo Jose]"/>
            <x15:cachedUniqueName index="10" name="[VentasTiemposFinal].[Operador].&amp;[Carreno Alejandro Jose]"/>
            <x15:cachedUniqueName index="11" name="[VentasTiemposFinal].[Operador].&amp;[Irupe Galarza Marina]"/>
            <x15:cachedUniqueName index="12" name="[VentasTiemposFinal].[Operador].&amp;[Lemos Nadia Beatriz]"/>
            <x15:cachedUniqueName index="13" name="[VentasTiemposFinal].[Operador].&amp;[Marquez Camila Victoria]"/>
            <x15:cachedUniqueName index="14" name="[VentasTiemposFinal].[Operador].&amp;[Mendez Amira Nicole]"/>
            <x15:cachedUniqueName index="15" name="[VentasTiemposFinal].[Operador].&amp;[Resler Carolina]"/>
            <x15:cachedUniqueName index="16" name="[VentasTiemposFinal].[Operador].&amp;[Rojas Micaela Abigail]"/>
            <x15:cachedUniqueName index="17" name="[VentasTiemposFinal].[Operador].&amp;[Verazay Tamara]"/>
            <x15:cachedUniqueName index="18" name="[VentasTiemposFinal].[Operador].&amp;[Vivar Romina Alejandra]"/>
            <x15:cachedUniqueName index="19" name="[VentasTiemposFinal].[Operador].&amp;[Aquino Rocio Micaela]"/>
            <x15:cachedUniqueName index="20" name="[VentasTiemposFinal].[Operador].&amp;[Avellaneda Maira Lorena]"/>
            <x15:cachedUniqueName index="21" name="[VentasTiemposFinal].[Operador].&amp;[Fernandez Carolina]"/>
            <x15:cachedUniqueName index="22" name="[VentasTiemposFinal].[Operador].&amp;[Garcia Melisa]"/>
            <x15:cachedUniqueName index="23" name="[VentasTiemposFinal].[Operador].&amp;[Garcia Wanda]"/>
            <x15:cachedUniqueName index="24" name="[VentasTiemposFinal].[Operador].&amp;[Gerace Laura]"/>
            <x15:cachedUniqueName index="25" name="[VentasTiemposFinal].[Operador].&amp;[Gianetti Maria Victoria]"/>
            <x15:cachedUniqueName index="26" name="[VentasTiemposFinal].[Operador].&amp;[Gomez Gabriela]"/>
            <x15:cachedUniqueName index="27" name="[VentasTiemposFinal].[Operador].&amp;[Gomez Micaela Ayelen]"/>
            <x15:cachedUniqueName index="28" name="[VentasTiemposFinal].[Operador].&amp;[Lastra Keila]"/>
            <x15:cachedUniqueName index="29" name="[VentasTiemposFinal].[Operador].&amp;[Lopez Monica Laura]"/>
            <x15:cachedUniqueName index="30" name="[VentasTiemposFinal].[Operador].&amp;[Medina Rocio Elizabeth]"/>
            <x15:cachedUniqueName index="31" name="[VentasTiemposFinal].[Operador].&amp;[Neulist Sabrina Soledad]"/>
            <x15:cachedUniqueName index="32" name="[VentasTiemposFinal].[Operador].&amp;[Quinteros Camila Gisella]"/>
            <x15:cachedUniqueName index="33" name="[VentasTiemposFinal].[Operador].&amp;[Salto Luciano Nicolas]"/>
            <x15:cachedUniqueName index="34" name="[VentasTiemposFinal].[Operador].&amp;[Varela Ludmila]"/>
          </x15:cachedUniqueNames>
        </ext>
      </extLst>
    </cacheField>
    <cacheField name="[Measures].[Vtas Cargadas]" caption="Vtas Cargadas" numFmtId="0" hierarchy="192" level="32767"/>
    <cacheField name="[Measures].[Vtas Canceladas]" caption="Vtas Canceladas" numFmtId="0" hierarchy="195" level="32767"/>
    <cacheField name="[Measures].[Vtas Pendientes]" caption="Vtas Pendientes" numFmtId="0" hierarchy="194" level="32767"/>
    <cacheField name="[Measures].[Vtas Aceptadas]" caption="Vtas Aceptadas" numFmtId="0" hierarchy="193" level="32767"/>
    <cacheField name="[Measures].[Total Puntos]" caption="Total Puntos" numFmtId="0" hierarchy="196" level="32767"/>
    <cacheField name="[Measures].[Total Login]" caption="Total Login" numFmtId="0" hierarchy="197" level="32767"/>
    <cacheField name="[VentasTiemposFinal].[Sub Campaña].[Sub Campaña]" caption="Sub Campaña" numFmtId="0" hierarchy="118" level="1">
      <sharedItems containsSemiMixedTypes="0" containsNonDate="0" containsString="0"/>
    </cacheField>
    <cacheField name="[Measures].[Vtas P+N]" caption="Vtas P+N" numFmtId="0" hierarchy="237" level="32767"/>
    <cacheField name="[VentasTiemposFinal].[Fecha].[Fecha]" caption="Fecha" numFmtId="0" hierarchy="116" level="1">
      <sharedItems containsSemiMixedTypes="0" containsNonDate="0" containsString="0"/>
    </cacheField>
    <cacheField name="[Measures].[Total Puntos (Sin Incentivo)]" caption="Total Puntos (Sin Incentivo)" numFmtId="0" hierarchy="222" level="32767"/>
  </cacheFields>
  <cacheHierarchies count="252">
    <cacheHierarchy uniqueName="[Ausentismo].[UserMitrol]" caption="UserMitrol" attribute="1" defaultMemberUniqueName="[Ausentismo].[UserMitrol].[All]" allUniqueName="[Ausentismo].[UserMitrol].[All]" dimensionUniqueName="[Ausentismo]" displayFolder="" count="0" memberValueDatatype="130" unbalanced="0"/>
    <cacheHierarchy uniqueName="[Ausentismo].[Fecha]" caption="Fecha" attribute="1" time="1" defaultMemberUniqueName="[Ausentismo].[Fecha].[All]" allUniqueName="[Ausentismo].[Fecha].[All]" dimensionUniqueName="[Ausentismo]" displayFolder="" count="0" memberValueDatatype="7" unbalanced="0"/>
    <cacheHierarchy uniqueName="[Ausentismo].[HS Obj]" caption="HS Obj" attribute="1" defaultMemberUniqueName="[Ausentismo].[HS Obj].[All]" allUniqueName="[Ausentismo].[HS Obj].[All]" dimensionUniqueName="[Ausentismo]" displayFolder="" count="0" memberValueDatatype="5" unbalanced="0"/>
    <cacheHierarchy uniqueName="[Ausentismo].[LOGIN]" caption="LOGIN" attribute="1" defaultMemberUniqueName="[Ausentismo].[LOGIN].[All]" allUniqueName="[Ausentismo].[LOGIN].[All]" dimensionUniqueName="[Ausentismo]" displayFolder="" count="0" memberValueDatatype="5" unbalanced="0"/>
    <cacheHierarchy uniqueName="[Ausentismo].[PRESENTE]" caption="PRESENTE" attribute="1" defaultMemberUniqueName="[Ausentismo].[PRESENTE].[All]" allUniqueName="[Ausentismo].[PRESENTE].[All]" dimensionUniqueName="[Ausentismo]" displayFolder="" count="0" memberValueDatatype="130" unbalanced="0"/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].[Día]" caption="Día" attribute="1" time="1" defaultMemberUniqueName="[Calendario].[Día].[All]" allUniqueName="[Calendario].[Día].[All]" dimensionUniqueName="[Calendario]" displayFolder="" count="0" memberValueDatatype="130" unbalanced="0"/>
    <cacheHierarchy uniqueName="[Calendario].[Semana]" caption="Semana" attribute="1" time="1" defaultMemberUniqueName="[Calendario].[Semana].[All]" allUniqueName="[Calendario].[Semana].[All]" dimensionUniqueName="[Calendario]" displayFolder="" count="0" memberValueDatatype="130" unbalanced="0"/>
    <cacheHierarchy uniqueName="[Dotacion].[Mes Dotacion]" caption="Mes Dotacion" attribute="1" time="1" defaultMemberUniqueName="[Dotacion].[Mes Dotacion].[All]" allUniqueName="[Dotacion].[Mes Dotacion].[All]" dimensionUniqueName="[Dotacion]" displayFolder="" count="0" memberValueDatatype="7" unbalanced="0"/>
    <cacheHierarchy uniqueName="[Dotacion].[Antiguedad (Meses)]" caption="Antiguedad (Meses)" attribute="1" defaultMemberUniqueName="[Dotacion].[Antiguedad (Meses)].[All]" allUniqueName="[Dotacion].[Antiguedad (Meses)].[All]" dimensionUniqueName="[Dotacion]" displayFolder="" count="0" memberValueDatatype="130" unbalanced="0"/>
    <cacheHierarchy uniqueName="[Dotacion].[Apellido y Nombre]" caption="Apellido y Nombre" attribute="1" defaultMemberUniqueName="[Dotacion].[Apellido y Nombre].[All]" allUniqueName="[Dotacion].[Apellido y Nombre].[All]" dimensionUniqueName="[Dotacion]" displayFolder="" count="0" memberValueDatatype="130" unbalanced="0"/>
    <cacheHierarchy uniqueName="[Dotacion].[Apellido]" caption="Apellido" attribute="1" defaultMemberUniqueName="[Dotacion].[Apellido].[All]" allUniqueName="[Dotacion].[Apellido].[All]" dimensionUniqueName="[Dotacion]" displayFolder="" count="0" memberValueDatatype="130" unbalanced="0"/>
    <cacheHierarchy uniqueName="[Dotacion].[Nombre]" caption="Nombre" attribute="1" defaultMemberUniqueName="[Dotacion].[Nombre].[All]" allUniqueName="[Dotacion].[Nombre].[All]" dimensionUniqueName="[Dotacion]" displayFolder="" count="0" memberValueDatatype="130" unbalanced="0"/>
    <cacheHierarchy uniqueName="[Dotacion].[Documento]" caption="Documento" attribute="1" defaultMemberUniqueName="[Dotacion].[Documento].[All]" allUniqueName="[Dotacion].[Documento].[All]" dimensionUniqueName="[Dotacion]" displayFolder="" count="0" memberValueDatatype="20" unbalanced="0"/>
    <cacheHierarchy uniqueName="[Dotacion].[CUIL/CUIT]" caption="CUIL/CUIT" attribute="1" defaultMemberUniqueName="[Dotacion].[CUIL/CUIT].[All]" allUniqueName="[Dotacion].[CUIL/CUIT].[All]" dimensionUniqueName="[Dotacion]" displayFolder="" count="0" memberValueDatatype="5" unbalanced="0"/>
    <cacheHierarchy uniqueName="[Dotacion].[Nacionalidad]" caption="Nacionalidad" attribute="1" defaultMemberUniqueName="[Dotacion].[Nacionalidad].[All]" allUniqueName="[Dotacion].[Nacionalidad].[All]" dimensionUniqueName="[Dotacion]" displayFolder="" count="0" memberValueDatatype="130" unbalanced="0"/>
    <cacheHierarchy uniqueName="[Dotacion].[Legajo]" caption="Legajo" attribute="1" defaultMemberUniqueName="[Dotacion].[Legajo].[All]" allUniqueName="[Dotacion].[Legajo].[All]" dimensionUniqueName="[Dotacion]" displayFolder="" count="0" memberValueDatatype="130" unbalanced="0"/>
    <cacheHierarchy uniqueName="[Dotacion].[Puesto]" caption="Puesto" attribute="1" defaultMemberUniqueName="[Dotacion].[Puesto].[All]" allUniqueName="[Dotacion].[Puesto].[All]" dimensionUniqueName="[Dotacion]" displayFolder="" count="0" memberValueDatatype="130" unbalanced="0"/>
    <cacheHierarchy uniqueName="[Dotacion].[Fecha Nacimiento]" caption="Fecha Nacimiento" attribute="1" time="1" defaultMemberUniqueName="[Dotacion].[Fecha Nacimiento].[All]" allUniqueName="[Dotacion].[Fecha Nacimiento].[All]" dimensionUniqueName="[Dotacion]" displayFolder="" count="0" memberValueDatatype="7" unbalanced="0"/>
    <cacheHierarchy uniqueName="[Dotacion].[Fecha Ingreso AZO]" caption="Fecha Ingreso AZO" attribute="1" time="1" defaultMemberUniqueName="[Dotacion].[Fecha Ingreso AZO].[All]" allUniqueName="[Dotacion].[Fecha Ingreso AZO].[All]" dimensionUniqueName="[Dotacion]" displayFolder="" count="0" memberValueDatatype="7" unbalanced="0"/>
    <cacheHierarchy uniqueName="[Dotacion].[Fecha Ingreso ML]" caption="Fecha Ingreso ML" attribute="1" time="1" defaultMemberUniqueName="[Dotacion].[Fecha Ingreso ML].[All]" allUniqueName="[Dotacion].[Fecha Ingreso ML].[All]" dimensionUniqueName="[Dotacion]" displayFolder="" count="0" memberValueDatatype="7" unbalanced="0"/>
    <cacheHierarchy uniqueName="[Dotacion].[Supervisor]" caption="Supervisor" attribute="1" defaultMemberUniqueName="[Dotacion].[Supervisor].[All]" allUniqueName="[Dotacion].[Supervisor].[All]" dimensionUniqueName="[Dotacion]" displayFolder="" count="0" memberValueDatatype="130" unbalanced="0"/>
    <cacheHierarchy uniqueName="[Dotacion].[Coordinador]" caption="Coordinador" attribute="1" defaultMemberUniqueName="[Dotacion].[Coordinador].[All]" allUniqueName="[Dotacion].[Coordinador].[All]" dimensionUniqueName="[Dotacion]" displayFolder="" count="0" memberValueDatatype="130" unbalanced="0"/>
    <cacheHierarchy uniqueName="[Dotacion].[Turno]" caption="Turno" attribute="1" defaultMemberUniqueName="[Dotacion].[Turno].[All]" allUniqueName="[Dotacion].[Turno].[All]" dimensionUniqueName="[Dotacion]" displayFolder="" count="0" memberValueDatatype="130" unbalanced="0"/>
    <cacheHierarchy uniqueName="[Dotacion].[Jornada]" caption="Jornada" attribute="1" defaultMemberUniqueName="[Dotacion].[Jornada].[All]" allUniqueName="[Dotacion].[Jornada].[All]" dimensionUniqueName="[Dotacion]" displayFolder="" count="0" memberValueDatatype="130" unbalanced="0"/>
    <cacheHierarchy uniqueName="[Dotacion].[Carga Horaria]" caption="Carga Horaria" attribute="1" defaultMemberUniqueName="[Dotacion].[Carga Horaria].[All]" allUniqueName="[Dotacion].[Carga Horaria].[All]" dimensionUniqueName="[Dotacion]" displayFolder="" count="0" memberValueDatatype="20" unbalanced="0"/>
    <cacheHierarchy uniqueName="[Dotacion].[Cliente]" caption="Cliente" attribute="1" defaultMemberUniqueName="[Dotacion].[Cliente].[All]" allUniqueName="[Dotacion].[Cliente].[All]" dimensionUniqueName="[Dotacion]" displayFolder="" count="0" memberValueDatatype="130" unbalanced="0"/>
    <cacheHierarchy uniqueName="[Dotacion].[Sub Campaña]" caption="Sub Campaña" attribute="1" defaultMemberUniqueName="[Dotacion].[Sub Campaña].[All]" allUniqueName="[Dotacion].[Sub Campaña].[All]" dimensionUniqueName="[Dotacion]" displayFolder="" count="0" memberValueDatatype="130" unbalanced="0"/>
    <cacheHierarchy uniqueName="[Dotacion].[ID AZO]" caption="ID AZO" attribute="1" defaultMemberUniqueName="[Dotacion].[ID AZO].[All]" allUniqueName="[Dotacion].[ID AZO].[All]" dimensionUniqueName="[Dotacion]" displayFolder="" count="0" memberValueDatatype="130" unbalanced="0"/>
    <cacheHierarchy uniqueName="[Dotacion].[Estado]" caption="Estado" attribute="1" defaultMemberUniqueName="[Dotacion].[Estado].[All]" allUniqueName="[Dotacion].[Estado].[All]" dimensionUniqueName="[Dotacion]" displayFolder="" count="0" memberValueDatatype="130" unbalanced="0"/>
    <cacheHierarchy uniqueName="[Dotacion].[Fecha Baja o Lic]" caption="Fecha Baja o Lic" attribute="1" defaultMemberUniqueName="[Dotacion].[Fecha Baja o Lic].[All]" allUniqueName="[Dotacion].[Fecha Baja o Lic].[All]" dimensionUniqueName="[Dotacion]" displayFolder="" count="0" memberValueDatatype="130" unbalanced="0"/>
    <cacheHierarchy uniqueName="[Dotacion].[Proporcional x Presentismo]" caption="Proporcional x Presentismo" attribute="1" defaultMemberUniqueName="[Dotacion].[Proporcional x Presentismo].[All]" allUniqueName="[Dotacion].[Proporcional x Presentismo].[All]" dimensionUniqueName="[Dotacion]" displayFolder="" count="0" memberValueDatatype="5" unbalanced="0"/>
    <cacheHierarchy uniqueName="[Dotacion].[Proporcional x Curva]" caption="Proporcional x Curva" attribute="1" defaultMemberUniqueName="[Dotacion].[Proporcional x Curva].[All]" allUniqueName="[Dotacion].[Proporcional x Curva].[All]" dimensionUniqueName="[Dotacion]" displayFolder="" count="0" memberValueDatatype="5" unbalanced="0"/>
    <cacheHierarchy uniqueName="[Dotacion].[MODALIDAD]" caption="MODALIDAD" attribute="1" defaultMemberUniqueName="[Dotacion].[MODALIDAD].[All]" allUniqueName="[Dotacion].[MODALIDAD].[All]" dimensionUniqueName="[Dotacion]" displayFolder="" count="0" memberValueDatatype="130" unbalanced="0"/>
    <cacheHierarchy uniqueName="[Dotacion].[User Mitrol]" caption="User Mitrol" attribute="1" defaultMemberUniqueName="[Dotacion].[User Mitrol].[All]" allUniqueName="[Dotacion].[User Mitrol].[All]" dimensionUniqueName="[Dotacion]" displayFolder="" count="0" memberValueDatatype="130" unbalanced="0"/>
    <cacheHierarchy uniqueName="[Dotacion].[Equipo]" caption="Equipo" attribute="1" defaultMemberUniqueName="[Dotacion].[Equipo].[All]" allUniqueName="[Dotacion].[Equipo].[All]" dimensionUniqueName="[Dotacion]" displayFolder="" count="0" memberValueDatatype="130" unbalanced="0"/>
    <cacheHierarchy uniqueName="[Horas_Objetivo].[Producto]" caption="Producto" attribute="1" defaultMemberUniqueName="[Horas_Objetivo].[Producto].[All]" allUniqueName="[Horas_Objetivo].[Producto].[All]" dimensionUniqueName="[Horas_Objetivo]" displayFolder="" count="0" memberValueDatatype="130" unbalanced="0"/>
    <cacheHierarchy uniqueName="[Horas_Objetivo].[Apellido y Nombre]" caption="Apellido y Nombre" attribute="1" defaultMemberUniqueName="[Horas_Objetivo].[Apellido y Nombre].[All]" allUniqueName="[Horas_Objetivo].[Apellido y Nombre].[All]" dimensionUniqueName="[Horas_Objetivo]" displayFolder="" count="0" memberValueDatatype="130" unbalanced="0"/>
    <cacheHierarchy uniqueName="[Horas_Objetivo].[Supervisor]" caption="Supervisor" attribute="1" defaultMemberUniqueName="[Horas_Objetivo].[Supervisor].[All]" allUniqueName="[Horas_Objetivo].[Supervisor].[All]" dimensionUniqueName="[Horas_Objetivo]" displayFolder="" count="0" memberValueDatatype="130" unbalanced="0"/>
    <cacheHierarchy uniqueName="[Horas_Objetivo].[Coordinador]" caption="Coordinador" attribute="1" defaultMemberUniqueName="[Horas_Objetivo].[Coordinador].[All]" allUniqueName="[Horas_Objetivo].[Coordinador].[All]" dimensionUniqueName="[Horas_Objetivo]" displayFolder="" count="0" memberValueDatatype="130" unbalanced="0"/>
    <cacheHierarchy uniqueName="[Horas_Objetivo].[Estado]" caption="Estado" attribute="1" defaultMemberUniqueName="[Horas_Objetivo].[Estado].[All]" allUniqueName="[Horas_Objetivo].[Estado].[All]" dimensionUniqueName="[Horas_Objetivo]" displayFolder="" count="0" memberValueDatatype="130" unbalanced="0"/>
    <cacheHierarchy uniqueName="[Horas_Objetivo].[Sub Campaña]" caption="Sub Campaña" attribute="1" defaultMemberUniqueName="[Horas_Objetivo].[Sub Campaña].[All]" allUniqueName="[Horas_Objetivo].[Sub Campaña].[All]" dimensionUniqueName="[Horas_Objetivo]" displayFolder="" count="0" memberValueDatatype="130" unbalanced="0"/>
    <cacheHierarchy uniqueName="[Horas_Objetivo].[User Mitrol]" caption="User Mitrol" attribute="1" defaultMemberUniqueName="[Horas_Objetivo].[User Mitrol].[All]" allUniqueName="[Horas_Objetivo].[User Mitrol].[All]" dimensionUniqueName="[Horas_Objetivo]" displayFolder="" count="0" memberValueDatatype="130" unbalanced="0"/>
    <cacheHierarchy uniqueName="[Horas_Objetivo].[Fecha]" caption="Fecha" attribute="1" time="1" defaultMemberUniqueName="[Horas_Objetivo].[Fecha].[All]" allUniqueName="[Horas_Objetivo].[Fecha].[All]" dimensionUniqueName="[Horas_Objetivo]" displayFolder="" count="0" memberValueDatatype="7" unbalanced="0"/>
    <cacheHierarchy uniqueName="[Horas_Objetivo].[LOGIN]" caption="LOGIN" attribute="1" defaultMemberUniqueName="[Horas_Objetivo].[LOGIN].[All]" allUniqueName="[Horas_Objetivo].[LOGIN].[All]" dimensionUniqueName="[Horas_Objetivo]" displayFolder="" count="0" memberValueDatatype="5" unbalanced="0"/>
    <cacheHierarchy uniqueName="[Horas_Objetivo].[HS Obj]" caption="HS Obj" attribute="1" defaultMemberUniqueName="[Horas_Objetivo].[HS Obj].[All]" allUniqueName="[Horas_Objetivo].[HS Obj].[All]" dimensionUniqueName="[Horas_Objetivo]" displayFolder="" count="0" memberValueDatatype="5" unbalanced="0"/>
    <cacheHierarchy uniqueName="[Tiempos].[Fecha]" caption="Fecha" attribute="1" time="1" defaultMemberUniqueName="[Tiempos].[Fecha].[All]" allUniqueName="[Tiempos].[Fecha].[All]" dimensionUniqueName="[Tiempos]" displayFolder="" count="0" memberValueDatatype="7" unbalanced="0"/>
    <cacheHierarchy uniqueName="[Tiempos].[UserMitrol]" caption="UserMitrol" attribute="1" defaultMemberUniqueName="[Tiempos].[UserMitrol].[All]" allUniqueName="[Tiempos].[UserMitrol].[All]" dimensionUniqueName="[Tiempos]" displayFolder="" count="0" memberValueDatatype="130" unbalanced="0"/>
    <cacheHierarchy uniqueName="[Tiempos].[Sub Campaña]" caption="Sub Campaña" attribute="1" defaultMemberUniqueName="[Tiempos].[Sub Campaña].[All]" allUniqueName="[Tiempos].[Sub Campaña].[All]" dimensionUniqueName="[Tiempos]" displayFolder="" count="0" memberValueDatatype="130" unbalanced="0"/>
    <cacheHierarchy uniqueName="[Tiempos].[LOGIN]" caption="LOGIN" attribute="1" defaultMemberUniqueName="[Tiempos].[LOGIN].[All]" allUniqueName="[Tiempos].[LOGIN].[All]" dimensionUniqueName="[Tiempos]" displayFolder="" count="0" memberValueDatatype="5" unbalanced="0"/>
    <cacheHierarchy uniqueName="[Tiempos].[AVAIL]" caption="AVAIL" attribute="1" defaultMemberUniqueName="[Tiempos].[AVAIL].[All]" allUniqueName="[Tiempos].[AVAIL].[All]" dimensionUniqueName="[Tiempos]" displayFolder="" count="0" memberValueDatatype="5" unbalanced="0"/>
    <cacheHierarchy uniqueName="[Tiempos].[PREVIEW]" caption="PREVIEW" attribute="1" defaultMemberUniqueName="[Tiempos].[PREVIEW].[All]" allUniqueName="[Tiempos].[PREVIEW].[All]" dimensionUniqueName="[Tiempos]" displayFolder="" count="0" memberValueDatatype="5" unbalanced="0"/>
    <cacheHierarchy uniqueName="[Tiempos].[DIAL]" caption="DIAL" attribute="1" defaultMemberUniqueName="[Tiempos].[DIAL].[All]" allUniqueName="[Tiempos].[DIAL].[All]" dimensionUniqueName="[Tiempos]" displayFolder="" count="0" memberValueDatatype="5" unbalanced="0"/>
    <cacheHierarchy uniqueName="[Tiempos].[RING]" caption="RING" attribute="1" defaultMemberUniqueName="[Tiempos].[RING].[All]" allUniqueName="[Tiempos].[RING].[All]" dimensionUniqueName="[Tiempos]" displayFolder="" count="0" memberValueDatatype="5" unbalanced="0"/>
    <cacheHierarchy uniqueName="[Tiempos].[CONVERSACIÓN]" caption="CONVERSACIÓN" attribute="1" defaultMemberUniqueName="[Tiempos].[CONVERSACIÓN].[All]" allUniqueName="[Tiempos].[CONVERSACIÓN].[All]" dimensionUniqueName="[Tiempos]" displayFolder="" count="0" memberValueDatatype="5" unbalanced="0"/>
    <cacheHierarchy uniqueName="[Tiempos].[HOLD]" caption="HOLD" attribute="1" defaultMemberUniqueName="[Tiempos].[HOLD].[All]" allUniqueName="[Tiempos].[HOLD].[All]" dimensionUniqueName="[Tiempos]" displayFolder="" count="0" memberValueDatatype="5" unbalanced="0"/>
    <cacheHierarchy uniqueName="[Tiempos].[ACW]" caption="ACW" attribute="1" defaultMemberUniqueName="[Tiempos].[ACW].[All]" allUniqueName="[Tiempos].[ACW].[All]" dimensionUniqueName="[Tiempos]" displayFolder="" count="0" memberValueDatatype="5" unbalanced="0"/>
    <cacheHierarchy uniqueName="[Tiempos].[NOT_READY]" caption="NOT_READY" attribute="1" defaultMemberUniqueName="[Tiempos].[NOT_READY].[All]" allUniqueName="[Tiempos].[NOT_READY].[All]" dimensionUniqueName="[Tiempos]" displayFolder="" count="0" memberValueDatatype="5" unbalanced="0"/>
    <cacheHierarchy uniqueName="[Tiempos].[BREAK]" caption="BREAK" attribute="1" defaultMemberUniqueName="[Tiempos].[BREAK].[All]" allUniqueName="[Tiempos].[BREAK].[All]" dimensionUniqueName="[Tiempos]" displayFolder="" count="0" memberValueDatatype="5" unbalanced="0"/>
    <cacheHierarchy uniqueName="[Tiempos].[COACHING]" caption="COACHING" attribute="1" defaultMemberUniqueName="[Tiempos].[COACHING].[All]" allUniqueName="[Tiempos].[COACHING].[All]" dimensionUniqueName="[Tiempos]" displayFolder="" count="0" memberValueDatatype="5" unbalanced="0"/>
    <cacheHierarchy uniqueName="[Tiempos].[ADMINISTRATIVO]" caption="ADMINISTRATIVO" attribute="1" defaultMemberUniqueName="[Tiempos].[ADMINISTRATIVO].[All]" allUniqueName="[Tiempos].[ADMINISTRATIVO].[All]" dimensionUniqueName="[Tiempos]" displayFolder="" count="0" memberValueDatatype="5" unbalanced="0"/>
    <cacheHierarchy uniqueName="[Tiempos].[BAÑO]" caption="BAÑO" attribute="1" defaultMemberUniqueName="[Tiempos].[BAÑO].[All]" allUniqueName="[Tiempos].[BAÑO].[All]" dimensionUniqueName="[Tiempos]" displayFolder="" count="0" memberValueDatatype="5" unbalanced="0"/>
    <cacheHierarchy uniqueName="[Tiempos].[LLAMADA_MANUAL]" caption="LLAMADA_MANUAL" attribute="1" defaultMemberUniqueName="[Tiempos].[LLAMADA_MANUAL].[All]" allUniqueName="[Tiempos].[LLAMADA_MANUAL].[All]" dimensionUniqueName="[Tiempos]" displayFolder="" count="0" memberValueDatatype="5" unbalanced="0"/>
    <cacheHierarchy uniqueName="[Tiempos].[ATENDIDAS]" caption="ATENDIDAS" attribute="1" defaultMemberUniqueName="[Tiempos].[ATENDIDAS].[All]" allUniqueName="[Tiempos].[ATENDIDAS].[All]" dimensionUniqueName="[Tiempos]" displayFolder="" count="0" memberValueDatatype="20" unbalanced="0"/>
    <cacheHierarchy uniqueName="[Tiempos].[NO_ATENDIDAS]" caption="NO_ATENDIDAS" attribute="1" defaultMemberUniqueName="[Tiempos].[NO_ATENDIDAS].[All]" allUniqueName="[Tiempos].[NO_ATENDIDAS].[All]" dimensionUniqueName="[Tiempos]" displayFolder="" count="0" memberValueDatatype="20" unbalanced="0"/>
    <cacheHierarchy uniqueName="[Tiempos].[TIPIFICACIÓN_EXITOSO]" caption="TIPIFICACIÓN_EXITOSO" attribute="1" defaultMemberUniqueName="[Tiempos].[TIPIFICACIÓN_EXITOSO].[All]" allUniqueName="[Tiempos].[TIPIFICACIÓN_EXITOSO].[All]" dimensionUniqueName="[Tiempos]" displayFolder="" count="0" memberValueDatatype="20" unbalanced="0"/>
    <cacheHierarchy uniqueName="[Tiempos].[TIPIFICACIÓN_NO_EXITOSO]" caption="TIPIFICACIÓN_NO_EXITOSO" attribute="1" defaultMemberUniqueName="[Tiempos].[TIPIFICACIÓN_NO_EXITOSO].[All]" allUniqueName="[Tiempos].[TIPIFICACIÓN_NO_EXITOSO].[All]" dimensionUniqueName="[Tiempos]" displayFolder="" count="0" memberValueDatatype="20" unbalanced="0"/>
    <cacheHierarchy uniqueName="[Tiempos].[CONVERSACIÓN_ENTRANTE]" caption="CONVERSACIÓN_ENTRANTE" attribute="1" defaultMemberUniqueName="[Tiempos].[CONVERSACIÓN_ENTRANTE].[All]" allUniqueName="[Tiempos].[CONVERSACIÓN_ENTRANTE].[All]" dimensionUniqueName="[Tiempos]" displayFolder="" count="0" memberValueDatatype="5" unbalanced="0"/>
    <cacheHierarchy uniqueName="[Tiempos].[CONVERSACIÓN_SALIENTE]" caption="CONVERSACIÓN_SALIENTE" attribute="1" defaultMemberUniqueName="[Tiempos].[CONVERSACIÓN_SALIENTE].[All]" allUniqueName="[Tiempos].[CONVERSACIÓN_SALIENTE].[All]" dimensionUniqueName="[Tiempos]" displayFolder="" count="0" memberValueDatatype="5" unbalanced="0"/>
    <cacheHierarchy uniqueName="[Tiempos].[LLAMADAS]" caption="LLAMADAS" attribute="1" defaultMemberUniqueName="[Tiempos].[LLAMADAS].[All]" allUniqueName="[Tiempos].[LLAMADAS].[All]" dimensionUniqueName="[Tiempos]" displayFolder="" count="0" memberValueDatatype="20" unbalanced="0"/>
    <cacheHierarchy uniqueName="[Tiempos].[TOTAL_AUXILIARES]" caption="TOTAL_AUXILIARES" attribute="1" defaultMemberUniqueName="[Tiempos].[TOTAL_AUXILIARES].[All]" allUniqueName="[Tiempos].[TOTAL_AUXILIARES].[All]" dimensionUniqueName="[Tiempos]" displayFolder="" count="0" memberValueDatatype="5" unbalanced="0"/>
    <cacheHierarchy uniqueName="[Tiempos].[TKT]" caption="TKT" attribute="1" defaultMemberUniqueName="[Tiempos].[TKT].[All]" allUniqueName="[Tiempos].[TKT].[All]" dimensionUniqueName="[Tiempos]" displayFolder="" count="0" memberValueDatatype="5" unbalanced="0"/>
    <cacheHierarchy uniqueName="[Tiempos].[TMO]" caption="TMO" attribute="1" defaultMemberUniqueName="[Tiempos].[TMO].[All]" allUniqueName="[Tiempos].[TMO].[All]" dimensionUniqueName="[Tiempos]" displayFolder="" count="0" memberValueDatatype="5" unbalanced="0"/>
    <cacheHierarchy uniqueName="[Tiempos].[PRODUCTO]" caption="PRODUCTO" attribute="1" defaultMemberUniqueName="[Tiempos].[PRODUCTO].[All]" allUniqueName="[Tiempos].[PRODUCTO].[All]" dimensionUniqueName="[Tiempos]" displayFolder="" count="0" memberValueDatatype="130" unbalanced="0"/>
    <cacheHierarchy uniqueName="[Tiempos].[Operador]" caption="Operador" attribute="1" defaultMemberUniqueName="[Tiempos].[Operador].[All]" allUniqueName="[Tiempos].[Operador].[All]" dimensionUniqueName="[Tiempos]" displayFolder="" count="0" memberValueDatatype="130" unbalanced="0"/>
    <cacheHierarchy uniqueName="[Tiempos].[Documento]" caption="Documento" attribute="1" defaultMemberUniqueName="[Tiempos].[Documento].[All]" allUniqueName="[Tiempos].[Documento].[All]" dimensionUniqueName="[Tiempos]" displayFolder="" count="0" memberValueDatatype="20" unbalanced="0"/>
    <cacheHierarchy uniqueName="[Tiempos].[Supervisor]" caption="Supervisor" attribute="1" defaultMemberUniqueName="[Tiempos].[Supervisor].[All]" allUniqueName="[Tiempos].[Supervisor].[All]" dimensionUniqueName="[Tiempos]" displayFolder="" count="0" memberValueDatatype="130" unbalanced="0"/>
    <cacheHierarchy uniqueName="[Tiempos].[Coordinador]" caption="Coordinador" attribute="1" defaultMemberUniqueName="[Tiempos].[Coordinador].[All]" allUniqueName="[Tiempos].[Coordinador].[All]" dimensionUniqueName="[Tiempos]" displayFolder="" count="0" memberValueDatatype="130" unbalanced="0"/>
    <cacheHierarchy uniqueName="[Tiempos].[Site]" caption="Site" attribute="1" defaultMemberUniqueName="[Tiempos].[Site].[All]" allUniqueName="[Tiempos].[Site].[All]" dimensionUniqueName="[Tiempos]" displayFolder="" count="0" memberValueDatatype="130" unbalanced="0"/>
    <cacheHierarchy uniqueName="[Tiempos].[Id Operador]" caption="Id Operador" attribute="1" defaultMemberUniqueName="[Tiempos].[Id Operador].[All]" allUniqueName="[Tiempos].[Id Operador].[All]" dimensionUniqueName="[Tiempos]" displayFolder="" count="0" memberValueDatatype="130" unbalanced="0"/>
    <cacheHierarchy uniqueName="[Tiempos].[Estado]" caption="Estado" attribute="1" defaultMemberUniqueName="[Tiempos].[Estado].[All]" allUniqueName="[Tiempos].[Estado].[All]" dimensionUniqueName="[Tiempos]" displayFolder="" count="0" memberValueDatatype="130" unbalanced="0"/>
    <cacheHierarchy uniqueName="[Tiempos].[Proporcional x Presentismo]" caption="Proporcional x Presentismo" attribute="1" defaultMemberUniqueName="[Tiempos].[Proporcional x Presentismo].[All]" allUniqueName="[Tiempos].[Proporcional x Presentismo].[All]" dimensionUniqueName="[Tiempos]" displayFolder="" count="0" memberValueDatatype="5" unbalanced="0"/>
    <cacheHierarchy uniqueName="[Tiempos].[Proporcional x Curva]" caption="Proporcional x Curva" attribute="1" defaultMemberUniqueName="[Tiempos].[Proporcional x Curva].[All]" allUniqueName="[Tiempos].[Proporcional x Curva].[All]" dimensionUniqueName="[Tiempos]" displayFolder="" count="0" memberValueDatatype="5" unbalanced="0"/>
    <cacheHierarchy uniqueName="[Tiempos].[Busqueda]" caption="Busqueda" attribute="1" defaultMemberUniqueName="[Tiempos].[Busqueda].[All]" allUniqueName="[Tiempos].[Busqueda].[All]" dimensionUniqueName="[Tiempos]" displayFolder="" count="0" memberValueDatatype="130" unbalanced="0"/>
    <cacheHierarchy uniqueName="[Ventas AZO Mes Anterior].[Id Operador]" caption="Id Operador" attribute="1" defaultMemberUniqueName="[Ventas AZO Mes Anterior].[Id Operador].[All]" allUniqueName="[Ventas AZO Mes Anterior].[Id Operador].[All]" dimensionUniqueName="[Ventas AZO Mes Anterior]" displayFolder="" count="0" memberValueDatatype="130" unbalanced="0"/>
    <cacheHierarchy uniqueName="[Ventas AZO Mes Anterior].[Fecha]" caption="Fecha" attribute="1" time="1" defaultMemberUniqueName="[Ventas AZO Mes Anterior].[Fecha].[All]" allUniqueName="[Ventas AZO Mes Anterior].[Fecha].[All]" dimensionUniqueName="[Ventas AZO Mes Anterior]" displayFolder="" count="0" memberValueDatatype="7" unbalanced="0"/>
    <cacheHierarchy uniqueName="[Ventas AZO Mes Anterior].[Hora]" caption="Hora" attribute="1" defaultMemberUniqueName="[Ventas AZO Mes Anterior].[Hora].[All]" allUniqueName="[Ventas AZO Mes Anterior].[Hora].[All]" dimensionUniqueName="[Ventas AZO Mes Anterior]" displayFolder="" count="0" memberValueDatatype="130" unbalanced="0"/>
    <cacheHierarchy uniqueName="[Ventas AZO Mes Anterior].[Dispositivo]" caption="Dispositivo" attribute="1" defaultMemberUniqueName="[Ventas AZO Mes Anterior].[Dispositivo].[All]" allUniqueName="[Ventas AZO Mes Anterior].[Dispositivo].[All]" dimensionUniqueName="[Ventas AZO Mes Anterior]" displayFolder="" count="0" memberValueDatatype="130" unbalanced="0"/>
    <cacheHierarchy uniqueName="[Ventas AZO Mes Anterior].[Cliente]" caption="Cliente" attribute="1" defaultMemberUniqueName="[Ventas AZO Mes Anterior].[Cliente].[All]" allUniqueName="[Ventas AZO Mes Anterior].[Cliente].[All]" dimensionUniqueName="[Ventas AZO Mes Anterior]" displayFolder="" count="0" memberValueDatatype="130" unbalanced="0"/>
    <cacheHierarchy uniqueName="[Ventas AZO Mes Anterior].[Cliente_Mail]" caption="Cliente_Mail" attribute="1" defaultMemberUniqueName="[Ventas AZO Mes Anterior].[Cliente_Mail].[All]" allUniqueName="[Ventas AZO Mes Anterior].[Cliente_Mail].[All]" dimensionUniqueName="[Ventas AZO Mes Anterior]" displayFolder="" count="0" memberValueDatatype="130" unbalanced="0"/>
    <cacheHierarchy uniqueName="[Ventas AZO Mes Anterior].[Cliente_Telefono]" caption="Cliente_Telefono" attribute="1" defaultMemberUniqueName="[Ventas AZO Mes Anterior].[Cliente_Telefono].[All]" allUniqueName="[Ventas AZO Mes Anterior].[Cliente_Telefono].[All]" dimensionUniqueName="[Ventas AZO Mes Anterior]" displayFolder="" count="0" memberValueDatatype="130" unbalanced="0"/>
    <cacheHierarchy uniqueName="[Ventas AZO Mes Anterior].[user_id]" caption="user_id" attribute="1" defaultMemberUniqueName="[Ventas AZO Mes Anterior].[user_id].[All]" allUniqueName="[Ventas AZO Mes Anterior].[user_id].[All]" dimensionUniqueName="[Ventas AZO Mes Anterior]" displayFolder="" count="0" memberValueDatatype="130" unbalanced="0"/>
    <cacheHierarchy uniqueName="[Ventas AZO Mes Anterior].[Status_Link]" caption="Status_Link" attribute="1" defaultMemberUniqueName="[Ventas AZO Mes Anterior].[Status_Link].[All]" allUniqueName="[Ventas AZO Mes Anterior].[Status_Link].[All]" dimensionUniqueName="[Ventas AZO Mes Anterior]" displayFolder="" count="0" memberValueDatatype="130" unbalanced="0"/>
    <cacheHierarchy uniqueName="[Ventas AZO Mes Anterior].[payment_id]" caption="payment_id" attribute="1" defaultMemberUniqueName="[Ventas AZO Mes Anterior].[payment_id].[All]" allUniqueName="[Ventas AZO Mes Anterior].[payment_id].[All]" dimensionUniqueName="[Ventas AZO Mes Anterior]" displayFolder="" count="0" memberValueDatatype="130" unbalanced="0"/>
    <cacheHierarchy uniqueName="[Ventas AZO Mes Anterior].[payment_method_id]" caption="payment_method_id" attribute="1" defaultMemberUniqueName="[Ventas AZO Mes Anterior].[payment_method_id].[All]" allUniqueName="[Ventas AZO Mes Anterior].[payment_method_id].[All]" dimensionUniqueName="[Ventas AZO Mes Anterior]" displayFolder="" count="0" memberValueDatatype="130" unbalanced="0"/>
    <cacheHierarchy uniqueName="[Ventas AZO Mes Anterior].[payment_status]" caption="payment_status" attribute="1" defaultMemberUniqueName="[Ventas AZO Mes Anterior].[payment_status].[All]" allUniqueName="[Ventas AZO Mes Anterior].[payment_status].[All]" dimensionUniqueName="[Ventas AZO Mes Anterior]" displayFolder="" count="0" memberValueDatatype="130" unbalanced="0"/>
    <cacheHierarchy uniqueName="[Ventas AZO Mes Anterior].[payment_status_detail]" caption="payment_status_detail" attribute="1" defaultMemberUniqueName="[Ventas AZO Mes Anterior].[payment_status_detail].[All]" allUniqueName="[Ventas AZO Mes Anterior].[payment_status_detail].[All]" dimensionUniqueName="[Ventas AZO Mes Anterior]" displayFolder="" count="0" memberValueDatatype="130" unbalanced="0"/>
    <cacheHierarchy uniqueName="[Ventas AZO Mes Anterior].[PRODUCTO]" caption="PRODUCTO" attribute="1" defaultMemberUniqueName="[Ventas AZO Mes Anterior].[PRODUCTO].[All]" allUniqueName="[Ventas AZO Mes Anterior].[PRODUCTO].[All]" dimensionUniqueName="[Ventas AZO Mes Anterior]" displayFolder="" count="0" memberValueDatatype="130" unbalanced="0"/>
    <cacheHierarchy uniqueName="[Ventas AZO Mes Anterior].[Sub Campaña]" caption="Sub Campaña" attribute="1" defaultMemberUniqueName="[Ventas AZO Mes Anterior].[Sub Campaña].[All]" allUniqueName="[Ventas AZO Mes Anterior].[Sub Campaña].[All]" dimensionUniqueName="[Ventas AZO Mes Anterior]" displayFolder="" count="0" memberValueDatatype="130" unbalanced="0"/>
    <cacheHierarchy uniqueName="[Ventas AZO Mes Anterior].[Estado_Gestion]" caption="Estado_Gestion" attribute="1" defaultMemberUniqueName="[Ventas AZO Mes Anterior].[Estado_Gestion].[All]" allUniqueName="[Ventas AZO Mes Anterior].[Estado_Gestion].[All]" dimensionUniqueName="[Ventas AZO Mes Anterior]" displayFolder="" count="0" memberValueDatatype="130" unbalanced="0"/>
    <cacheHierarchy uniqueName="[Ventas AZO Mes Anterior].[Puntos (Sin Incentivo)]" caption="Puntos (Sin Incentivo)" attribute="1" defaultMemberUniqueName="[Ventas AZO Mes Anterior].[Puntos (Sin Incentivo)].[All]" allUniqueName="[Ventas AZO Mes Anterior].[Puntos (Sin Incentivo)].[All]" dimensionUniqueName="[Ventas AZO Mes Anterior]" displayFolder="" count="0" memberValueDatatype="5" unbalanced="0"/>
    <cacheHierarchy uniqueName="[Ventas AZO Mes Anterior].[Operador]" caption="Operador" attribute="1" defaultMemberUniqueName="[Ventas AZO Mes Anterior].[Operador].[All]" allUniqueName="[Ventas AZO Mes Anterior].[Operador].[All]" dimensionUniqueName="[Ventas AZO Mes Anterior]" displayFolder="" count="0" memberValueDatatype="130" unbalanced="0"/>
    <cacheHierarchy uniqueName="[Ventas AZO Mes Anterior].[Documento]" caption="Documento" attribute="1" defaultMemberUniqueName="[Ventas AZO Mes Anterior].[Documento].[All]" allUniqueName="[Ventas AZO Mes Anterior].[Documento].[All]" dimensionUniqueName="[Ventas AZO Mes Anterior]" displayFolder="" count="0" memberValueDatatype="20" unbalanced="0"/>
    <cacheHierarchy uniqueName="[Ventas AZO Mes Anterior].[Supervisor]" caption="Supervisor" attribute="1" defaultMemberUniqueName="[Ventas AZO Mes Anterior].[Supervisor].[All]" allUniqueName="[Ventas AZO Mes Anterior].[Supervisor].[All]" dimensionUniqueName="[Ventas AZO Mes Anterior]" displayFolder="" count="0" memberValueDatatype="130" unbalanced="0"/>
    <cacheHierarchy uniqueName="[Ventas AZO Mes Anterior].[Coordinador]" caption="Coordinador" attribute="1" defaultMemberUniqueName="[Ventas AZO Mes Anterior].[Coordinador].[All]" allUniqueName="[Ventas AZO Mes Anterior].[Coordinador].[All]" dimensionUniqueName="[Ventas AZO Mes Anterior]" displayFolder="" count="0" memberValueDatatype="130" unbalanced="0"/>
    <cacheHierarchy uniqueName="[Ventas AZO Mes Anterior].[Site]" caption="Site" attribute="1" defaultMemberUniqueName="[Ventas AZO Mes Anterior].[Site].[All]" allUniqueName="[Ventas AZO Mes Anterior].[Site].[All]" dimensionUniqueName="[Ventas AZO Mes Anterior]" displayFolder="" count="0" memberValueDatatype="130" unbalanced="0"/>
    <cacheHierarchy uniqueName="[Ventas AZO Mes Anterior].[Estado]" caption="Estado" attribute="1" defaultMemberUniqueName="[Ventas AZO Mes Anterior].[Estado].[All]" allUniqueName="[Ventas AZO Mes Anterior].[Estado].[All]" dimensionUniqueName="[Ventas AZO Mes Anterior]" displayFolder="" count="0" memberValueDatatype="130" unbalanced="0"/>
    <cacheHierarchy uniqueName="[Ventas AZO Mes Anterior].[Multiplicador Incentivo]" caption="Multiplicador Incentivo" attribute="1" defaultMemberUniqueName="[Ventas AZO Mes Anterior].[Multiplicador Incentivo].[All]" allUniqueName="[Ventas AZO Mes Anterior].[Multiplicador Incentivo].[All]" dimensionUniqueName="[Ventas AZO Mes Anterior]" displayFolder="" count="0" memberValueDatatype="5" unbalanced="0"/>
    <cacheHierarchy uniqueName="[Ventas AZO Mes Anterior].[Puntos]" caption="Puntos" attribute="1" defaultMemberUniqueName="[Ventas AZO Mes Anterior].[Puntos].[All]" allUniqueName="[Ventas AZO Mes Anterior].[Puntos].[All]" dimensionUniqueName="[Ventas AZO Mes Anterior]" displayFolder="" count="0" memberValueDatatype="5" unbalanced="0"/>
    <cacheHierarchy uniqueName="[VentasTiemposFinal].[Fecha]" caption="Fecha" attribute="1" time="1" defaultMemberUniqueName="[VentasTiemposFinal].[Fecha].[All]" allUniqueName="[VentasTiemposFinal].[Fecha].[All]" dimensionUniqueName="[VentasTiemposFinal]" displayFolder="" count="2" memberValueDatatype="7" unbalanced="0">
      <fieldsUsage count="2">
        <fieldUsage x="-1"/>
        <fieldUsage x="10"/>
      </fieldsUsage>
    </cacheHierarchy>
    <cacheHierarchy uniqueName="[VentasTiemposFinal].[UserMitrol]" caption="UserMitrol" attribute="1" defaultMemberUniqueName="[VentasTiemposFinal].[UserMitrol].[All]" allUniqueName="[VentasTiemposFinal].[UserMitrol].[All]" dimensionUniqueName="[VentasTiemposFinal]" displayFolder="" count="0" memberValueDatatype="130" unbalanced="0"/>
    <cacheHierarchy uniqueName="[VentasTiemposFinal].[Sub Campaña]" caption="Sub Campaña" attribute="1" defaultMemberUniqueName="[VentasTiemposFinal].[Sub Campaña].[All]" allUniqueName="[VentasTiemposFinal].[Sub Campaña].[All]" dimensionUniqueName="[VentasTiemposFinal]" displayFolder="" count="2" memberValueDatatype="130" unbalanced="0">
      <fieldsUsage count="2">
        <fieldUsage x="-1"/>
        <fieldUsage x="8"/>
      </fieldsUsage>
    </cacheHierarchy>
    <cacheHierarchy uniqueName="[VentasTiemposFinal].[LOGIN]" caption="LOGIN" attribute="1" defaultMemberUniqueName="[VentasTiemposFinal].[LOGIN].[All]" allUniqueName="[VentasTiemposFinal].[LOGIN].[All]" dimensionUniqueName="[VentasTiemposFinal]" displayFolder="" count="0" memberValueDatatype="5" unbalanced="0"/>
    <cacheHierarchy uniqueName="[VentasTiemposFinal].[AVAIL]" caption="AVAIL" attribute="1" defaultMemberUniqueName="[VentasTiemposFinal].[AVAIL].[All]" allUniqueName="[VentasTiemposFinal].[AVAIL].[All]" dimensionUniqueName="[VentasTiemposFinal]" displayFolder="" count="0" memberValueDatatype="5" unbalanced="0"/>
    <cacheHierarchy uniqueName="[VentasTiemposFinal].[PREVIEW]" caption="PREVIEW" attribute="1" defaultMemberUniqueName="[VentasTiemposFinal].[PREVIEW].[All]" allUniqueName="[VentasTiemposFinal].[PREVIEW].[All]" dimensionUniqueName="[VentasTiemposFinal]" displayFolder="" count="0" memberValueDatatype="5" unbalanced="0"/>
    <cacheHierarchy uniqueName="[VentasTiemposFinal].[DIAL]" caption="DIAL" attribute="1" defaultMemberUniqueName="[VentasTiemposFinal].[DIAL].[All]" allUniqueName="[VentasTiemposFinal].[DIAL].[All]" dimensionUniqueName="[VentasTiemposFinal]" displayFolder="" count="0" memberValueDatatype="5" unbalanced="0"/>
    <cacheHierarchy uniqueName="[VentasTiemposFinal].[RING]" caption="RING" attribute="1" defaultMemberUniqueName="[VentasTiemposFinal].[RING].[All]" allUniqueName="[VentasTiemposFinal].[RING].[All]" dimensionUniqueName="[VentasTiemposFinal]" displayFolder="" count="0" memberValueDatatype="5" unbalanced="0"/>
    <cacheHierarchy uniqueName="[VentasTiemposFinal].[CONVERSACIÓN]" caption="CONVERSACIÓN" attribute="1" defaultMemberUniqueName="[VentasTiemposFinal].[CONVERSACIÓN].[All]" allUniqueName="[VentasTiemposFinal].[CONVERSACIÓN].[All]" dimensionUniqueName="[VentasTiemposFinal]" displayFolder="" count="0" memberValueDatatype="5" unbalanced="0"/>
    <cacheHierarchy uniqueName="[VentasTiemposFinal].[HOLD]" caption="HOLD" attribute="1" defaultMemberUniqueName="[VentasTiemposFinal].[HOLD].[All]" allUniqueName="[VentasTiemposFinal].[HOLD].[All]" dimensionUniqueName="[VentasTiemposFinal]" displayFolder="" count="0" memberValueDatatype="5" unbalanced="0"/>
    <cacheHierarchy uniqueName="[VentasTiemposFinal].[ACW]" caption="ACW" attribute="1" defaultMemberUniqueName="[VentasTiemposFinal].[ACW].[All]" allUniqueName="[VentasTiemposFinal].[ACW].[All]" dimensionUniqueName="[VentasTiemposFinal]" displayFolder="" count="0" memberValueDatatype="5" unbalanced="0"/>
    <cacheHierarchy uniqueName="[VentasTiemposFinal].[NOT_READY]" caption="NOT_READY" attribute="1" defaultMemberUniqueName="[VentasTiemposFinal].[NOT_READY].[All]" allUniqueName="[VentasTiemposFinal].[NOT_READY].[All]" dimensionUniqueName="[VentasTiemposFinal]" displayFolder="" count="0" memberValueDatatype="5" unbalanced="0"/>
    <cacheHierarchy uniqueName="[VentasTiemposFinal].[BREAK]" caption="BREAK" attribute="1" defaultMemberUniqueName="[VentasTiemposFinal].[BREAK].[All]" allUniqueName="[VentasTiemposFinal].[BREAK].[All]" dimensionUniqueName="[VentasTiemposFinal]" displayFolder="" count="0" memberValueDatatype="5" unbalanced="0"/>
    <cacheHierarchy uniqueName="[VentasTiemposFinal].[COACHING]" caption="COACHING" attribute="1" defaultMemberUniqueName="[VentasTiemposFinal].[COACHING].[All]" allUniqueName="[VentasTiemposFinal].[COACHING].[All]" dimensionUniqueName="[VentasTiemposFinal]" displayFolder="" count="0" memberValueDatatype="5" unbalanced="0"/>
    <cacheHierarchy uniqueName="[VentasTiemposFinal].[ADMINISTRATIVO]" caption="ADMINISTRATIVO" attribute="1" defaultMemberUniqueName="[VentasTiemposFinal].[ADMINISTRATIVO].[All]" allUniqueName="[VentasTiemposFinal].[ADMINISTRATIVO].[All]" dimensionUniqueName="[VentasTiemposFinal]" displayFolder="" count="0" memberValueDatatype="5" unbalanced="0"/>
    <cacheHierarchy uniqueName="[VentasTiemposFinal].[BAÑO]" caption="BAÑO" attribute="1" defaultMemberUniqueName="[VentasTiemposFinal].[BAÑO].[All]" allUniqueName="[VentasTiemposFinal].[BAÑO].[All]" dimensionUniqueName="[VentasTiemposFinal]" displayFolder="" count="0" memberValueDatatype="5" unbalanced="0"/>
    <cacheHierarchy uniqueName="[VentasTiemposFinal].[LLAMADA_MANUAL]" caption="LLAMADA_MANUAL" attribute="1" defaultMemberUniqueName="[VentasTiemposFinal].[LLAMADA_MANUAL].[All]" allUniqueName="[VentasTiemposFinal].[LLAMADA_MANUAL].[All]" dimensionUniqueName="[VentasTiemposFinal]" displayFolder="" count="0" memberValueDatatype="5" unbalanced="0"/>
    <cacheHierarchy uniqueName="[VentasTiemposFinal].[ATENDIDAS]" caption="ATENDIDAS" attribute="1" defaultMemberUniqueName="[VentasTiemposFinal].[ATENDIDAS].[All]" allUniqueName="[VentasTiemposFinal].[ATENDIDAS].[All]" dimensionUniqueName="[VentasTiemposFinal]" displayFolder="" count="0" memberValueDatatype="20" unbalanced="0"/>
    <cacheHierarchy uniqueName="[VentasTiemposFinal].[NO_ATENDIDAS]" caption="NO_ATENDIDAS" attribute="1" defaultMemberUniqueName="[VentasTiemposFinal].[NO_ATENDIDAS].[All]" allUniqueName="[VentasTiemposFinal].[NO_ATENDIDAS].[All]" dimensionUniqueName="[VentasTiemposFinal]" displayFolder="" count="0" memberValueDatatype="20" unbalanced="0"/>
    <cacheHierarchy uniqueName="[VentasTiemposFinal].[TIPIFICACIÓN_EXITOSO]" caption="TIPIFICACIÓN_EXITOSO" attribute="1" defaultMemberUniqueName="[VentasTiemposFinal].[TIPIFICACIÓN_EXITOSO].[All]" allUniqueName="[VentasTiemposFinal].[TIPIFICACIÓN_EXITOSO].[All]" dimensionUniqueName="[VentasTiemposFinal]" displayFolder="" count="0" memberValueDatatype="20" unbalanced="0"/>
    <cacheHierarchy uniqueName="[VentasTiemposFinal].[TIPIFICACIÓN_NO_EXITOSO]" caption="TIPIFICACIÓN_NO_EXITOSO" attribute="1" defaultMemberUniqueName="[VentasTiemposFinal].[TIPIFICACIÓN_NO_EXITOSO].[All]" allUniqueName="[VentasTiemposFinal].[TIPIFICACIÓN_NO_EXITOSO].[All]" dimensionUniqueName="[VentasTiemposFinal]" displayFolder="" count="0" memberValueDatatype="20" unbalanced="0"/>
    <cacheHierarchy uniqueName="[VentasTiemposFinal].[CONVERSACIÓN_ENTRANTE]" caption="CONVERSACIÓN_ENTRANTE" attribute="1" defaultMemberUniqueName="[VentasTiemposFinal].[CONVERSACIÓN_ENTRANTE].[All]" allUniqueName="[VentasTiemposFinal].[CONVERSACIÓN_ENTRANTE].[All]" dimensionUniqueName="[VentasTiemposFinal]" displayFolder="" count="0" memberValueDatatype="5" unbalanced="0"/>
    <cacheHierarchy uniqueName="[VentasTiemposFinal].[CONVERSACIÓN_SALIENTE]" caption="CONVERSACIÓN_SALIENTE" attribute="1" defaultMemberUniqueName="[VentasTiemposFinal].[CONVERSACIÓN_SALIENTE].[All]" allUniqueName="[VentasTiemposFinal].[CONVERSACIÓN_SALIENTE].[All]" dimensionUniqueName="[VentasTiemposFinal]" displayFolder="" count="0" memberValueDatatype="5" unbalanced="0"/>
    <cacheHierarchy uniqueName="[VentasTiemposFinal].[LLAMADAS]" caption="LLAMADAS" attribute="1" defaultMemberUniqueName="[VentasTiemposFinal].[LLAMADAS].[All]" allUniqueName="[VentasTiemposFinal].[LLAMADAS].[All]" dimensionUniqueName="[VentasTiemposFinal]" displayFolder="" count="0" memberValueDatatype="20" unbalanced="0"/>
    <cacheHierarchy uniqueName="[VentasTiemposFinal].[TOTAL_AUXILIARES]" caption="TOTAL_AUXILIARES" attribute="1" defaultMemberUniqueName="[VentasTiemposFinal].[TOTAL_AUXILIARES].[All]" allUniqueName="[VentasTiemposFinal].[TOTAL_AUXILIARES].[All]" dimensionUniqueName="[VentasTiemposFinal]" displayFolder="" count="0" memberValueDatatype="5" unbalanced="0"/>
    <cacheHierarchy uniqueName="[VentasTiemposFinal].[TKT]" caption="TKT" attribute="1" defaultMemberUniqueName="[VentasTiemposFinal].[TKT].[All]" allUniqueName="[VentasTiemposFinal].[TKT].[All]" dimensionUniqueName="[VentasTiemposFinal]" displayFolder="" count="0" memberValueDatatype="5" unbalanced="0"/>
    <cacheHierarchy uniqueName="[VentasTiemposFinal].[TMO]" caption="TMO" attribute="1" defaultMemberUniqueName="[VentasTiemposFinal].[TMO].[All]" allUniqueName="[VentasTiemposFinal].[TMO].[All]" dimensionUniqueName="[VentasTiemposFinal]" displayFolder="" count="0" memberValueDatatype="5" unbalanced="0"/>
    <cacheHierarchy uniqueName="[VentasTiemposFinal].[PRODUCTO]" caption="PRODUCTO" attribute="1" defaultMemberUniqueName="[VentasTiemposFinal].[PRODUCTO].[All]" allUniqueName="[VentasTiemposFinal].[PRODUCTO].[All]" dimensionUniqueName="[VentasTiemposFinal]" displayFolder="" count="0" memberValueDatatype="130" unbalanced="0"/>
    <cacheHierarchy uniqueName="[VentasTiemposFinal].[Operador]" caption="Operador" attribute="1" defaultMemberUniqueName="[VentasTiemposFinal].[Operador].[All]" allUniqueName="[VentasTiemposFinal].[Operador].[All]" dimensionUniqueName="[VentasTiemposFinal]" displayFolder="" count="2" memberValueDatatype="130" unbalanced="0">
      <fieldsUsage count="2">
        <fieldUsage x="-1"/>
        <fieldUsage x="1"/>
      </fieldsUsage>
    </cacheHierarchy>
    <cacheHierarchy uniqueName="[VentasTiemposFinal].[Documento]" caption="Documento" attribute="1" defaultMemberUniqueName="[VentasTiemposFinal].[Documento].[All]" allUniqueName="[VentasTiemposFinal].[Documento].[All]" dimensionUniqueName="[VentasTiemposFinal]" displayFolder="" count="0" memberValueDatatype="20" unbalanced="0"/>
    <cacheHierarchy uniqueName="[VentasTiemposFinal].[Supervisor]" caption="Supervisor" attribute="1" defaultMemberUniqueName="[VentasTiemposFinal].[Supervisor].[All]" allUniqueName="[VentasTiemposFinal].[Supervisor].[All]" dimensionUniqueName="[VentasTiemposFinal]" displayFolder="" count="2" memberValueDatatype="130" unbalanced="0">
      <fieldsUsage count="2">
        <fieldUsage x="-1"/>
        <fieldUsage x="0"/>
      </fieldsUsage>
    </cacheHierarchy>
    <cacheHierarchy uniqueName="[VentasTiemposFinal].[Coordinador]" caption="Coordinador" attribute="1" defaultMemberUniqueName="[VentasTiemposFinal].[Coordinador].[All]" allUniqueName="[VentasTiemposFinal].[Coordinador].[All]" dimensionUniqueName="[VentasTiemposFinal]" displayFolder="" count="0" memberValueDatatype="130" unbalanced="0"/>
    <cacheHierarchy uniqueName="[VentasTiemposFinal].[Site]" caption="Site" attribute="1" defaultMemberUniqueName="[VentasTiemposFinal].[Site].[All]" allUniqueName="[VentasTiemposFinal].[Site].[All]" dimensionUniqueName="[VentasTiemposFinal]" displayFolder="" count="0" memberValueDatatype="130" unbalanced="0"/>
    <cacheHierarchy uniqueName="[VentasTiemposFinal].[Id Operador]" caption="Id Operador" attribute="1" defaultMemberUniqueName="[VentasTiemposFinal].[Id Operador].[All]" allUniqueName="[VentasTiemposFinal].[Id Operador].[All]" dimensionUniqueName="[VentasTiemposFinal]" displayFolder="" count="0" memberValueDatatype="130" unbalanced="0"/>
    <cacheHierarchy uniqueName="[VentasTiemposFinal].[Estado]" caption="Estado" attribute="1" defaultMemberUniqueName="[VentasTiemposFinal].[Estado].[All]" allUniqueName="[VentasTiemposFinal].[Estado].[All]" dimensionUniqueName="[VentasTiemposFinal]" displayFolder="" count="0" memberValueDatatype="130" unbalanced="0"/>
    <cacheHierarchy uniqueName="[VentasTiemposFinal].[Proporcional x Presentismo]" caption="Proporcional x Presentismo" attribute="1" defaultMemberUniqueName="[VentasTiemposFinal].[Proporcional x Presentismo].[All]" allUniqueName="[VentasTiemposFinal].[Proporcional x Presentismo].[All]" dimensionUniqueName="[VentasTiemposFinal]" displayFolder="" count="0" memberValueDatatype="5" unbalanced="0"/>
    <cacheHierarchy uniqueName="[VentasTiemposFinal].[Proporcional x Curva]" caption="Proporcional x Curva" attribute="1" defaultMemberUniqueName="[VentasTiemposFinal].[Proporcional x Curva].[All]" allUniqueName="[VentasTiemposFinal].[Proporcional x Curva].[All]" dimensionUniqueName="[VentasTiemposFinal]" displayFolder="" count="0" memberValueDatatype="5" unbalanced="0"/>
    <cacheHierarchy uniqueName="[VentasTiemposFinal].[Busqueda]" caption="Busqueda" attribute="1" defaultMemberUniqueName="[VentasTiemposFinal].[Busqueda].[All]" allUniqueName="[VentasTiemposFinal].[Busqueda].[All]" dimensionUniqueName="[VentasTiemposFinal]" displayFolder="" count="0" memberValueDatatype="130" unbalanced="0"/>
    <cacheHierarchy uniqueName="[VentasTiemposFinal].[Hora]" caption="Hora" attribute="1" defaultMemberUniqueName="[VentasTiemposFinal].[Hora].[All]" allUniqueName="[VentasTiemposFinal].[Hora].[All]" dimensionUniqueName="[VentasTiemposFinal]" displayFolder="" count="0" memberValueDatatype="130" unbalanced="0"/>
    <cacheHierarchy uniqueName="[VentasTiemposFinal].[Dispositivo]" caption="Dispositivo" attribute="1" defaultMemberUniqueName="[VentasTiemposFinal].[Dispositivo].[All]" allUniqueName="[VentasTiemposFinal].[Dispositivo].[All]" dimensionUniqueName="[VentasTiemposFinal]" displayFolder="" count="0" memberValueDatatype="130" unbalanced="0"/>
    <cacheHierarchy uniqueName="[VentasTiemposFinal].[Cliente]" caption="Cliente" attribute="1" defaultMemberUniqueName="[VentasTiemposFinal].[Cliente].[All]" allUniqueName="[VentasTiemposFinal].[Cliente].[All]" dimensionUniqueName="[VentasTiemposFinal]" displayFolder="" count="0" memberValueDatatype="130" unbalanced="0"/>
    <cacheHierarchy uniqueName="[VentasTiemposFinal].[Cliente_Mail]" caption="Cliente_Mail" attribute="1" defaultMemberUniqueName="[VentasTiemposFinal].[Cliente_Mail].[All]" allUniqueName="[VentasTiemposFinal].[Cliente_Mail].[All]" dimensionUniqueName="[VentasTiemposFinal]" displayFolder="" count="0" memberValueDatatype="130" unbalanced="0"/>
    <cacheHierarchy uniqueName="[VentasTiemposFinal].[Cliente_Telefono]" caption="Cliente_Telefono" attribute="1" defaultMemberUniqueName="[VentasTiemposFinal].[Cliente_Telefono].[All]" allUniqueName="[VentasTiemposFinal].[Cliente_Telefono].[All]" dimensionUniqueName="[VentasTiemposFinal]" displayFolder="" count="0" memberValueDatatype="130" unbalanced="0"/>
    <cacheHierarchy uniqueName="[VentasTiemposFinal].[user_id]" caption="user_id" attribute="1" defaultMemberUniqueName="[VentasTiemposFinal].[user_id].[All]" allUniqueName="[VentasTiemposFinal].[user_id].[All]" dimensionUniqueName="[VentasTiemposFinal]" displayFolder="" count="0" memberValueDatatype="130" unbalanced="0"/>
    <cacheHierarchy uniqueName="[VentasTiemposFinal].[Status_Link]" caption="Status_Link" attribute="1" defaultMemberUniqueName="[VentasTiemposFinal].[Status_Link].[All]" allUniqueName="[VentasTiemposFinal].[Status_Link].[All]" dimensionUniqueName="[VentasTiemposFinal]" displayFolder="" count="0" memberValueDatatype="130" unbalanced="0"/>
    <cacheHierarchy uniqueName="[VentasTiemposFinal].[payment_id]" caption="payment_id" attribute="1" defaultMemberUniqueName="[VentasTiemposFinal].[payment_id].[All]" allUniqueName="[VentasTiemposFinal].[payment_id].[All]" dimensionUniqueName="[VentasTiemposFinal]" displayFolder="" count="0" memberValueDatatype="130" unbalanced="0"/>
    <cacheHierarchy uniqueName="[VentasTiemposFinal].[payment_method_id]" caption="payment_method_id" attribute="1" defaultMemberUniqueName="[VentasTiemposFinal].[payment_method_id].[All]" allUniqueName="[VentasTiemposFinal].[payment_method_id].[All]" dimensionUniqueName="[VentasTiemposFinal]" displayFolder="" count="0" memberValueDatatype="130" unbalanced="0"/>
    <cacheHierarchy uniqueName="[VentasTiemposFinal].[payment_status]" caption="payment_status" attribute="1" defaultMemberUniqueName="[VentasTiemposFinal].[payment_status].[All]" allUniqueName="[VentasTiemposFinal].[payment_status].[All]" dimensionUniqueName="[VentasTiemposFinal]" displayFolder="" count="0" memberValueDatatype="130" unbalanced="0"/>
    <cacheHierarchy uniqueName="[VentasTiemposFinal].[payment_status_detail]" caption="payment_status_detail" attribute="1" defaultMemberUniqueName="[VentasTiemposFinal].[payment_status_detail].[All]" allUniqueName="[VentasTiemposFinal].[payment_status_detail].[All]" dimensionUniqueName="[VentasTiemposFinal]" displayFolder="" count="0" memberValueDatatype="130" unbalanced="0"/>
    <cacheHierarchy uniqueName="[VentasTiemposFinal].[Estado_Gestion]" caption="Estado_Gestion" attribute="1" defaultMemberUniqueName="[VentasTiemposFinal].[Estado_Gestion].[All]" allUniqueName="[VentasTiemposFinal].[Estado_Gestion].[All]" dimensionUniqueName="[VentasTiemposFinal]" displayFolder="" count="0" memberValueDatatype="130" unbalanced="0"/>
    <cacheHierarchy uniqueName="[VentasTiemposFinal].[Puntos (Sin Incentivo)]" caption="Puntos (Sin Incentivo)" attribute="1" defaultMemberUniqueName="[VentasTiemposFinal].[Puntos (Sin Incentivo)].[All]" allUniqueName="[VentasTiemposFinal].[Puntos (Sin Incentivo)].[All]" dimensionUniqueName="[VentasTiemposFinal]" displayFolder="" count="0" memberValueDatatype="5" unbalanced="0"/>
    <cacheHierarchy uniqueName="[VentasTiemposFinal].[Multiplicador Incentivo]" caption="Multiplicador Incentivo" attribute="1" defaultMemberUniqueName="[VentasTiemposFinal].[Multiplicador Incentivo].[All]" allUniqueName="[VentasTiemposFinal].[Multiplicador Incentivo].[All]" dimensionUniqueName="[VentasTiemposFinal]" displayFolder="" count="0" memberValueDatatype="5" unbalanced="0"/>
    <cacheHierarchy uniqueName="[VentasTiemposFinal].[Puntos]" caption="Puntos" attribute="1" defaultMemberUniqueName="[VentasTiemposFinal].[Puntos].[All]" allUniqueName="[VentasTiemposFinal].[Puntos].[All]" dimensionUniqueName="[VentasTiemposFinal]" displayFolder="" count="0" memberValueDatatype="5" unbalanced="0"/>
    <cacheHierarchy uniqueName="[VentasTiemposFinal].[Coeficiente]" caption="Coeficiente" attribute="1" defaultMemberUniqueName="[VentasTiemposFinal].[Coeficiente].[All]" allUniqueName="[VentasTiemposFinal].[Coeficiente].[All]" dimensionUniqueName="[VentasTiemposFinal]" displayFolder="" count="0" memberValueDatatype="5" unbalanced="0"/>
    <cacheHierarchy uniqueName="[Vtas Delivery].[Fecha]" caption="Fecha" attribute="1" time="1" defaultMemberUniqueName="[Vtas Delivery].[Fecha].[All]" allUniqueName="[Vtas Delivery].[Fecha].[All]" dimensionUniqueName="[Vtas Delivery]" displayFolder="" count="0" memberValueDatatype="7" unbalanced="0"/>
    <cacheHierarchy uniqueName="[Vtas Delivery].[Nombre / Local]" caption="Nombre / Local" attribute="1" defaultMemberUniqueName="[Vtas Delivery].[Nombre / Local].[All]" allUniqueName="[Vtas Delivery].[Nombre / Local].[All]" dimensionUniqueName="[Vtas Delivery]" displayFolder="" count="0" memberValueDatatype="130" unbalanced="0"/>
    <cacheHierarchy uniqueName="[Vtas Delivery].[Teléfono (Google)]" caption="Teléfono (Google)" attribute="1" defaultMemberUniqueName="[Vtas Delivery].[Teléfono (Google)].[All]" allUniqueName="[Vtas Delivery].[Teléfono (Google)].[All]" dimensionUniqueName="[Vtas Delivery]" displayFolder="" count="0" memberValueDatatype="20" unbalanced="0"/>
    <cacheHierarchy uniqueName="[Vtas Delivery].[Mail]" caption="Mail" attribute="1" defaultMemberUniqueName="[Vtas Delivery].[Mail].[All]" allUniqueName="[Vtas Delivery].[Mail].[All]" dimensionUniqueName="[Vtas Delivery]" displayFolder="" count="0" memberValueDatatype="130" unbalanced="0"/>
    <cacheHierarchy uniqueName="[Vtas Delivery].[AGENTE]" caption="AGENTE" attribute="1" defaultMemberUniqueName="[Vtas Delivery].[AGENTE].[All]" allUniqueName="[Vtas Delivery].[AGENTE].[All]" dimensionUniqueName="[Vtas Delivery]" displayFolder="" count="0" memberValueDatatype="130" unbalanced="0"/>
    <cacheHierarchy uniqueName="[Vtas Delivery].[DNI]" caption="DNI" attribute="1" defaultMemberUniqueName="[Vtas Delivery].[DNI].[All]" allUniqueName="[Vtas Delivery].[DNI].[All]" dimensionUniqueName="[Vtas Delivery]" displayFolder="" count="0" memberValueDatatype="20" unbalanced="0"/>
    <cacheHierarchy uniqueName="[Vtas Delivery].[Producto]" caption="Producto" attribute="1" defaultMemberUniqueName="[Vtas Delivery].[Producto].[All]" allUniqueName="[Vtas Delivery].[Producto].[All]" dimensionUniqueName="[Vtas Delivery]" displayFolder="" count="0" memberValueDatatype="130" unbalanced="0"/>
    <cacheHierarchy uniqueName="[Measures].[Suma de LOGIN]" caption="Suma de LOGIN" measure="1" displayFolder="" measureGroup="VentasTiemposFinal" count="0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Recuento de Sub Campaña]" caption="Recuento de Sub Campaña" measure="1" displayFolder="" measureGroup="VentasTiemposFinal" count="0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Recuento de AGENTE]" caption="Recuento de AGENTE" measure="1" displayFolder="" measureGroup="Vtas Delivery" count="0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Recuento de Producto]" caption="Recuento de Producto" measure="1" displayFolder="" measureGroup="Vtas Delivery" count="0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Recuento de Dispositivo]" caption="Recuento de Dispositivo" measure="1" displayFolder="" measureGroup="VentasTiemposFinal" count="0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a de Puntos]" caption="Suma de Puntos" measure="1" displayFolder="" measureGroup="VentasTiemposFinal" count="0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a de Proporcional x Presentismo]" caption="Suma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a de Proporcional x Curva]" caption="Suma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Máx. de Proporcional x Presentismo]" caption="Máx.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Máx. de Proporcional x Curva]" caption="Máx.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Suma de LOGIN 2]" caption="Suma de LOGIN 2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LOGIN]" caption="Recuento de LOGIN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PRESENTE]" caption="Recuento de PRESENTE" measure="1" displayFolder="" measureGroup="Ausentismo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S Obj]" caption="Suma de HS Obj" measure="1" displayFolder="" measureGroup="Ausentism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Id Operador]" caption="Recuento de Id Operador" measure="1" displayFolder="" measureGroup="VentasTiemposFinal" count="0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Vtas Cargadas]" caption="Vtas Cargadas" measure="1" displayFolder="" measureGroup="VentasTiemposFinal" count="0" oneField="1">
      <fieldsUsage count="1">
        <fieldUsage x="2"/>
      </fieldsUsage>
    </cacheHierarchy>
    <cacheHierarchy uniqueName="[Measures].[Vtas Aceptadas]" caption="Vtas Aceptadas" measure="1" displayFolder="" measureGroup="VentasTiemposFinal" count="0" oneField="1">
      <fieldsUsage count="1">
        <fieldUsage x="5"/>
      </fieldsUsage>
    </cacheHierarchy>
    <cacheHierarchy uniqueName="[Measures].[Vtas Pendientes]" caption="Vtas Pendientes" measure="1" displayFolder="" measureGroup="VentasTiemposFinal" count="0" oneField="1">
      <fieldsUsage count="1">
        <fieldUsage x="4"/>
      </fieldsUsage>
    </cacheHierarchy>
    <cacheHierarchy uniqueName="[Measures].[Vtas Canceladas]" caption="Vtas Canceladas" measure="1" displayFolder="" measureGroup="VentasTiemposFinal" count="0" oneField="1">
      <fieldsUsage count="1">
        <fieldUsage x="3"/>
      </fieldsUsage>
    </cacheHierarchy>
    <cacheHierarchy uniqueName="[Measures].[Total Puntos]" caption="Total Puntos" measure="1" displayFolder="" measureGroup="VentasTiemposFinal" count="0" oneField="1">
      <fieldsUsage count="1">
        <fieldUsage x="6"/>
      </fieldsUsage>
    </cacheHierarchy>
    <cacheHierarchy uniqueName="[Measures].[Total Login]" caption="Total Login" measure="1" displayFolder="" measureGroup="VentasTiemposFinal" count="0" oneField="1">
      <fieldsUsage count="1">
        <fieldUsage x="7"/>
      </fieldsUsage>
    </cacheHierarchy>
    <cacheHierarchy uniqueName="[Measures].[CI Login]" caption="CI Login" measure="1" displayFolder="" measureGroup="VentasTiemposFinal" count="0"/>
    <cacheHierarchy uniqueName="[Measures].[Hs Desvio]" caption="Hs Desvio" measure="1" displayFolder="" measureGroup="Horas_Objetivo" count="0"/>
    <cacheHierarchy uniqueName="[Measures].[Obj Hs]" caption="Obj Hs" measure="1" displayFolder="" measureGroup="Horas_Objetivo" count="0"/>
    <cacheHierarchy uniqueName="[Measures].[Log]" caption="Log" measure="1" displayFolder="" measureGroup="Horas_Objetivo" count="0"/>
    <cacheHierarchy uniqueName="[Measures].[%Cumpl.Hs]" caption="%Cumpl.Hs" measure="1" displayFolder="" measureGroup="Horas_Objetivo" count="0"/>
    <cacheHierarchy uniqueName="[Measures].[CI Avail]" caption="CI Avail" measure="1" displayFolder="" measureGroup="VentasTiemposFinal" count="0"/>
    <cacheHierarchy uniqueName="[Measures].[CI Preview]" caption="CI Preview" measure="1" displayFolder="" measureGroup="VentasTiemposFinal" count="0"/>
    <cacheHierarchy uniqueName="[Measures].[CI Dial]" caption="CI Dial" measure="1" displayFolder="" measureGroup="VentasTiemposFinal" count="0"/>
    <cacheHierarchy uniqueName="[Measures].[CI Ring]" caption="CI Ring" measure="1" displayFolder="" measureGroup="VentasTiemposFinal" count="0"/>
    <cacheHierarchy uniqueName="[Measures].[CI Conversacion]" caption="CI Conversacion" measure="1" displayFolder="" measureGroup="VentasTiemposFinal" count="0"/>
    <cacheHierarchy uniqueName="[Measures].[CI Hold]" caption="CI Hold" measure="1" displayFolder="" measureGroup="VentasTiemposFinal" count="0"/>
    <cacheHierarchy uniqueName="[Measures].[CI ACW]" caption="CI ACW" measure="1" displayFolder="" measureGroup="VentasTiemposFinal" count="0"/>
    <cacheHierarchy uniqueName="[Measures].[CI Not_Ready]" caption="CI Not_Ready" measure="1" displayFolder="" measureGroup="VentasTiemposFinal" count="0"/>
    <cacheHierarchy uniqueName="[Measures].[CI Break]" caption="CI Break" measure="1" displayFolder="" measureGroup="VentasTiemposFinal" count="0"/>
    <cacheHierarchy uniqueName="[Measures].[CI Coaching]" caption="CI Coaching" measure="1" displayFolder="" measureGroup="VentasTiemposFinal" count="0"/>
    <cacheHierarchy uniqueName="[Measures].[CI Administrativo]" caption="CI Administrativo" measure="1" displayFolder="" measureGroup="VentasTiemposFinal" count="0"/>
    <cacheHierarchy uniqueName="[Measures].[CI Baño]" caption="CI Baño" measure="1" displayFolder="" measureGroup="VentasTiemposFinal" count="0"/>
    <cacheHierarchy uniqueName="[Measures].[CI LL Manual]" caption="CI LL Manual" measure="1" displayFolder="" measureGroup="VentasTiemposFinal" count="0"/>
    <cacheHierarchy uniqueName="[Measures].[%Avail]" caption="%Avail" measure="1" displayFolder="" measureGroup="VentasTiemposFinal" count="0"/>
    <cacheHierarchy uniqueName="[Measures].[%Utilizacion]" caption="%Utilizacion" measure="1" displayFolder="" measureGroup="VentasTiemposFinal" count="0"/>
    <cacheHierarchy uniqueName="[Measures].[CI OTROS]" caption="CI OTROS" measure="1" displayFolder="" measureGroup="VentasTiemposFinal" count="0"/>
    <cacheHierarchy uniqueName="[Measures].[Llamada prom/Dia]" caption="Llamada prom/Dia" measure="1" displayFolder="" measureGroup="VentasTiemposFinal" count="0"/>
    <cacheHierarchy uniqueName="[Measures].[Q Llam C/6 HS]" caption="Q Llam C/6 HS" measure="1" displayFolder="" measureGroup="VentasTiemposFinal" count="0"/>
    <cacheHierarchy uniqueName="[Measures].[Total Llamadas]" caption="Total Llamadas" measure="1" displayFolder="" measureGroup="VentasTiemposFinal" count="0"/>
    <cacheHierarchy uniqueName="[Measures].[Total Puntos (Sin Incentivo)]" caption="Total Puntos (Sin Incentivo)" measure="1" displayFolder="" measureGroup="VentasTiemposFinal" count="0" oneField="1">
      <fieldsUsage count="1">
        <fieldUsage x="11"/>
      </fieldsUsage>
    </cacheHierarchy>
    <cacheHierarchy uniqueName="[Measures].[Total Puntos Duplicados]" caption="Total Puntos Duplicados" measure="1" displayFolder="" measureGroup="VentasTiemposFinal" count="0"/>
    <cacheHierarchy uniqueName="[Measures].[Total Puntos Mes Anterior]" caption="Total Puntos Mes Anterior" measure="1" displayFolder="" measureGroup="Ventas AZO Mes Anterior" count="0"/>
    <cacheHierarchy uniqueName="[Measures].[Q Presentes]" caption="Q Presentes" measure="1" displayFolder="" measureGroup="Ausentismo" count="0"/>
    <cacheHierarchy uniqueName="[Measures].[Q Ausentes]" caption="Q Ausentes" measure="1" displayFolder="" measureGroup="Ausentismo" count="0"/>
    <cacheHierarchy uniqueName="[Measures].[% Presencialidad]" caption="% Presencialidad" measure="1" displayFolder="" measureGroup="Ausentismo" count="0"/>
    <cacheHierarchy uniqueName="[Measures].[% Ausencia]" caption="% Ausencia" measure="1" displayFolder="" measureGroup="Ausentismo" count="0"/>
    <cacheHierarchy uniqueName="[Measures].[Ausentismo]" caption="Ausentismo" measure="1" displayFolder="" measureGroup="Ausentismo" count="0"/>
    <cacheHierarchy uniqueName="[Measures].[TotalLoginAusen]" caption="TotalLoginAusen" measure="1" displayFolder="" measureGroup="Ausentismo" count="0"/>
    <cacheHierarchy uniqueName="[Measures].[TotalHSObj]" caption="TotalHSObj" measure="1" displayFolder="" measureGroup="Ausentismo" count="0"/>
    <cacheHierarchy uniqueName="[Measures].[Total Avail]" caption="Total Avail" measure="1" displayFolder="" measureGroup="VentasTiemposFinal" count="0"/>
    <cacheHierarchy uniqueName="[Measures].[Total Hs Productivas]" caption="Total Hs Productivas" measure="1" displayFolder="" measureGroup="VentasTiemposFinal" count="0"/>
    <cacheHierarchy uniqueName="[Measures].[SPH]" caption="SPH" measure="1" displayFolder="" measureGroup="VentasTiemposFinal" count="0"/>
    <cacheHierarchy uniqueName="[Measures].[Incentivo3ra]" caption="Incentivo3ra" measure="1" displayFolder="" measureGroup="VentasTiemposFinal" count="0"/>
    <cacheHierarchy uniqueName="[Measures].[Total Atendidas]" caption="Total Atendidas" measure="1" displayFolder="" measureGroup="VentasTiemposFinal" count="0"/>
    <cacheHierarchy uniqueName="[Measures].[Vtas P+N]" caption="Vtas P+N" measure="1" displayFolder="" measureGroup="VentasTiemposFinal" count="0" oneField="1">
      <fieldsUsage count="1">
        <fieldUsage x="9"/>
      </fieldsUsage>
    </cacheHierarchy>
    <cacheHierarchy uniqueName="[Measures].[Conversión]" caption="Conversión" measure="1" displayFolder="" measureGroup="VentasTiemposFinal" count="0"/>
    <cacheHierarchy uniqueName="[Measures].[X Atendidas]" caption="X Atendidas" measure="1" displayFolder="" measureGroup="VentasTiemposFinal" count="0"/>
    <cacheHierarchy uniqueName="[Measures].[Incentivo4ta]" caption="Incentivo4ta" measure="1" displayFolder="" measureGroup="VentasTiemposFinal" count="0"/>
    <cacheHierarchy uniqueName="[Measures].[DDHH Trabajados]" caption="DDHH Trabajados" measure="1" displayFolder="" measureGroup="VentasTiemposFinal" count="0"/>
    <cacheHierarchy uniqueName="[Measures].[Vtas P+N x Dia]" caption="Vtas P+N x Dia" measure="1" displayFolder="" measureGroup="VentasTiemposFinal" count="0"/>
    <cacheHierarchy uniqueName="[Measures].[__XL_Count VentasTiemposFinal]" caption="__XL_Count VentasTiemposFinal" measure="1" displayFolder="" measureGroup="VentasTiemposFinal" count="0" hidden="1"/>
    <cacheHierarchy uniqueName="[Measures].[__XL_Count Calendario]" caption="__XL_Count Calendario" measure="1" displayFolder="" measureGroup="Calendario" count="0" hidden="1"/>
    <cacheHierarchy uniqueName="[Measures].[__XL_Count Vtas Delivery]" caption="__XL_Count Vtas Delivery" measure="1" displayFolder="" measureGroup="Vtas Delivery" count="0" hidden="1"/>
    <cacheHierarchy uniqueName="[Measures].[__XL_Count Horas_Objetivo]" caption="__XL_Count Horas_Objetivo" measure="1" displayFolder="" measureGroup="Horas_Objetivo" count="0" hidden="1"/>
    <cacheHierarchy uniqueName="[Measures].[__XL_Count Tiempos]" caption="__XL_Count Tiempos" measure="1" displayFolder="" measureGroup="Tiempos" count="0" hidden="1"/>
    <cacheHierarchy uniqueName="[Measures].[__XL_Count Ventas AZO Mes Anterior]" caption="__XL_Count Ventas AZO Mes Anterior" measure="1" displayFolder="" measureGroup="Ventas AZO Mes Anterior" count="0" hidden="1"/>
    <cacheHierarchy uniqueName="[Measures].[__XL_Count Ausentismo]" caption="__XL_Count Ausentismo" measure="1" displayFolder="" measureGroup="Ausentismo" count="0" hidden="1"/>
    <cacheHierarchy uniqueName="[Measures].[__XL_Count Dotacion]" caption="__XL_Count Dotacion" measure="1" displayFolder="" measureGroup="Dotacion" count="0" hidden="1"/>
    <cacheHierarchy uniqueName="[Measures].[__No measures defined]" caption="__No measures defined" measure="1" displayFolder="" count="0" hidden="1"/>
  </cacheHierarchies>
  <kpis count="0"/>
  <dimensions count="9">
    <dimension name="Ausentismo" uniqueName="[Ausentismo]" caption="Ausentismo"/>
    <dimension name="Calendario" uniqueName="[Calendario]" caption="Calendario"/>
    <dimension name="Dotacion" uniqueName="[Dotacion]" caption="Dotacion"/>
    <dimension name="Horas_Objetivo" uniqueName="[Horas_Objetivo]" caption="Horas_Objetivo"/>
    <dimension measure="1" name="Measures" uniqueName="[Measures]" caption="Measures"/>
    <dimension name="Tiempos" uniqueName="[Tiempos]" caption="Tiempos"/>
    <dimension name="Ventas AZO Mes Anterior" uniqueName="[Ventas AZO Mes Anterior]" caption="Ventas AZO Mes Anterior"/>
    <dimension name="VentasTiemposFinal" uniqueName="[VentasTiemposFinal]" caption="VentasTiemposFinal"/>
    <dimension name="Vtas Delivery" uniqueName="[Vtas Delivery]" caption="Vtas Delivery"/>
  </dimensions>
  <measureGroups count="8">
    <measureGroup name="Ausentismo" caption="Ausentismo"/>
    <measureGroup name="Calendario" caption="Calendario"/>
    <measureGroup name="Dotacion" caption="Dotacion"/>
    <measureGroup name="Horas_Objetivo" caption="Horas_Objetivo"/>
    <measureGroup name="Tiempos" caption="Tiempos"/>
    <measureGroup name="Ventas AZO Mes Anterior" caption="Ventas AZO Mes Anterior"/>
    <measureGroup name="VentasTiemposFinal" caption="VentasTiemposFinal"/>
    <measureGroup name="Vtas Delivery" caption="Vtas Delivery"/>
  </measureGroups>
  <maps count="13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1"/>
    <map measureGroup="4" dimension="5"/>
    <map measureGroup="5" dimension="6"/>
    <map measureGroup="6" dimension="1"/>
    <map measureGroup="6" dimension="2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" refreshedDate="45414.412909143517" backgroundQuery="1" createdVersion="8" refreshedVersion="8" minRefreshableVersion="3" recordCount="0" supportSubquery="1" supportAdvancedDrill="1" xr:uid="{BD57E5B0-36F4-4692-9690-0180687A952D}">
  <cacheSource type="external" connectionId="19"/>
  <cacheFields count="8">
    <cacheField name="[Measures].[Vtas Cargadas]" caption="Vtas Cargadas" numFmtId="0" hierarchy="192" level="32767"/>
    <cacheField name="[Measures].[Vtas Aceptadas]" caption="Vtas Aceptadas" numFmtId="0" hierarchy="193" level="32767"/>
    <cacheField name="[Measures].[Vtas Pendientes]" caption="Vtas Pendientes" numFmtId="0" hierarchy="194" level="32767"/>
    <cacheField name="[Measures].[Vtas Canceladas]" caption="Vtas Canceladas" numFmtId="0" hierarchy="195" level="32767"/>
    <cacheField name="[VentasTiemposFinal].[Dispositivo].[Dispositivo]" caption="Dispositivo" numFmtId="0" hierarchy="155" level="1">
      <sharedItems count="2">
        <s v="Mpos"/>
        <s v="Pos Smart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Dispositivo].&amp;[Mpos]"/>
            <x15:cachedUniqueName index="1" name="[VentasTiemposFinal].[Dispositivo].&amp;[Pos Smart]"/>
          </x15:cachedUniqueNames>
        </ext>
      </extLst>
    </cacheField>
    <cacheField name="[VentasTiemposFinal].[Supervisor].[Supervisor]" caption="Supervisor" numFmtId="0" hierarchy="146" level="1">
      <sharedItems count="2">
        <s v="Chierico Silvina"/>
        <s v="Monjes Nicole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Supervisor].&amp;[Chierico Silvina]"/>
            <x15:cachedUniqueName index="1" name="[VentasTiemposFinal].[Supervisor].&amp;[Monjes Nicole]"/>
          </x15:cachedUniqueNames>
        </ext>
      </extLst>
    </cacheField>
    <cacheField name="[VentasTiemposFinal].[Sub Campaña].[Sub Campaña]" caption="Sub Campaña" numFmtId="0" hierarchy="118" level="1">
      <sharedItems containsSemiMixedTypes="0" containsNonDate="0" containsString="0"/>
    </cacheField>
    <cacheField name="[Measures].[Total Puntos]" caption="Total Puntos" numFmtId="0" hierarchy="196" level="32767"/>
  </cacheFields>
  <cacheHierarchies count="252">
    <cacheHierarchy uniqueName="[Ausentismo].[UserMitrol]" caption="UserMitrol" attribute="1" defaultMemberUniqueName="[Ausentismo].[UserMitrol].[All]" allUniqueName="[Ausentismo].[UserMitrol].[All]" dimensionUniqueName="[Ausentismo]" displayFolder="" count="0" memberValueDatatype="130" unbalanced="0"/>
    <cacheHierarchy uniqueName="[Ausentismo].[Fecha]" caption="Fecha" attribute="1" time="1" defaultMemberUniqueName="[Ausentismo].[Fecha].[All]" allUniqueName="[Ausentismo].[Fecha].[All]" dimensionUniqueName="[Ausentismo]" displayFolder="" count="0" memberValueDatatype="7" unbalanced="0"/>
    <cacheHierarchy uniqueName="[Ausentismo].[HS Obj]" caption="HS Obj" attribute="1" defaultMemberUniqueName="[Ausentismo].[HS Obj].[All]" allUniqueName="[Ausentismo].[HS Obj].[All]" dimensionUniqueName="[Ausentismo]" displayFolder="" count="0" memberValueDatatype="5" unbalanced="0"/>
    <cacheHierarchy uniqueName="[Ausentismo].[LOGIN]" caption="LOGIN" attribute="1" defaultMemberUniqueName="[Ausentismo].[LOGIN].[All]" allUniqueName="[Ausentismo].[LOGIN].[All]" dimensionUniqueName="[Ausentismo]" displayFolder="" count="0" memberValueDatatype="5" unbalanced="0"/>
    <cacheHierarchy uniqueName="[Ausentismo].[PRESENTE]" caption="PRESENTE" attribute="1" defaultMemberUniqueName="[Ausentismo].[PRESENTE].[All]" allUniqueName="[Ausentismo].[PRESENTE].[All]" dimensionUniqueName="[Ausentismo]" displayFolder="" count="0" memberValueDatatype="130" unbalanced="0"/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].[Día]" caption="Día" attribute="1" time="1" defaultMemberUniqueName="[Calendario].[Día].[All]" allUniqueName="[Calendario].[Día].[All]" dimensionUniqueName="[Calendario]" displayFolder="" count="0" memberValueDatatype="130" unbalanced="0"/>
    <cacheHierarchy uniqueName="[Calendario].[Semana]" caption="Semana" attribute="1" time="1" defaultMemberUniqueName="[Calendario].[Semana].[All]" allUniqueName="[Calendario].[Semana].[All]" dimensionUniqueName="[Calendario]" displayFolder="" count="0" memberValueDatatype="130" unbalanced="0"/>
    <cacheHierarchy uniqueName="[Dotacion].[Mes Dotacion]" caption="Mes Dotacion" attribute="1" time="1" defaultMemberUniqueName="[Dotacion].[Mes Dotacion].[All]" allUniqueName="[Dotacion].[Mes Dotacion].[All]" dimensionUniqueName="[Dotacion]" displayFolder="" count="0" memberValueDatatype="7" unbalanced="0"/>
    <cacheHierarchy uniqueName="[Dotacion].[Antiguedad (Meses)]" caption="Antiguedad (Meses)" attribute="1" defaultMemberUniqueName="[Dotacion].[Antiguedad (Meses)].[All]" allUniqueName="[Dotacion].[Antiguedad (Meses)].[All]" dimensionUniqueName="[Dotacion]" displayFolder="" count="0" memberValueDatatype="130" unbalanced="0"/>
    <cacheHierarchy uniqueName="[Dotacion].[Apellido y Nombre]" caption="Apellido y Nombre" attribute="1" defaultMemberUniqueName="[Dotacion].[Apellido y Nombre].[All]" allUniqueName="[Dotacion].[Apellido y Nombre].[All]" dimensionUniqueName="[Dotacion]" displayFolder="" count="0" memberValueDatatype="130" unbalanced="0"/>
    <cacheHierarchy uniqueName="[Dotacion].[Apellido]" caption="Apellido" attribute="1" defaultMemberUniqueName="[Dotacion].[Apellido].[All]" allUniqueName="[Dotacion].[Apellido].[All]" dimensionUniqueName="[Dotacion]" displayFolder="" count="0" memberValueDatatype="130" unbalanced="0"/>
    <cacheHierarchy uniqueName="[Dotacion].[Nombre]" caption="Nombre" attribute="1" defaultMemberUniqueName="[Dotacion].[Nombre].[All]" allUniqueName="[Dotacion].[Nombre].[All]" dimensionUniqueName="[Dotacion]" displayFolder="" count="0" memberValueDatatype="130" unbalanced="0"/>
    <cacheHierarchy uniqueName="[Dotacion].[Documento]" caption="Documento" attribute="1" defaultMemberUniqueName="[Dotacion].[Documento].[All]" allUniqueName="[Dotacion].[Documento].[All]" dimensionUniqueName="[Dotacion]" displayFolder="" count="0" memberValueDatatype="20" unbalanced="0"/>
    <cacheHierarchy uniqueName="[Dotacion].[CUIL/CUIT]" caption="CUIL/CUIT" attribute="1" defaultMemberUniqueName="[Dotacion].[CUIL/CUIT].[All]" allUniqueName="[Dotacion].[CUIL/CUIT].[All]" dimensionUniqueName="[Dotacion]" displayFolder="" count="0" memberValueDatatype="5" unbalanced="0"/>
    <cacheHierarchy uniqueName="[Dotacion].[Nacionalidad]" caption="Nacionalidad" attribute="1" defaultMemberUniqueName="[Dotacion].[Nacionalidad].[All]" allUniqueName="[Dotacion].[Nacionalidad].[All]" dimensionUniqueName="[Dotacion]" displayFolder="" count="0" memberValueDatatype="130" unbalanced="0"/>
    <cacheHierarchy uniqueName="[Dotacion].[Legajo]" caption="Legajo" attribute="1" defaultMemberUniqueName="[Dotacion].[Legajo].[All]" allUniqueName="[Dotacion].[Legajo].[All]" dimensionUniqueName="[Dotacion]" displayFolder="" count="0" memberValueDatatype="130" unbalanced="0"/>
    <cacheHierarchy uniqueName="[Dotacion].[Puesto]" caption="Puesto" attribute="1" defaultMemberUniqueName="[Dotacion].[Puesto].[All]" allUniqueName="[Dotacion].[Puesto].[All]" dimensionUniqueName="[Dotacion]" displayFolder="" count="0" memberValueDatatype="130" unbalanced="0"/>
    <cacheHierarchy uniqueName="[Dotacion].[Fecha Nacimiento]" caption="Fecha Nacimiento" attribute="1" time="1" defaultMemberUniqueName="[Dotacion].[Fecha Nacimiento].[All]" allUniqueName="[Dotacion].[Fecha Nacimiento].[All]" dimensionUniqueName="[Dotacion]" displayFolder="" count="0" memberValueDatatype="7" unbalanced="0"/>
    <cacheHierarchy uniqueName="[Dotacion].[Fecha Ingreso AZO]" caption="Fecha Ingreso AZO" attribute="1" time="1" defaultMemberUniqueName="[Dotacion].[Fecha Ingreso AZO].[All]" allUniqueName="[Dotacion].[Fecha Ingreso AZO].[All]" dimensionUniqueName="[Dotacion]" displayFolder="" count="0" memberValueDatatype="7" unbalanced="0"/>
    <cacheHierarchy uniqueName="[Dotacion].[Fecha Ingreso ML]" caption="Fecha Ingreso ML" attribute="1" time="1" defaultMemberUniqueName="[Dotacion].[Fecha Ingreso ML].[All]" allUniqueName="[Dotacion].[Fecha Ingreso ML].[All]" dimensionUniqueName="[Dotacion]" displayFolder="" count="0" memberValueDatatype="7" unbalanced="0"/>
    <cacheHierarchy uniqueName="[Dotacion].[Supervisor]" caption="Supervisor" attribute="1" defaultMemberUniqueName="[Dotacion].[Supervisor].[All]" allUniqueName="[Dotacion].[Supervisor].[All]" dimensionUniqueName="[Dotacion]" displayFolder="" count="0" memberValueDatatype="130" unbalanced="0"/>
    <cacheHierarchy uniqueName="[Dotacion].[Coordinador]" caption="Coordinador" attribute="1" defaultMemberUniqueName="[Dotacion].[Coordinador].[All]" allUniqueName="[Dotacion].[Coordinador].[All]" dimensionUniqueName="[Dotacion]" displayFolder="" count="0" memberValueDatatype="130" unbalanced="0"/>
    <cacheHierarchy uniqueName="[Dotacion].[Turno]" caption="Turno" attribute="1" defaultMemberUniqueName="[Dotacion].[Turno].[All]" allUniqueName="[Dotacion].[Turno].[All]" dimensionUniqueName="[Dotacion]" displayFolder="" count="0" memberValueDatatype="130" unbalanced="0"/>
    <cacheHierarchy uniqueName="[Dotacion].[Jornada]" caption="Jornada" attribute="1" defaultMemberUniqueName="[Dotacion].[Jornada].[All]" allUniqueName="[Dotacion].[Jornada].[All]" dimensionUniqueName="[Dotacion]" displayFolder="" count="0" memberValueDatatype="130" unbalanced="0"/>
    <cacheHierarchy uniqueName="[Dotacion].[Carga Horaria]" caption="Carga Horaria" attribute="1" defaultMemberUniqueName="[Dotacion].[Carga Horaria].[All]" allUniqueName="[Dotacion].[Carga Horaria].[All]" dimensionUniqueName="[Dotacion]" displayFolder="" count="0" memberValueDatatype="20" unbalanced="0"/>
    <cacheHierarchy uniqueName="[Dotacion].[Cliente]" caption="Cliente" attribute="1" defaultMemberUniqueName="[Dotacion].[Cliente].[All]" allUniqueName="[Dotacion].[Cliente].[All]" dimensionUniqueName="[Dotacion]" displayFolder="" count="0" memberValueDatatype="130" unbalanced="0"/>
    <cacheHierarchy uniqueName="[Dotacion].[Sub Campaña]" caption="Sub Campaña" attribute="1" defaultMemberUniqueName="[Dotacion].[Sub Campaña].[All]" allUniqueName="[Dotacion].[Sub Campaña].[All]" dimensionUniqueName="[Dotacion]" displayFolder="" count="0" memberValueDatatype="130" unbalanced="0"/>
    <cacheHierarchy uniqueName="[Dotacion].[ID AZO]" caption="ID AZO" attribute="1" defaultMemberUniqueName="[Dotacion].[ID AZO].[All]" allUniqueName="[Dotacion].[ID AZO].[All]" dimensionUniqueName="[Dotacion]" displayFolder="" count="0" memberValueDatatype="130" unbalanced="0"/>
    <cacheHierarchy uniqueName="[Dotacion].[Estado]" caption="Estado" attribute="1" defaultMemberUniqueName="[Dotacion].[Estado].[All]" allUniqueName="[Dotacion].[Estado].[All]" dimensionUniqueName="[Dotacion]" displayFolder="" count="0" memberValueDatatype="130" unbalanced="0"/>
    <cacheHierarchy uniqueName="[Dotacion].[Fecha Baja o Lic]" caption="Fecha Baja o Lic" attribute="1" defaultMemberUniqueName="[Dotacion].[Fecha Baja o Lic].[All]" allUniqueName="[Dotacion].[Fecha Baja o Lic].[All]" dimensionUniqueName="[Dotacion]" displayFolder="" count="0" memberValueDatatype="130" unbalanced="0"/>
    <cacheHierarchy uniqueName="[Dotacion].[Proporcional x Presentismo]" caption="Proporcional x Presentismo" attribute="1" defaultMemberUniqueName="[Dotacion].[Proporcional x Presentismo].[All]" allUniqueName="[Dotacion].[Proporcional x Presentismo].[All]" dimensionUniqueName="[Dotacion]" displayFolder="" count="0" memberValueDatatype="5" unbalanced="0"/>
    <cacheHierarchy uniqueName="[Dotacion].[Proporcional x Curva]" caption="Proporcional x Curva" attribute="1" defaultMemberUniqueName="[Dotacion].[Proporcional x Curva].[All]" allUniqueName="[Dotacion].[Proporcional x Curva].[All]" dimensionUniqueName="[Dotacion]" displayFolder="" count="0" memberValueDatatype="5" unbalanced="0"/>
    <cacheHierarchy uniqueName="[Dotacion].[MODALIDAD]" caption="MODALIDAD" attribute="1" defaultMemberUniqueName="[Dotacion].[MODALIDAD].[All]" allUniqueName="[Dotacion].[MODALIDAD].[All]" dimensionUniqueName="[Dotacion]" displayFolder="" count="0" memberValueDatatype="130" unbalanced="0"/>
    <cacheHierarchy uniqueName="[Dotacion].[User Mitrol]" caption="User Mitrol" attribute="1" defaultMemberUniqueName="[Dotacion].[User Mitrol].[All]" allUniqueName="[Dotacion].[User Mitrol].[All]" dimensionUniqueName="[Dotacion]" displayFolder="" count="0" memberValueDatatype="130" unbalanced="0"/>
    <cacheHierarchy uniqueName="[Dotacion].[Equipo]" caption="Equipo" attribute="1" defaultMemberUniqueName="[Dotacion].[Equipo].[All]" allUniqueName="[Dotacion].[Equipo].[All]" dimensionUniqueName="[Dotacion]" displayFolder="" count="0" memberValueDatatype="130" unbalanced="0"/>
    <cacheHierarchy uniqueName="[Horas_Objetivo].[Producto]" caption="Producto" attribute="1" defaultMemberUniqueName="[Horas_Objetivo].[Producto].[All]" allUniqueName="[Horas_Objetivo].[Producto].[All]" dimensionUniqueName="[Horas_Objetivo]" displayFolder="" count="0" memberValueDatatype="130" unbalanced="0"/>
    <cacheHierarchy uniqueName="[Horas_Objetivo].[Apellido y Nombre]" caption="Apellido y Nombre" attribute="1" defaultMemberUniqueName="[Horas_Objetivo].[Apellido y Nombre].[All]" allUniqueName="[Horas_Objetivo].[Apellido y Nombre].[All]" dimensionUniqueName="[Horas_Objetivo]" displayFolder="" count="0" memberValueDatatype="130" unbalanced="0"/>
    <cacheHierarchy uniqueName="[Horas_Objetivo].[Supervisor]" caption="Supervisor" attribute="1" defaultMemberUniqueName="[Horas_Objetivo].[Supervisor].[All]" allUniqueName="[Horas_Objetivo].[Supervisor].[All]" dimensionUniqueName="[Horas_Objetivo]" displayFolder="" count="0" memberValueDatatype="130" unbalanced="0"/>
    <cacheHierarchy uniqueName="[Horas_Objetivo].[Coordinador]" caption="Coordinador" attribute="1" defaultMemberUniqueName="[Horas_Objetivo].[Coordinador].[All]" allUniqueName="[Horas_Objetivo].[Coordinador].[All]" dimensionUniqueName="[Horas_Objetivo]" displayFolder="" count="0" memberValueDatatype="130" unbalanced="0"/>
    <cacheHierarchy uniqueName="[Horas_Objetivo].[Estado]" caption="Estado" attribute="1" defaultMemberUniqueName="[Horas_Objetivo].[Estado].[All]" allUniqueName="[Horas_Objetivo].[Estado].[All]" dimensionUniqueName="[Horas_Objetivo]" displayFolder="" count="0" memberValueDatatype="130" unbalanced="0"/>
    <cacheHierarchy uniqueName="[Horas_Objetivo].[Sub Campaña]" caption="Sub Campaña" attribute="1" defaultMemberUniqueName="[Horas_Objetivo].[Sub Campaña].[All]" allUniqueName="[Horas_Objetivo].[Sub Campaña].[All]" dimensionUniqueName="[Horas_Objetivo]" displayFolder="" count="0" memberValueDatatype="130" unbalanced="0"/>
    <cacheHierarchy uniqueName="[Horas_Objetivo].[User Mitrol]" caption="User Mitrol" attribute="1" defaultMemberUniqueName="[Horas_Objetivo].[User Mitrol].[All]" allUniqueName="[Horas_Objetivo].[User Mitrol].[All]" dimensionUniqueName="[Horas_Objetivo]" displayFolder="" count="0" memberValueDatatype="130" unbalanced="0"/>
    <cacheHierarchy uniqueName="[Horas_Objetivo].[Fecha]" caption="Fecha" attribute="1" time="1" defaultMemberUniqueName="[Horas_Objetivo].[Fecha].[All]" allUniqueName="[Horas_Objetivo].[Fecha].[All]" dimensionUniqueName="[Horas_Objetivo]" displayFolder="" count="0" memberValueDatatype="7" unbalanced="0"/>
    <cacheHierarchy uniqueName="[Horas_Objetivo].[LOGIN]" caption="LOGIN" attribute="1" defaultMemberUniqueName="[Horas_Objetivo].[LOGIN].[All]" allUniqueName="[Horas_Objetivo].[LOGIN].[All]" dimensionUniqueName="[Horas_Objetivo]" displayFolder="" count="0" memberValueDatatype="5" unbalanced="0"/>
    <cacheHierarchy uniqueName="[Horas_Objetivo].[HS Obj]" caption="HS Obj" attribute="1" defaultMemberUniqueName="[Horas_Objetivo].[HS Obj].[All]" allUniqueName="[Horas_Objetivo].[HS Obj].[All]" dimensionUniqueName="[Horas_Objetivo]" displayFolder="" count="0" memberValueDatatype="5" unbalanced="0"/>
    <cacheHierarchy uniqueName="[Tiempos].[Fecha]" caption="Fecha" attribute="1" time="1" defaultMemberUniqueName="[Tiempos].[Fecha].[All]" allUniqueName="[Tiempos].[Fecha].[All]" dimensionUniqueName="[Tiempos]" displayFolder="" count="0" memberValueDatatype="7" unbalanced="0"/>
    <cacheHierarchy uniqueName="[Tiempos].[UserMitrol]" caption="UserMitrol" attribute="1" defaultMemberUniqueName="[Tiempos].[UserMitrol].[All]" allUniqueName="[Tiempos].[UserMitrol].[All]" dimensionUniqueName="[Tiempos]" displayFolder="" count="0" memberValueDatatype="130" unbalanced="0"/>
    <cacheHierarchy uniqueName="[Tiempos].[Sub Campaña]" caption="Sub Campaña" attribute="1" defaultMemberUniqueName="[Tiempos].[Sub Campaña].[All]" allUniqueName="[Tiempos].[Sub Campaña].[All]" dimensionUniqueName="[Tiempos]" displayFolder="" count="0" memberValueDatatype="130" unbalanced="0"/>
    <cacheHierarchy uniqueName="[Tiempos].[LOGIN]" caption="LOGIN" attribute="1" defaultMemberUniqueName="[Tiempos].[LOGIN].[All]" allUniqueName="[Tiempos].[LOGIN].[All]" dimensionUniqueName="[Tiempos]" displayFolder="" count="0" memberValueDatatype="5" unbalanced="0"/>
    <cacheHierarchy uniqueName="[Tiempos].[AVAIL]" caption="AVAIL" attribute="1" defaultMemberUniqueName="[Tiempos].[AVAIL].[All]" allUniqueName="[Tiempos].[AVAIL].[All]" dimensionUniqueName="[Tiempos]" displayFolder="" count="0" memberValueDatatype="5" unbalanced="0"/>
    <cacheHierarchy uniqueName="[Tiempos].[PREVIEW]" caption="PREVIEW" attribute="1" defaultMemberUniqueName="[Tiempos].[PREVIEW].[All]" allUniqueName="[Tiempos].[PREVIEW].[All]" dimensionUniqueName="[Tiempos]" displayFolder="" count="0" memberValueDatatype="5" unbalanced="0"/>
    <cacheHierarchy uniqueName="[Tiempos].[DIAL]" caption="DIAL" attribute="1" defaultMemberUniqueName="[Tiempos].[DIAL].[All]" allUniqueName="[Tiempos].[DIAL].[All]" dimensionUniqueName="[Tiempos]" displayFolder="" count="0" memberValueDatatype="5" unbalanced="0"/>
    <cacheHierarchy uniqueName="[Tiempos].[RING]" caption="RING" attribute="1" defaultMemberUniqueName="[Tiempos].[RING].[All]" allUniqueName="[Tiempos].[RING].[All]" dimensionUniqueName="[Tiempos]" displayFolder="" count="0" memberValueDatatype="5" unbalanced="0"/>
    <cacheHierarchy uniqueName="[Tiempos].[CONVERSACIÓN]" caption="CONVERSACIÓN" attribute="1" defaultMemberUniqueName="[Tiempos].[CONVERSACIÓN].[All]" allUniqueName="[Tiempos].[CONVERSACIÓN].[All]" dimensionUniqueName="[Tiempos]" displayFolder="" count="0" memberValueDatatype="5" unbalanced="0"/>
    <cacheHierarchy uniqueName="[Tiempos].[HOLD]" caption="HOLD" attribute="1" defaultMemberUniqueName="[Tiempos].[HOLD].[All]" allUniqueName="[Tiempos].[HOLD].[All]" dimensionUniqueName="[Tiempos]" displayFolder="" count="0" memberValueDatatype="5" unbalanced="0"/>
    <cacheHierarchy uniqueName="[Tiempos].[ACW]" caption="ACW" attribute="1" defaultMemberUniqueName="[Tiempos].[ACW].[All]" allUniqueName="[Tiempos].[ACW].[All]" dimensionUniqueName="[Tiempos]" displayFolder="" count="0" memberValueDatatype="5" unbalanced="0"/>
    <cacheHierarchy uniqueName="[Tiempos].[NOT_READY]" caption="NOT_READY" attribute="1" defaultMemberUniqueName="[Tiempos].[NOT_READY].[All]" allUniqueName="[Tiempos].[NOT_READY].[All]" dimensionUniqueName="[Tiempos]" displayFolder="" count="0" memberValueDatatype="5" unbalanced="0"/>
    <cacheHierarchy uniqueName="[Tiempos].[BREAK]" caption="BREAK" attribute="1" defaultMemberUniqueName="[Tiempos].[BREAK].[All]" allUniqueName="[Tiempos].[BREAK].[All]" dimensionUniqueName="[Tiempos]" displayFolder="" count="0" memberValueDatatype="5" unbalanced="0"/>
    <cacheHierarchy uniqueName="[Tiempos].[COACHING]" caption="COACHING" attribute="1" defaultMemberUniqueName="[Tiempos].[COACHING].[All]" allUniqueName="[Tiempos].[COACHING].[All]" dimensionUniqueName="[Tiempos]" displayFolder="" count="0" memberValueDatatype="5" unbalanced="0"/>
    <cacheHierarchy uniqueName="[Tiempos].[ADMINISTRATIVO]" caption="ADMINISTRATIVO" attribute="1" defaultMemberUniqueName="[Tiempos].[ADMINISTRATIVO].[All]" allUniqueName="[Tiempos].[ADMINISTRATIVO].[All]" dimensionUniqueName="[Tiempos]" displayFolder="" count="0" memberValueDatatype="5" unbalanced="0"/>
    <cacheHierarchy uniqueName="[Tiempos].[BAÑO]" caption="BAÑO" attribute="1" defaultMemberUniqueName="[Tiempos].[BAÑO].[All]" allUniqueName="[Tiempos].[BAÑO].[All]" dimensionUniqueName="[Tiempos]" displayFolder="" count="0" memberValueDatatype="5" unbalanced="0"/>
    <cacheHierarchy uniqueName="[Tiempos].[LLAMADA_MANUAL]" caption="LLAMADA_MANUAL" attribute="1" defaultMemberUniqueName="[Tiempos].[LLAMADA_MANUAL].[All]" allUniqueName="[Tiempos].[LLAMADA_MANUAL].[All]" dimensionUniqueName="[Tiempos]" displayFolder="" count="0" memberValueDatatype="5" unbalanced="0"/>
    <cacheHierarchy uniqueName="[Tiempos].[ATENDIDAS]" caption="ATENDIDAS" attribute="1" defaultMemberUniqueName="[Tiempos].[ATENDIDAS].[All]" allUniqueName="[Tiempos].[ATENDIDAS].[All]" dimensionUniqueName="[Tiempos]" displayFolder="" count="0" memberValueDatatype="20" unbalanced="0"/>
    <cacheHierarchy uniqueName="[Tiempos].[NO_ATENDIDAS]" caption="NO_ATENDIDAS" attribute="1" defaultMemberUniqueName="[Tiempos].[NO_ATENDIDAS].[All]" allUniqueName="[Tiempos].[NO_ATENDIDAS].[All]" dimensionUniqueName="[Tiempos]" displayFolder="" count="0" memberValueDatatype="20" unbalanced="0"/>
    <cacheHierarchy uniqueName="[Tiempos].[TIPIFICACIÓN_EXITOSO]" caption="TIPIFICACIÓN_EXITOSO" attribute="1" defaultMemberUniqueName="[Tiempos].[TIPIFICACIÓN_EXITOSO].[All]" allUniqueName="[Tiempos].[TIPIFICACIÓN_EXITOSO].[All]" dimensionUniqueName="[Tiempos]" displayFolder="" count="0" memberValueDatatype="20" unbalanced="0"/>
    <cacheHierarchy uniqueName="[Tiempos].[TIPIFICACIÓN_NO_EXITOSO]" caption="TIPIFICACIÓN_NO_EXITOSO" attribute="1" defaultMemberUniqueName="[Tiempos].[TIPIFICACIÓN_NO_EXITOSO].[All]" allUniqueName="[Tiempos].[TIPIFICACIÓN_NO_EXITOSO].[All]" dimensionUniqueName="[Tiempos]" displayFolder="" count="0" memberValueDatatype="20" unbalanced="0"/>
    <cacheHierarchy uniqueName="[Tiempos].[CONVERSACIÓN_ENTRANTE]" caption="CONVERSACIÓN_ENTRANTE" attribute="1" defaultMemberUniqueName="[Tiempos].[CONVERSACIÓN_ENTRANTE].[All]" allUniqueName="[Tiempos].[CONVERSACIÓN_ENTRANTE].[All]" dimensionUniqueName="[Tiempos]" displayFolder="" count="0" memberValueDatatype="5" unbalanced="0"/>
    <cacheHierarchy uniqueName="[Tiempos].[CONVERSACIÓN_SALIENTE]" caption="CONVERSACIÓN_SALIENTE" attribute="1" defaultMemberUniqueName="[Tiempos].[CONVERSACIÓN_SALIENTE].[All]" allUniqueName="[Tiempos].[CONVERSACIÓN_SALIENTE].[All]" dimensionUniqueName="[Tiempos]" displayFolder="" count="0" memberValueDatatype="5" unbalanced="0"/>
    <cacheHierarchy uniqueName="[Tiempos].[LLAMADAS]" caption="LLAMADAS" attribute="1" defaultMemberUniqueName="[Tiempos].[LLAMADAS].[All]" allUniqueName="[Tiempos].[LLAMADAS].[All]" dimensionUniqueName="[Tiempos]" displayFolder="" count="0" memberValueDatatype="20" unbalanced="0"/>
    <cacheHierarchy uniqueName="[Tiempos].[TOTAL_AUXILIARES]" caption="TOTAL_AUXILIARES" attribute="1" defaultMemberUniqueName="[Tiempos].[TOTAL_AUXILIARES].[All]" allUniqueName="[Tiempos].[TOTAL_AUXILIARES].[All]" dimensionUniqueName="[Tiempos]" displayFolder="" count="0" memberValueDatatype="5" unbalanced="0"/>
    <cacheHierarchy uniqueName="[Tiempos].[TKT]" caption="TKT" attribute="1" defaultMemberUniqueName="[Tiempos].[TKT].[All]" allUniqueName="[Tiempos].[TKT].[All]" dimensionUniqueName="[Tiempos]" displayFolder="" count="0" memberValueDatatype="5" unbalanced="0"/>
    <cacheHierarchy uniqueName="[Tiempos].[TMO]" caption="TMO" attribute="1" defaultMemberUniqueName="[Tiempos].[TMO].[All]" allUniqueName="[Tiempos].[TMO].[All]" dimensionUniqueName="[Tiempos]" displayFolder="" count="0" memberValueDatatype="5" unbalanced="0"/>
    <cacheHierarchy uniqueName="[Tiempos].[PRODUCTO]" caption="PRODUCTO" attribute="1" defaultMemberUniqueName="[Tiempos].[PRODUCTO].[All]" allUniqueName="[Tiempos].[PRODUCTO].[All]" dimensionUniqueName="[Tiempos]" displayFolder="" count="0" memberValueDatatype="130" unbalanced="0"/>
    <cacheHierarchy uniqueName="[Tiempos].[Operador]" caption="Operador" attribute="1" defaultMemberUniqueName="[Tiempos].[Operador].[All]" allUniqueName="[Tiempos].[Operador].[All]" dimensionUniqueName="[Tiempos]" displayFolder="" count="0" memberValueDatatype="130" unbalanced="0"/>
    <cacheHierarchy uniqueName="[Tiempos].[Documento]" caption="Documento" attribute="1" defaultMemberUniqueName="[Tiempos].[Documento].[All]" allUniqueName="[Tiempos].[Documento].[All]" dimensionUniqueName="[Tiempos]" displayFolder="" count="0" memberValueDatatype="20" unbalanced="0"/>
    <cacheHierarchy uniqueName="[Tiempos].[Supervisor]" caption="Supervisor" attribute="1" defaultMemberUniqueName="[Tiempos].[Supervisor].[All]" allUniqueName="[Tiempos].[Supervisor].[All]" dimensionUniqueName="[Tiempos]" displayFolder="" count="0" memberValueDatatype="130" unbalanced="0"/>
    <cacheHierarchy uniqueName="[Tiempos].[Coordinador]" caption="Coordinador" attribute="1" defaultMemberUniqueName="[Tiempos].[Coordinador].[All]" allUniqueName="[Tiempos].[Coordinador].[All]" dimensionUniqueName="[Tiempos]" displayFolder="" count="0" memberValueDatatype="130" unbalanced="0"/>
    <cacheHierarchy uniqueName="[Tiempos].[Site]" caption="Site" attribute="1" defaultMemberUniqueName="[Tiempos].[Site].[All]" allUniqueName="[Tiempos].[Site].[All]" dimensionUniqueName="[Tiempos]" displayFolder="" count="0" memberValueDatatype="130" unbalanced="0"/>
    <cacheHierarchy uniqueName="[Tiempos].[Id Operador]" caption="Id Operador" attribute="1" defaultMemberUniqueName="[Tiempos].[Id Operador].[All]" allUniqueName="[Tiempos].[Id Operador].[All]" dimensionUniqueName="[Tiempos]" displayFolder="" count="0" memberValueDatatype="130" unbalanced="0"/>
    <cacheHierarchy uniqueName="[Tiempos].[Estado]" caption="Estado" attribute="1" defaultMemberUniqueName="[Tiempos].[Estado].[All]" allUniqueName="[Tiempos].[Estado].[All]" dimensionUniqueName="[Tiempos]" displayFolder="" count="0" memberValueDatatype="130" unbalanced="0"/>
    <cacheHierarchy uniqueName="[Tiempos].[Proporcional x Presentismo]" caption="Proporcional x Presentismo" attribute="1" defaultMemberUniqueName="[Tiempos].[Proporcional x Presentismo].[All]" allUniqueName="[Tiempos].[Proporcional x Presentismo].[All]" dimensionUniqueName="[Tiempos]" displayFolder="" count="0" memberValueDatatype="5" unbalanced="0"/>
    <cacheHierarchy uniqueName="[Tiempos].[Proporcional x Curva]" caption="Proporcional x Curva" attribute="1" defaultMemberUniqueName="[Tiempos].[Proporcional x Curva].[All]" allUniqueName="[Tiempos].[Proporcional x Curva].[All]" dimensionUniqueName="[Tiempos]" displayFolder="" count="0" memberValueDatatype="5" unbalanced="0"/>
    <cacheHierarchy uniqueName="[Tiempos].[Busqueda]" caption="Busqueda" attribute="1" defaultMemberUniqueName="[Tiempos].[Busqueda].[All]" allUniqueName="[Tiempos].[Busqueda].[All]" dimensionUniqueName="[Tiempos]" displayFolder="" count="0" memberValueDatatype="130" unbalanced="0"/>
    <cacheHierarchy uniqueName="[Ventas AZO Mes Anterior].[Id Operador]" caption="Id Operador" attribute="1" defaultMemberUniqueName="[Ventas AZO Mes Anterior].[Id Operador].[All]" allUniqueName="[Ventas AZO Mes Anterior].[Id Operador].[All]" dimensionUniqueName="[Ventas AZO Mes Anterior]" displayFolder="" count="0" memberValueDatatype="130" unbalanced="0"/>
    <cacheHierarchy uniqueName="[Ventas AZO Mes Anterior].[Fecha]" caption="Fecha" attribute="1" time="1" defaultMemberUniqueName="[Ventas AZO Mes Anterior].[Fecha].[All]" allUniqueName="[Ventas AZO Mes Anterior].[Fecha].[All]" dimensionUniqueName="[Ventas AZO Mes Anterior]" displayFolder="" count="0" memberValueDatatype="7" unbalanced="0"/>
    <cacheHierarchy uniqueName="[Ventas AZO Mes Anterior].[Hora]" caption="Hora" attribute="1" defaultMemberUniqueName="[Ventas AZO Mes Anterior].[Hora].[All]" allUniqueName="[Ventas AZO Mes Anterior].[Hora].[All]" dimensionUniqueName="[Ventas AZO Mes Anterior]" displayFolder="" count="0" memberValueDatatype="130" unbalanced="0"/>
    <cacheHierarchy uniqueName="[Ventas AZO Mes Anterior].[Dispositivo]" caption="Dispositivo" attribute="1" defaultMemberUniqueName="[Ventas AZO Mes Anterior].[Dispositivo].[All]" allUniqueName="[Ventas AZO Mes Anterior].[Dispositivo].[All]" dimensionUniqueName="[Ventas AZO Mes Anterior]" displayFolder="" count="0" memberValueDatatype="130" unbalanced="0"/>
    <cacheHierarchy uniqueName="[Ventas AZO Mes Anterior].[Cliente]" caption="Cliente" attribute="1" defaultMemberUniqueName="[Ventas AZO Mes Anterior].[Cliente].[All]" allUniqueName="[Ventas AZO Mes Anterior].[Cliente].[All]" dimensionUniqueName="[Ventas AZO Mes Anterior]" displayFolder="" count="0" memberValueDatatype="130" unbalanced="0"/>
    <cacheHierarchy uniqueName="[Ventas AZO Mes Anterior].[Cliente_Mail]" caption="Cliente_Mail" attribute="1" defaultMemberUniqueName="[Ventas AZO Mes Anterior].[Cliente_Mail].[All]" allUniqueName="[Ventas AZO Mes Anterior].[Cliente_Mail].[All]" dimensionUniqueName="[Ventas AZO Mes Anterior]" displayFolder="" count="0" memberValueDatatype="130" unbalanced="0"/>
    <cacheHierarchy uniqueName="[Ventas AZO Mes Anterior].[Cliente_Telefono]" caption="Cliente_Telefono" attribute="1" defaultMemberUniqueName="[Ventas AZO Mes Anterior].[Cliente_Telefono].[All]" allUniqueName="[Ventas AZO Mes Anterior].[Cliente_Telefono].[All]" dimensionUniqueName="[Ventas AZO Mes Anterior]" displayFolder="" count="0" memberValueDatatype="130" unbalanced="0"/>
    <cacheHierarchy uniqueName="[Ventas AZO Mes Anterior].[user_id]" caption="user_id" attribute="1" defaultMemberUniqueName="[Ventas AZO Mes Anterior].[user_id].[All]" allUniqueName="[Ventas AZO Mes Anterior].[user_id].[All]" dimensionUniqueName="[Ventas AZO Mes Anterior]" displayFolder="" count="0" memberValueDatatype="130" unbalanced="0"/>
    <cacheHierarchy uniqueName="[Ventas AZO Mes Anterior].[Status_Link]" caption="Status_Link" attribute="1" defaultMemberUniqueName="[Ventas AZO Mes Anterior].[Status_Link].[All]" allUniqueName="[Ventas AZO Mes Anterior].[Status_Link].[All]" dimensionUniqueName="[Ventas AZO Mes Anterior]" displayFolder="" count="0" memberValueDatatype="130" unbalanced="0"/>
    <cacheHierarchy uniqueName="[Ventas AZO Mes Anterior].[payment_id]" caption="payment_id" attribute="1" defaultMemberUniqueName="[Ventas AZO Mes Anterior].[payment_id].[All]" allUniqueName="[Ventas AZO Mes Anterior].[payment_id].[All]" dimensionUniqueName="[Ventas AZO Mes Anterior]" displayFolder="" count="0" memberValueDatatype="130" unbalanced="0"/>
    <cacheHierarchy uniqueName="[Ventas AZO Mes Anterior].[payment_method_id]" caption="payment_method_id" attribute="1" defaultMemberUniqueName="[Ventas AZO Mes Anterior].[payment_method_id].[All]" allUniqueName="[Ventas AZO Mes Anterior].[payment_method_id].[All]" dimensionUniqueName="[Ventas AZO Mes Anterior]" displayFolder="" count="0" memberValueDatatype="130" unbalanced="0"/>
    <cacheHierarchy uniqueName="[Ventas AZO Mes Anterior].[payment_status]" caption="payment_status" attribute="1" defaultMemberUniqueName="[Ventas AZO Mes Anterior].[payment_status].[All]" allUniqueName="[Ventas AZO Mes Anterior].[payment_status].[All]" dimensionUniqueName="[Ventas AZO Mes Anterior]" displayFolder="" count="0" memberValueDatatype="130" unbalanced="0"/>
    <cacheHierarchy uniqueName="[Ventas AZO Mes Anterior].[payment_status_detail]" caption="payment_status_detail" attribute="1" defaultMemberUniqueName="[Ventas AZO Mes Anterior].[payment_status_detail].[All]" allUniqueName="[Ventas AZO Mes Anterior].[payment_status_detail].[All]" dimensionUniqueName="[Ventas AZO Mes Anterior]" displayFolder="" count="0" memberValueDatatype="130" unbalanced="0"/>
    <cacheHierarchy uniqueName="[Ventas AZO Mes Anterior].[PRODUCTO]" caption="PRODUCTO" attribute="1" defaultMemberUniqueName="[Ventas AZO Mes Anterior].[PRODUCTO].[All]" allUniqueName="[Ventas AZO Mes Anterior].[PRODUCTO].[All]" dimensionUniqueName="[Ventas AZO Mes Anterior]" displayFolder="" count="0" memberValueDatatype="130" unbalanced="0"/>
    <cacheHierarchy uniqueName="[Ventas AZO Mes Anterior].[Sub Campaña]" caption="Sub Campaña" attribute="1" defaultMemberUniqueName="[Ventas AZO Mes Anterior].[Sub Campaña].[All]" allUniqueName="[Ventas AZO Mes Anterior].[Sub Campaña].[All]" dimensionUniqueName="[Ventas AZO Mes Anterior]" displayFolder="" count="0" memberValueDatatype="130" unbalanced="0"/>
    <cacheHierarchy uniqueName="[Ventas AZO Mes Anterior].[Estado_Gestion]" caption="Estado_Gestion" attribute="1" defaultMemberUniqueName="[Ventas AZO Mes Anterior].[Estado_Gestion].[All]" allUniqueName="[Ventas AZO Mes Anterior].[Estado_Gestion].[All]" dimensionUniqueName="[Ventas AZO Mes Anterior]" displayFolder="" count="0" memberValueDatatype="130" unbalanced="0"/>
    <cacheHierarchy uniqueName="[Ventas AZO Mes Anterior].[Puntos (Sin Incentivo)]" caption="Puntos (Sin Incentivo)" attribute="1" defaultMemberUniqueName="[Ventas AZO Mes Anterior].[Puntos (Sin Incentivo)].[All]" allUniqueName="[Ventas AZO Mes Anterior].[Puntos (Sin Incentivo)].[All]" dimensionUniqueName="[Ventas AZO Mes Anterior]" displayFolder="" count="0" memberValueDatatype="5" unbalanced="0"/>
    <cacheHierarchy uniqueName="[Ventas AZO Mes Anterior].[Operador]" caption="Operador" attribute="1" defaultMemberUniqueName="[Ventas AZO Mes Anterior].[Operador].[All]" allUniqueName="[Ventas AZO Mes Anterior].[Operador].[All]" dimensionUniqueName="[Ventas AZO Mes Anterior]" displayFolder="" count="0" memberValueDatatype="130" unbalanced="0"/>
    <cacheHierarchy uniqueName="[Ventas AZO Mes Anterior].[Documento]" caption="Documento" attribute="1" defaultMemberUniqueName="[Ventas AZO Mes Anterior].[Documento].[All]" allUniqueName="[Ventas AZO Mes Anterior].[Documento].[All]" dimensionUniqueName="[Ventas AZO Mes Anterior]" displayFolder="" count="0" memberValueDatatype="20" unbalanced="0"/>
    <cacheHierarchy uniqueName="[Ventas AZO Mes Anterior].[Supervisor]" caption="Supervisor" attribute="1" defaultMemberUniqueName="[Ventas AZO Mes Anterior].[Supervisor].[All]" allUniqueName="[Ventas AZO Mes Anterior].[Supervisor].[All]" dimensionUniqueName="[Ventas AZO Mes Anterior]" displayFolder="" count="0" memberValueDatatype="130" unbalanced="0"/>
    <cacheHierarchy uniqueName="[Ventas AZO Mes Anterior].[Coordinador]" caption="Coordinador" attribute="1" defaultMemberUniqueName="[Ventas AZO Mes Anterior].[Coordinador].[All]" allUniqueName="[Ventas AZO Mes Anterior].[Coordinador].[All]" dimensionUniqueName="[Ventas AZO Mes Anterior]" displayFolder="" count="0" memberValueDatatype="130" unbalanced="0"/>
    <cacheHierarchy uniqueName="[Ventas AZO Mes Anterior].[Site]" caption="Site" attribute="1" defaultMemberUniqueName="[Ventas AZO Mes Anterior].[Site].[All]" allUniqueName="[Ventas AZO Mes Anterior].[Site].[All]" dimensionUniqueName="[Ventas AZO Mes Anterior]" displayFolder="" count="0" memberValueDatatype="130" unbalanced="0"/>
    <cacheHierarchy uniqueName="[Ventas AZO Mes Anterior].[Estado]" caption="Estado" attribute="1" defaultMemberUniqueName="[Ventas AZO Mes Anterior].[Estado].[All]" allUniqueName="[Ventas AZO Mes Anterior].[Estado].[All]" dimensionUniqueName="[Ventas AZO Mes Anterior]" displayFolder="" count="0" memberValueDatatype="130" unbalanced="0"/>
    <cacheHierarchy uniqueName="[Ventas AZO Mes Anterior].[Multiplicador Incentivo]" caption="Multiplicador Incentivo" attribute="1" defaultMemberUniqueName="[Ventas AZO Mes Anterior].[Multiplicador Incentivo].[All]" allUniqueName="[Ventas AZO Mes Anterior].[Multiplicador Incentivo].[All]" dimensionUniqueName="[Ventas AZO Mes Anterior]" displayFolder="" count="0" memberValueDatatype="5" unbalanced="0"/>
    <cacheHierarchy uniqueName="[Ventas AZO Mes Anterior].[Puntos]" caption="Puntos" attribute="1" defaultMemberUniqueName="[Ventas AZO Mes Anterior].[Puntos].[All]" allUniqueName="[Ventas AZO Mes Anterior].[Puntos].[All]" dimensionUniqueName="[Ventas AZO Mes Anterior]" displayFolder="" count="0" memberValueDatatype="5" unbalanced="0"/>
    <cacheHierarchy uniqueName="[VentasTiemposFinal].[Fecha]" caption="Fecha" attribute="1" time="1" defaultMemberUniqueName="[VentasTiemposFinal].[Fecha].[All]" allUniqueName="[VentasTiemposFinal].[Fecha].[All]" dimensionUniqueName="[VentasTiemposFinal]" displayFolder="" count="0" memberValueDatatype="7" unbalanced="0"/>
    <cacheHierarchy uniqueName="[VentasTiemposFinal].[UserMitrol]" caption="UserMitrol" attribute="1" defaultMemberUniqueName="[VentasTiemposFinal].[UserMitrol].[All]" allUniqueName="[VentasTiemposFinal].[UserMitrol].[All]" dimensionUniqueName="[VentasTiemposFinal]" displayFolder="" count="0" memberValueDatatype="130" unbalanced="0"/>
    <cacheHierarchy uniqueName="[VentasTiemposFinal].[Sub Campaña]" caption="Sub Campaña" attribute="1" defaultMemberUniqueName="[VentasTiemposFinal].[Sub Campaña].[All]" allUniqueName="[VentasTiemposFinal].[Sub Campaña].[All]" dimensionUniqueName="[VentasTiemposFinal]" displayFolder="" count="2" memberValueDatatype="130" unbalanced="0">
      <fieldsUsage count="2">
        <fieldUsage x="-1"/>
        <fieldUsage x="6"/>
      </fieldsUsage>
    </cacheHierarchy>
    <cacheHierarchy uniqueName="[VentasTiemposFinal].[LOGIN]" caption="LOGIN" attribute="1" defaultMemberUniqueName="[VentasTiemposFinal].[LOGIN].[All]" allUniqueName="[VentasTiemposFinal].[LOGIN].[All]" dimensionUniqueName="[VentasTiemposFinal]" displayFolder="" count="0" memberValueDatatype="5" unbalanced="0"/>
    <cacheHierarchy uniqueName="[VentasTiemposFinal].[AVAIL]" caption="AVAIL" attribute="1" defaultMemberUniqueName="[VentasTiemposFinal].[AVAIL].[All]" allUniqueName="[VentasTiemposFinal].[AVAIL].[All]" dimensionUniqueName="[VentasTiemposFinal]" displayFolder="" count="0" memberValueDatatype="5" unbalanced="0"/>
    <cacheHierarchy uniqueName="[VentasTiemposFinal].[PREVIEW]" caption="PREVIEW" attribute="1" defaultMemberUniqueName="[VentasTiemposFinal].[PREVIEW].[All]" allUniqueName="[VentasTiemposFinal].[PREVIEW].[All]" dimensionUniqueName="[VentasTiemposFinal]" displayFolder="" count="0" memberValueDatatype="5" unbalanced="0"/>
    <cacheHierarchy uniqueName="[VentasTiemposFinal].[DIAL]" caption="DIAL" attribute="1" defaultMemberUniqueName="[VentasTiemposFinal].[DIAL].[All]" allUniqueName="[VentasTiemposFinal].[DIAL].[All]" dimensionUniqueName="[VentasTiemposFinal]" displayFolder="" count="0" memberValueDatatype="5" unbalanced="0"/>
    <cacheHierarchy uniqueName="[VentasTiemposFinal].[RING]" caption="RING" attribute="1" defaultMemberUniqueName="[VentasTiemposFinal].[RING].[All]" allUniqueName="[VentasTiemposFinal].[RING].[All]" dimensionUniqueName="[VentasTiemposFinal]" displayFolder="" count="0" memberValueDatatype="5" unbalanced="0"/>
    <cacheHierarchy uniqueName="[VentasTiemposFinal].[CONVERSACIÓN]" caption="CONVERSACIÓN" attribute="1" defaultMemberUniqueName="[VentasTiemposFinal].[CONVERSACIÓN].[All]" allUniqueName="[VentasTiemposFinal].[CONVERSACIÓN].[All]" dimensionUniqueName="[VentasTiemposFinal]" displayFolder="" count="0" memberValueDatatype="5" unbalanced="0"/>
    <cacheHierarchy uniqueName="[VentasTiemposFinal].[HOLD]" caption="HOLD" attribute="1" defaultMemberUniqueName="[VentasTiemposFinal].[HOLD].[All]" allUniqueName="[VentasTiemposFinal].[HOLD].[All]" dimensionUniqueName="[VentasTiemposFinal]" displayFolder="" count="0" memberValueDatatype="5" unbalanced="0"/>
    <cacheHierarchy uniqueName="[VentasTiemposFinal].[ACW]" caption="ACW" attribute="1" defaultMemberUniqueName="[VentasTiemposFinal].[ACW].[All]" allUniqueName="[VentasTiemposFinal].[ACW].[All]" dimensionUniqueName="[VentasTiemposFinal]" displayFolder="" count="0" memberValueDatatype="5" unbalanced="0"/>
    <cacheHierarchy uniqueName="[VentasTiemposFinal].[NOT_READY]" caption="NOT_READY" attribute="1" defaultMemberUniqueName="[VentasTiemposFinal].[NOT_READY].[All]" allUniqueName="[VentasTiemposFinal].[NOT_READY].[All]" dimensionUniqueName="[VentasTiemposFinal]" displayFolder="" count="0" memberValueDatatype="5" unbalanced="0"/>
    <cacheHierarchy uniqueName="[VentasTiemposFinal].[BREAK]" caption="BREAK" attribute="1" defaultMemberUniqueName="[VentasTiemposFinal].[BREAK].[All]" allUniqueName="[VentasTiemposFinal].[BREAK].[All]" dimensionUniqueName="[VentasTiemposFinal]" displayFolder="" count="0" memberValueDatatype="5" unbalanced="0"/>
    <cacheHierarchy uniqueName="[VentasTiemposFinal].[COACHING]" caption="COACHING" attribute="1" defaultMemberUniqueName="[VentasTiemposFinal].[COACHING].[All]" allUniqueName="[VentasTiemposFinal].[COACHING].[All]" dimensionUniqueName="[VentasTiemposFinal]" displayFolder="" count="0" memberValueDatatype="5" unbalanced="0"/>
    <cacheHierarchy uniqueName="[VentasTiemposFinal].[ADMINISTRATIVO]" caption="ADMINISTRATIVO" attribute="1" defaultMemberUniqueName="[VentasTiemposFinal].[ADMINISTRATIVO].[All]" allUniqueName="[VentasTiemposFinal].[ADMINISTRATIVO].[All]" dimensionUniqueName="[VentasTiemposFinal]" displayFolder="" count="0" memberValueDatatype="5" unbalanced="0"/>
    <cacheHierarchy uniqueName="[VentasTiemposFinal].[BAÑO]" caption="BAÑO" attribute="1" defaultMemberUniqueName="[VentasTiemposFinal].[BAÑO].[All]" allUniqueName="[VentasTiemposFinal].[BAÑO].[All]" dimensionUniqueName="[VentasTiemposFinal]" displayFolder="" count="0" memberValueDatatype="5" unbalanced="0"/>
    <cacheHierarchy uniqueName="[VentasTiemposFinal].[LLAMADA_MANUAL]" caption="LLAMADA_MANUAL" attribute="1" defaultMemberUniqueName="[VentasTiemposFinal].[LLAMADA_MANUAL].[All]" allUniqueName="[VentasTiemposFinal].[LLAMADA_MANUAL].[All]" dimensionUniqueName="[VentasTiemposFinal]" displayFolder="" count="0" memberValueDatatype="5" unbalanced="0"/>
    <cacheHierarchy uniqueName="[VentasTiemposFinal].[ATENDIDAS]" caption="ATENDIDAS" attribute="1" defaultMemberUniqueName="[VentasTiemposFinal].[ATENDIDAS].[All]" allUniqueName="[VentasTiemposFinal].[ATENDIDAS].[All]" dimensionUniqueName="[VentasTiemposFinal]" displayFolder="" count="0" memberValueDatatype="20" unbalanced="0"/>
    <cacheHierarchy uniqueName="[VentasTiemposFinal].[NO_ATENDIDAS]" caption="NO_ATENDIDAS" attribute="1" defaultMemberUniqueName="[VentasTiemposFinal].[NO_ATENDIDAS].[All]" allUniqueName="[VentasTiemposFinal].[NO_ATENDIDAS].[All]" dimensionUniqueName="[VentasTiemposFinal]" displayFolder="" count="0" memberValueDatatype="20" unbalanced="0"/>
    <cacheHierarchy uniqueName="[VentasTiemposFinal].[TIPIFICACIÓN_EXITOSO]" caption="TIPIFICACIÓN_EXITOSO" attribute="1" defaultMemberUniqueName="[VentasTiemposFinal].[TIPIFICACIÓN_EXITOSO].[All]" allUniqueName="[VentasTiemposFinal].[TIPIFICACIÓN_EXITOSO].[All]" dimensionUniqueName="[VentasTiemposFinal]" displayFolder="" count="0" memberValueDatatype="20" unbalanced="0"/>
    <cacheHierarchy uniqueName="[VentasTiemposFinal].[TIPIFICACIÓN_NO_EXITOSO]" caption="TIPIFICACIÓN_NO_EXITOSO" attribute="1" defaultMemberUniqueName="[VentasTiemposFinal].[TIPIFICACIÓN_NO_EXITOSO].[All]" allUniqueName="[VentasTiemposFinal].[TIPIFICACIÓN_NO_EXITOSO].[All]" dimensionUniqueName="[VentasTiemposFinal]" displayFolder="" count="0" memberValueDatatype="20" unbalanced="0"/>
    <cacheHierarchy uniqueName="[VentasTiemposFinal].[CONVERSACIÓN_ENTRANTE]" caption="CONVERSACIÓN_ENTRANTE" attribute="1" defaultMemberUniqueName="[VentasTiemposFinal].[CONVERSACIÓN_ENTRANTE].[All]" allUniqueName="[VentasTiemposFinal].[CONVERSACIÓN_ENTRANTE].[All]" dimensionUniqueName="[VentasTiemposFinal]" displayFolder="" count="0" memberValueDatatype="5" unbalanced="0"/>
    <cacheHierarchy uniqueName="[VentasTiemposFinal].[CONVERSACIÓN_SALIENTE]" caption="CONVERSACIÓN_SALIENTE" attribute="1" defaultMemberUniqueName="[VentasTiemposFinal].[CONVERSACIÓN_SALIENTE].[All]" allUniqueName="[VentasTiemposFinal].[CONVERSACIÓN_SALIENTE].[All]" dimensionUniqueName="[VentasTiemposFinal]" displayFolder="" count="0" memberValueDatatype="5" unbalanced="0"/>
    <cacheHierarchy uniqueName="[VentasTiemposFinal].[LLAMADAS]" caption="LLAMADAS" attribute="1" defaultMemberUniqueName="[VentasTiemposFinal].[LLAMADAS].[All]" allUniqueName="[VentasTiemposFinal].[LLAMADAS].[All]" dimensionUniqueName="[VentasTiemposFinal]" displayFolder="" count="0" memberValueDatatype="20" unbalanced="0"/>
    <cacheHierarchy uniqueName="[VentasTiemposFinal].[TOTAL_AUXILIARES]" caption="TOTAL_AUXILIARES" attribute="1" defaultMemberUniqueName="[VentasTiemposFinal].[TOTAL_AUXILIARES].[All]" allUniqueName="[VentasTiemposFinal].[TOTAL_AUXILIARES].[All]" dimensionUniqueName="[VentasTiemposFinal]" displayFolder="" count="0" memberValueDatatype="5" unbalanced="0"/>
    <cacheHierarchy uniqueName="[VentasTiemposFinal].[TKT]" caption="TKT" attribute="1" defaultMemberUniqueName="[VentasTiemposFinal].[TKT].[All]" allUniqueName="[VentasTiemposFinal].[TKT].[All]" dimensionUniqueName="[VentasTiemposFinal]" displayFolder="" count="0" memberValueDatatype="5" unbalanced="0"/>
    <cacheHierarchy uniqueName="[VentasTiemposFinal].[TMO]" caption="TMO" attribute="1" defaultMemberUniqueName="[VentasTiemposFinal].[TMO].[All]" allUniqueName="[VentasTiemposFinal].[TMO].[All]" dimensionUniqueName="[VentasTiemposFinal]" displayFolder="" count="0" memberValueDatatype="5" unbalanced="0"/>
    <cacheHierarchy uniqueName="[VentasTiemposFinal].[PRODUCTO]" caption="PRODUCTO" attribute="1" defaultMemberUniqueName="[VentasTiemposFinal].[PRODUCTO].[All]" allUniqueName="[VentasTiemposFinal].[PRODUCTO].[All]" dimensionUniqueName="[VentasTiemposFinal]" displayFolder="" count="0" memberValueDatatype="130" unbalanced="0"/>
    <cacheHierarchy uniqueName="[VentasTiemposFinal].[Operador]" caption="Operador" attribute="1" defaultMemberUniqueName="[VentasTiemposFinal].[Operador].[All]" allUniqueName="[VentasTiemposFinal].[Operador].[All]" dimensionUniqueName="[VentasTiemposFinal]" displayFolder="" count="0" memberValueDatatype="130" unbalanced="0"/>
    <cacheHierarchy uniqueName="[VentasTiemposFinal].[Documento]" caption="Documento" attribute="1" defaultMemberUniqueName="[VentasTiemposFinal].[Documento].[All]" allUniqueName="[VentasTiemposFinal].[Documento].[All]" dimensionUniqueName="[VentasTiemposFinal]" displayFolder="" count="0" memberValueDatatype="20" unbalanced="0"/>
    <cacheHierarchy uniqueName="[VentasTiemposFinal].[Supervisor]" caption="Supervisor" attribute="1" defaultMemberUniqueName="[VentasTiemposFinal].[Supervisor].[All]" allUniqueName="[VentasTiemposFinal].[Supervisor].[All]" dimensionUniqueName="[VentasTiemposFinal]" displayFolder="" count="2" memberValueDatatype="130" unbalanced="0">
      <fieldsUsage count="2">
        <fieldUsage x="-1"/>
        <fieldUsage x="5"/>
      </fieldsUsage>
    </cacheHierarchy>
    <cacheHierarchy uniqueName="[VentasTiemposFinal].[Coordinador]" caption="Coordinador" attribute="1" defaultMemberUniqueName="[VentasTiemposFinal].[Coordinador].[All]" allUniqueName="[VentasTiemposFinal].[Coordinador].[All]" dimensionUniqueName="[VentasTiemposFinal]" displayFolder="" count="0" memberValueDatatype="130" unbalanced="0"/>
    <cacheHierarchy uniqueName="[VentasTiemposFinal].[Site]" caption="Site" attribute="1" defaultMemberUniqueName="[VentasTiemposFinal].[Site].[All]" allUniqueName="[VentasTiemposFinal].[Site].[All]" dimensionUniqueName="[VentasTiemposFinal]" displayFolder="" count="0" memberValueDatatype="130" unbalanced="0"/>
    <cacheHierarchy uniqueName="[VentasTiemposFinal].[Id Operador]" caption="Id Operador" attribute="1" defaultMemberUniqueName="[VentasTiemposFinal].[Id Operador].[All]" allUniqueName="[VentasTiemposFinal].[Id Operador].[All]" dimensionUniqueName="[VentasTiemposFinal]" displayFolder="" count="0" memberValueDatatype="130" unbalanced="0"/>
    <cacheHierarchy uniqueName="[VentasTiemposFinal].[Estado]" caption="Estado" attribute="1" defaultMemberUniqueName="[VentasTiemposFinal].[Estado].[All]" allUniqueName="[VentasTiemposFinal].[Estado].[All]" dimensionUniqueName="[VentasTiemposFinal]" displayFolder="" count="0" memberValueDatatype="130" unbalanced="0"/>
    <cacheHierarchy uniqueName="[VentasTiemposFinal].[Proporcional x Presentismo]" caption="Proporcional x Presentismo" attribute="1" defaultMemberUniqueName="[VentasTiemposFinal].[Proporcional x Presentismo].[All]" allUniqueName="[VentasTiemposFinal].[Proporcional x Presentismo].[All]" dimensionUniqueName="[VentasTiemposFinal]" displayFolder="" count="0" memberValueDatatype="5" unbalanced="0"/>
    <cacheHierarchy uniqueName="[VentasTiemposFinal].[Proporcional x Curva]" caption="Proporcional x Curva" attribute="1" defaultMemberUniqueName="[VentasTiemposFinal].[Proporcional x Curva].[All]" allUniqueName="[VentasTiemposFinal].[Proporcional x Curva].[All]" dimensionUniqueName="[VentasTiemposFinal]" displayFolder="" count="0" memberValueDatatype="5" unbalanced="0"/>
    <cacheHierarchy uniqueName="[VentasTiemposFinal].[Busqueda]" caption="Busqueda" attribute="1" defaultMemberUniqueName="[VentasTiemposFinal].[Busqueda].[All]" allUniqueName="[VentasTiemposFinal].[Busqueda].[All]" dimensionUniqueName="[VentasTiemposFinal]" displayFolder="" count="0" memberValueDatatype="130" unbalanced="0"/>
    <cacheHierarchy uniqueName="[VentasTiemposFinal].[Hora]" caption="Hora" attribute="1" defaultMemberUniqueName="[VentasTiemposFinal].[Hora].[All]" allUniqueName="[VentasTiemposFinal].[Hora].[All]" dimensionUniqueName="[VentasTiemposFinal]" displayFolder="" count="0" memberValueDatatype="130" unbalanced="0"/>
    <cacheHierarchy uniqueName="[VentasTiemposFinal].[Dispositivo]" caption="Dispositivo" attribute="1" defaultMemberUniqueName="[VentasTiemposFinal].[Dispositivo].[All]" allUniqueName="[VentasTiemposFinal].[Dispositivo].[All]" dimensionUniqueName="[VentasTiemposFinal]" displayFolder="" count="2" memberValueDatatype="130" unbalanced="0">
      <fieldsUsage count="2">
        <fieldUsage x="-1"/>
        <fieldUsage x="4"/>
      </fieldsUsage>
    </cacheHierarchy>
    <cacheHierarchy uniqueName="[VentasTiemposFinal].[Cliente]" caption="Cliente" attribute="1" defaultMemberUniqueName="[VentasTiemposFinal].[Cliente].[All]" allUniqueName="[VentasTiemposFinal].[Cliente].[All]" dimensionUniqueName="[VentasTiemposFinal]" displayFolder="" count="0" memberValueDatatype="130" unbalanced="0"/>
    <cacheHierarchy uniqueName="[VentasTiemposFinal].[Cliente_Mail]" caption="Cliente_Mail" attribute="1" defaultMemberUniqueName="[VentasTiemposFinal].[Cliente_Mail].[All]" allUniqueName="[VentasTiemposFinal].[Cliente_Mail].[All]" dimensionUniqueName="[VentasTiemposFinal]" displayFolder="" count="0" memberValueDatatype="130" unbalanced="0"/>
    <cacheHierarchy uniqueName="[VentasTiemposFinal].[Cliente_Telefono]" caption="Cliente_Telefono" attribute="1" defaultMemberUniqueName="[VentasTiemposFinal].[Cliente_Telefono].[All]" allUniqueName="[VentasTiemposFinal].[Cliente_Telefono].[All]" dimensionUniqueName="[VentasTiemposFinal]" displayFolder="" count="0" memberValueDatatype="130" unbalanced="0"/>
    <cacheHierarchy uniqueName="[VentasTiemposFinal].[user_id]" caption="user_id" attribute="1" defaultMemberUniqueName="[VentasTiemposFinal].[user_id].[All]" allUniqueName="[VentasTiemposFinal].[user_id].[All]" dimensionUniqueName="[VentasTiemposFinal]" displayFolder="" count="0" memberValueDatatype="130" unbalanced="0"/>
    <cacheHierarchy uniqueName="[VentasTiemposFinal].[Status_Link]" caption="Status_Link" attribute="1" defaultMemberUniqueName="[VentasTiemposFinal].[Status_Link].[All]" allUniqueName="[VentasTiemposFinal].[Status_Link].[All]" dimensionUniqueName="[VentasTiemposFinal]" displayFolder="" count="0" memberValueDatatype="130" unbalanced="0"/>
    <cacheHierarchy uniqueName="[VentasTiemposFinal].[payment_id]" caption="payment_id" attribute="1" defaultMemberUniqueName="[VentasTiemposFinal].[payment_id].[All]" allUniqueName="[VentasTiemposFinal].[payment_id].[All]" dimensionUniqueName="[VentasTiemposFinal]" displayFolder="" count="0" memberValueDatatype="130" unbalanced="0"/>
    <cacheHierarchy uniqueName="[VentasTiemposFinal].[payment_method_id]" caption="payment_method_id" attribute="1" defaultMemberUniqueName="[VentasTiemposFinal].[payment_method_id].[All]" allUniqueName="[VentasTiemposFinal].[payment_method_id].[All]" dimensionUniqueName="[VentasTiemposFinal]" displayFolder="" count="0" memberValueDatatype="130" unbalanced="0"/>
    <cacheHierarchy uniqueName="[VentasTiemposFinal].[payment_status]" caption="payment_status" attribute="1" defaultMemberUniqueName="[VentasTiemposFinal].[payment_status].[All]" allUniqueName="[VentasTiemposFinal].[payment_status].[All]" dimensionUniqueName="[VentasTiemposFinal]" displayFolder="" count="0" memberValueDatatype="130" unbalanced="0"/>
    <cacheHierarchy uniqueName="[VentasTiemposFinal].[payment_status_detail]" caption="payment_status_detail" attribute="1" defaultMemberUniqueName="[VentasTiemposFinal].[payment_status_detail].[All]" allUniqueName="[VentasTiemposFinal].[payment_status_detail].[All]" dimensionUniqueName="[VentasTiemposFinal]" displayFolder="" count="0" memberValueDatatype="130" unbalanced="0"/>
    <cacheHierarchy uniqueName="[VentasTiemposFinal].[Estado_Gestion]" caption="Estado_Gestion" attribute="1" defaultMemberUniqueName="[VentasTiemposFinal].[Estado_Gestion].[All]" allUniqueName="[VentasTiemposFinal].[Estado_Gestion].[All]" dimensionUniqueName="[VentasTiemposFinal]" displayFolder="" count="0" memberValueDatatype="130" unbalanced="0"/>
    <cacheHierarchy uniqueName="[VentasTiemposFinal].[Puntos (Sin Incentivo)]" caption="Puntos (Sin Incentivo)" attribute="1" defaultMemberUniqueName="[VentasTiemposFinal].[Puntos (Sin Incentivo)].[All]" allUniqueName="[VentasTiemposFinal].[Puntos (Sin Incentivo)].[All]" dimensionUniqueName="[VentasTiemposFinal]" displayFolder="" count="0" memberValueDatatype="5" unbalanced="0"/>
    <cacheHierarchy uniqueName="[VentasTiemposFinal].[Multiplicador Incentivo]" caption="Multiplicador Incentivo" attribute="1" defaultMemberUniqueName="[VentasTiemposFinal].[Multiplicador Incentivo].[All]" allUniqueName="[VentasTiemposFinal].[Multiplicador Incentivo].[All]" dimensionUniqueName="[VentasTiemposFinal]" displayFolder="" count="0" memberValueDatatype="5" unbalanced="0"/>
    <cacheHierarchy uniqueName="[VentasTiemposFinal].[Puntos]" caption="Puntos" attribute="1" defaultMemberUniqueName="[VentasTiemposFinal].[Puntos].[All]" allUniqueName="[VentasTiemposFinal].[Puntos].[All]" dimensionUniqueName="[VentasTiemposFinal]" displayFolder="" count="0" memberValueDatatype="5" unbalanced="0"/>
    <cacheHierarchy uniqueName="[VentasTiemposFinal].[Coeficiente]" caption="Coeficiente" attribute="1" defaultMemberUniqueName="[VentasTiemposFinal].[Coeficiente].[All]" allUniqueName="[VentasTiemposFinal].[Coeficiente].[All]" dimensionUniqueName="[VentasTiemposFinal]" displayFolder="" count="0" memberValueDatatype="5" unbalanced="0"/>
    <cacheHierarchy uniqueName="[Vtas Delivery].[Fecha]" caption="Fecha" attribute="1" time="1" defaultMemberUniqueName="[Vtas Delivery].[Fecha].[All]" allUniqueName="[Vtas Delivery].[Fecha].[All]" dimensionUniqueName="[Vtas Delivery]" displayFolder="" count="0" memberValueDatatype="7" unbalanced="0"/>
    <cacheHierarchy uniqueName="[Vtas Delivery].[Nombre / Local]" caption="Nombre / Local" attribute="1" defaultMemberUniqueName="[Vtas Delivery].[Nombre / Local].[All]" allUniqueName="[Vtas Delivery].[Nombre / Local].[All]" dimensionUniqueName="[Vtas Delivery]" displayFolder="" count="0" memberValueDatatype="130" unbalanced="0"/>
    <cacheHierarchy uniqueName="[Vtas Delivery].[Teléfono (Google)]" caption="Teléfono (Google)" attribute="1" defaultMemberUniqueName="[Vtas Delivery].[Teléfono (Google)].[All]" allUniqueName="[Vtas Delivery].[Teléfono (Google)].[All]" dimensionUniqueName="[Vtas Delivery]" displayFolder="" count="0" memberValueDatatype="20" unbalanced="0"/>
    <cacheHierarchy uniqueName="[Vtas Delivery].[Mail]" caption="Mail" attribute="1" defaultMemberUniqueName="[Vtas Delivery].[Mail].[All]" allUniqueName="[Vtas Delivery].[Mail].[All]" dimensionUniqueName="[Vtas Delivery]" displayFolder="" count="0" memberValueDatatype="130" unbalanced="0"/>
    <cacheHierarchy uniqueName="[Vtas Delivery].[AGENTE]" caption="AGENTE" attribute="1" defaultMemberUniqueName="[Vtas Delivery].[AGENTE].[All]" allUniqueName="[Vtas Delivery].[AGENTE].[All]" dimensionUniqueName="[Vtas Delivery]" displayFolder="" count="0" memberValueDatatype="130" unbalanced="0"/>
    <cacheHierarchy uniqueName="[Vtas Delivery].[DNI]" caption="DNI" attribute="1" defaultMemberUniqueName="[Vtas Delivery].[DNI].[All]" allUniqueName="[Vtas Delivery].[DNI].[All]" dimensionUniqueName="[Vtas Delivery]" displayFolder="" count="0" memberValueDatatype="20" unbalanced="0"/>
    <cacheHierarchy uniqueName="[Vtas Delivery].[Producto]" caption="Producto" attribute="1" defaultMemberUniqueName="[Vtas Delivery].[Producto].[All]" allUniqueName="[Vtas Delivery].[Producto].[All]" dimensionUniqueName="[Vtas Delivery]" displayFolder="" count="0" memberValueDatatype="130" unbalanced="0"/>
    <cacheHierarchy uniqueName="[Measures].[Suma de LOGIN]" caption="Suma de LOGIN" measure="1" displayFolder="" measureGroup="VentasTiemposFinal" count="0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Recuento de Sub Campaña]" caption="Recuento de Sub Campaña" measure="1" displayFolder="" measureGroup="VentasTiemposFinal" count="0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Recuento de AGENTE]" caption="Recuento de AGENTE" measure="1" displayFolder="" measureGroup="Vtas Delivery" count="0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Recuento de Producto]" caption="Recuento de Producto" measure="1" displayFolder="" measureGroup="Vtas Delivery" count="0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Recuento de Dispositivo]" caption="Recuento de Dispositivo" measure="1" displayFolder="" measureGroup="VentasTiemposFinal" count="0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a de Puntos]" caption="Suma de Puntos" measure="1" displayFolder="" measureGroup="VentasTiemposFinal" count="0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a de Proporcional x Presentismo]" caption="Suma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a de Proporcional x Curva]" caption="Suma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Máx. de Proporcional x Presentismo]" caption="Máx.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Máx. de Proporcional x Curva]" caption="Máx.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Suma de LOGIN 2]" caption="Suma de LOGIN 2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LOGIN]" caption="Recuento de LOGIN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PRESENTE]" caption="Recuento de PRESENTE" measure="1" displayFolder="" measureGroup="Ausentismo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S Obj]" caption="Suma de HS Obj" measure="1" displayFolder="" measureGroup="Ausentism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Id Operador]" caption="Recuento de Id Operador" measure="1" displayFolder="" measureGroup="VentasTiemposFinal" count="0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Vtas Cargadas]" caption="Vtas Cargadas" measure="1" displayFolder="" measureGroup="VentasTiemposFinal" count="0" oneField="1">
      <fieldsUsage count="1">
        <fieldUsage x="0"/>
      </fieldsUsage>
    </cacheHierarchy>
    <cacheHierarchy uniqueName="[Measures].[Vtas Aceptadas]" caption="Vtas Aceptadas" measure="1" displayFolder="" measureGroup="VentasTiemposFinal" count="0" oneField="1">
      <fieldsUsage count="1">
        <fieldUsage x="1"/>
      </fieldsUsage>
    </cacheHierarchy>
    <cacheHierarchy uniqueName="[Measures].[Vtas Pendientes]" caption="Vtas Pendientes" measure="1" displayFolder="" measureGroup="VentasTiemposFinal" count="0" oneField="1">
      <fieldsUsage count="1">
        <fieldUsage x="2"/>
      </fieldsUsage>
    </cacheHierarchy>
    <cacheHierarchy uniqueName="[Measures].[Vtas Canceladas]" caption="Vtas Canceladas" measure="1" displayFolder="" measureGroup="VentasTiemposFinal" count="0" oneField="1">
      <fieldsUsage count="1">
        <fieldUsage x="3"/>
      </fieldsUsage>
    </cacheHierarchy>
    <cacheHierarchy uniqueName="[Measures].[Total Puntos]" caption="Total Puntos" measure="1" displayFolder="" measureGroup="VentasTiemposFinal" count="0" oneField="1">
      <fieldsUsage count="1">
        <fieldUsage x="7"/>
      </fieldsUsage>
    </cacheHierarchy>
    <cacheHierarchy uniqueName="[Measures].[Total Login]" caption="Total Login" measure="1" displayFolder="" measureGroup="VentasTiemposFinal" count="0"/>
    <cacheHierarchy uniqueName="[Measures].[CI Login]" caption="CI Login" measure="1" displayFolder="" measureGroup="VentasTiemposFinal" count="0"/>
    <cacheHierarchy uniqueName="[Measures].[Hs Desvio]" caption="Hs Desvio" measure="1" displayFolder="" measureGroup="Horas_Objetivo" count="0"/>
    <cacheHierarchy uniqueName="[Measures].[Obj Hs]" caption="Obj Hs" measure="1" displayFolder="" measureGroup="Horas_Objetivo" count="0"/>
    <cacheHierarchy uniqueName="[Measures].[Log]" caption="Log" measure="1" displayFolder="" measureGroup="Horas_Objetivo" count="0"/>
    <cacheHierarchy uniqueName="[Measures].[%Cumpl.Hs]" caption="%Cumpl.Hs" measure="1" displayFolder="" measureGroup="Horas_Objetivo" count="0"/>
    <cacheHierarchy uniqueName="[Measures].[CI Avail]" caption="CI Avail" measure="1" displayFolder="" measureGroup="VentasTiemposFinal" count="0"/>
    <cacheHierarchy uniqueName="[Measures].[CI Preview]" caption="CI Preview" measure="1" displayFolder="" measureGroup="VentasTiemposFinal" count="0"/>
    <cacheHierarchy uniqueName="[Measures].[CI Dial]" caption="CI Dial" measure="1" displayFolder="" measureGroup="VentasTiemposFinal" count="0"/>
    <cacheHierarchy uniqueName="[Measures].[CI Ring]" caption="CI Ring" measure="1" displayFolder="" measureGroup="VentasTiemposFinal" count="0"/>
    <cacheHierarchy uniqueName="[Measures].[CI Conversacion]" caption="CI Conversacion" measure="1" displayFolder="" measureGroup="VentasTiemposFinal" count="0"/>
    <cacheHierarchy uniqueName="[Measures].[CI Hold]" caption="CI Hold" measure="1" displayFolder="" measureGroup="VentasTiemposFinal" count="0"/>
    <cacheHierarchy uniqueName="[Measures].[CI ACW]" caption="CI ACW" measure="1" displayFolder="" measureGroup="VentasTiemposFinal" count="0"/>
    <cacheHierarchy uniqueName="[Measures].[CI Not_Ready]" caption="CI Not_Ready" measure="1" displayFolder="" measureGroup="VentasTiemposFinal" count="0"/>
    <cacheHierarchy uniqueName="[Measures].[CI Break]" caption="CI Break" measure="1" displayFolder="" measureGroup="VentasTiemposFinal" count="0"/>
    <cacheHierarchy uniqueName="[Measures].[CI Coaching]" caption="CI Coaching" measure="1" displayFolder="" measureGroup="VentasTiemposFinal" count="0"/>
    <cacheHierarchy uniqueName="[Measures].[CI Administrativo]" caption="CI Administrativo" measure="1" displayFolder="" measureGroup="VentasTiemposFinal" count="0"/>
    <cacheHierarchy uniqueName="[Measures].[CI Baño]" caption="CI Baño" measure="1" displayFolder="" measureGroup="VentasTiemposFinal" count="0"/>
    <cacheHierarchy uniqueName="[Measures].[CI LL Manual]" caption="CI LL Manual" measure="1" displayFolder="" measureGroup="VentasTiemposFinal" count="0"/>
    <cacheHierarchy uniqueName="[Measures].[%Avail]" caption="%Avail" measure="1" displayFolder="" measureGroup="VentasTiemposFinal" count="0"/>
    <cacheHierarchy uniqueName="[Measures].[%Utilizacion]" caption="%Utilizacion" measure="1" displayFolder="" measureGroup="VentasTiemposFinal" count="0"/>
    <cacheHierarchy uniqueName="[Measures].[CI OTROS]" caption="CI OTROS" measure="1" displayFolder="" measureGroup="VentasTiemposFinal" count="0"/>
    <cacheHierarchy uniqueName="[Measures].[Llamada prom/Dia]" caption="Llamada prom/Dia" measure="1" displayFolder="" measureGroup="VentasTiemposFinal" count="0"/>
    <cacheHierarchy uniqueName="[Measures].[Q Llam C/6 HS]" caption="Q Llam C/6 HS" measure="1" displayFolder="" measureGroup="VentasTiemposFinal" count="0"/>
    <cacheHierarchy uniqueName="[Measures].[Total Llamadas]" caption="Total Llamadas" measure="1" displayFolder="" measureGroup="VentasTiemposFinal" count="0"/>
    <cacheHierarchy uniqueName="[Measures].[Total Puntos (Sin Incentivo)]" caption="Total Puntos (Sin Incentivo)" measure="1" displayFolder="" measureGroup="VentasTiemposFinal" count="0"/>
    <cacheHierarchy uniqueName="[Measures].[Total Puntos Duplicados]" caption="Total Puntos Duplicados" measure="1" displayFolder="" measureGroup="VentasTiemposFinal" count="0"/>
    <cacheHierarchy uniqueName="[Measures].[Total Puntos Mes Anterior]" caption="Total Puntos Mes Anterior" measure="1" displayFolder="" measureGroup="Ventas AZO Mes Anterior" count="0"/>
    <cacheHierarchy uniqueName="[Measures].[Q Presentes]" caption="Q Presentes" measure="1" displayFolder="" measureGroup="Ausentismo" count="0"/>
    <cacheHierarchy uniqueName="[Measures].[Q Ausentes]" caption="Q Ausentes" measure="1" displayFolder="" measureGroup="Ausentismo" count="0"/>
    <cacheHierarchy uniqueName="[Measures].[% Presencialidad]" caption="% Presencialidad" measure="1" displayFolder="" measureGroup="Ausentismo" count="0"/>
    <cacheHierarchy uniqueName="[Measures].[% Ausencia]" caption="% Ausencia" measure="1" displayFolder="" measureGroup="Ausentismo" count="0"/>
    <cacheHierarchy uniqueName="[Measures].[Ausentismo]" caption="Ausentismo" measure="1" displayFolder="" measureGroup="Ausentismo" count="0"/>
    <cacheHierarchy uniqueName="[Measures].[TotalLoginAusen]" caption="TotalLoginAusen" measure="1" displayFolder="" measureGroup="Ausentismo" count="0"/>
    <cacheHierarchy uniqueName="[Measures].[TotalHSObj]" caption="TotalHSObj" measure="1" displayFolder="" measureGroup="Ausentismo" count="0"/>
    <cacheHierarchy uniqueName="[Measures].[Total Avail]" caption="Total Avail" measure="1" displayFolder="" measureGroup="VentasTiemposFinal" count="0"/>
    <cacheHierarchy uniqueName="[Measures].[Total Hs Productivas]" caption="Total Hs Productivas" measure="1" displayFolder="" measureGroup="VentasTiemposFinal" count="0"/>
    <cacheHierarchy uniqueName="[Measures].[SPH]" caption="SPH" measure="1" displayFolder="" measureGroup="VentasTiemposFinal" count="0"/>
    <cacheHierarchy uniqueName="[Measures].[Incentivo3ra]" caption="Incentivo3ra" measure="1" displayFolder="" measureGroup="VentasTiemposFinal" count="0"/>
    <cacheHierarchy uniqueName="[Measures].[Total Atendidas]" caption="Total Atendidas" measure="1" displayFolder="" measureGroup="VentasTiemposFinal" count="0"/>
    <cacheHierarchy uniqueName="[Measures].[Vtas P+N]" caption="Vtas P+N" measure="1" displayFolder="" measureGroup="VentasTiemposFinal" count="0"/>
    <cacheHierarchy uniqueName="[Measures].[Conversión]" caption="Conversión" measure="1" displayFolder="" measureGroup="VentasTiemposFinal" count="0"/>
    <cacheHierarchy uniqueName="[Measures].[X Atendidas]" caption="X Atendidas" measure="1" displayFolder="" measureGroup="VentasTiemposFinal" count="0"/>
    <cacheHierarchy uniqueName="[Measures].[Incentivo4ta]" caption="Incentivo4ta" measure="1" displayFolder="" measureGroup="VentasTiemposFinal" count="0"/>
    <cacheHierarchy uniqueName="[Measures].[DDHH Trabajados]" caption="DDHH Trabajados" measure="1" displayFolder="" measureGroup="VentasTiemposFinal" count="0"/>
    <cacheHierarchy uniqueName="[Measures].[Vtas P+N x Dia]" caption="Vtas P+N x Dia" measure="1" displayFolder="" measureGroup="VentasTiemposFinal" count="0"/>
    <cacheHierarchy uniqueName="[Measures].[__XL_Count VentasTiemposFinal]" caption="__XL_Count VentasTiemposFinal" measure="1" displayFolder="" measureGroup="VentasTiemposFinal" count="0" hidden="1"/>
    <cacheHierarchy uniqueName="[Measures].[__XL_Count Calendario]" caption="__XL_Count Calendario" measure="1" displayFolder="" measureGroup="Calendario" count="0" hidden="1"/>
    <cacheHierarchy uniqueName="[Measures].[__XL_Count Vtas Delivery]" caption="__XL_Count Vtas Delivery" measure="1" displayFolder="" measureGroup="Vtas Delivery" count="0" hidden="1"/>
    <cacheHierarchy uniqueName="[Measures].[__XL_Count Horas_Objetivo]" caption="__XL_Count Horas_Objetivo" measure="1" displayFolder="" measureGroup="Horas_Objetivo" count="0" hidden="1"/>
    <cacheHierarchy uniqueName="[Measures].[__XL_Count Tiempos]" caption="__XL_Count Tiempos" measure="1" displayFolder="" measureGroup="Tiempos" count="0" hidden="1"/>
    <cacheHierarchy uniqueName="[Measures].[__XL_Count Ventas AZO Mes Anterior]" caption="__XL_Count Ventas AZO Mes Anterior" measure="1" displayFolder="" measureGroup="Ventas AZO Mes Anterior" count="0" hidden="1"/>
    <cacheHierarchy uniqueName="[Measures].[__XL_Count Ausentismo]" caption="__XL_Count Ausentismo" measure="1" displayFolder="" measureGroup="Ausentismo" count="0" hidden="1"/>
    <cacheHierarchy uniqueName="[Measures].[__XL_Count Dotacion]" caption="__XL_Count Dotacion" measure="1" displayFolder="" measureGroup="Dotacion" count="0" hidden="1"/>
    <cacheHierarchy uniqueName="[Measures].[__No measures defined]" caption="__No measures defined" measure="1" displayFolder="" count="0" hidden="1"/>
  </cacheHierarchies>
  <kpis count="0"/>
  <dimensions count="9">
    <dimension name="Ausentismo" uniqueName="[Ausentismo]" caption="Ausentismo"/>
    <dimension name="Calendario" uniqueName="[Calendario]" caption="Calendario"/>
    <dimension name="Dotacion" uniqueName="[Dotacion]" caption="Dotacion"/>
    <dimension name="Horas_Objetivo" uniqueName="[Horas_Objetivo]" caption="Horas_Objetivo"/>
    <dimension measure="1" name="Measures" uniqueName="[Measures]" caption="Measures"/>
    <dimension name="Tiempos" uniqueName="[Tiempos]" caption="Tiempos"/>
    <dimension name="Ventas AZO Mes Anterior" uniqueName="[Ventas AZO Mes Anterior]" caption="Ventas AZO Mes Anterior"/>
    <dimension name="VentasTiemposFinal" uniqueName="[VentasTiemposFinal]" caption="VentasTiemposFinal"/>
    <dimension name="Vtas Delivery" uniqueName="[Vtas Delivery]" caption="Vtas Delivery"/>
  </dimensions>
  <measureGroups count="8">
    <measureGroup name="Ausentismo" caption="Ausentismo"/>
    <measureGroup name="Calendario" caption="Calendario"/>
    <measureGroup name="Dotacion" caption="Dotacion"/>
    <measureGroup name="Horas_Objetivo" caption="Horas_Objetivo"/>
    <measureGroup name="Tiempos" caption="Tiempos"/>
    <measureGroup name="Ventas AZO Mes Anterior" caption="Ventas AZO Mes Anterior"/>
    <measureGroup name="VentasTiemposFinal" caption="VentasTiemposFinal"/>
    <measureGroup name="Vtas Delivery" caption="Vtas Delivery"/>
  </measureGroups>
  <maps count="13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1"/>
    <map measureGroup="4" dimension="5"/>
    <map measureGroup="5" dimension="6"/>
    <map measureGroup="6" dimension="1"/>
    <map measureGroup="6" dimension="2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" refreshedDate="45414.41291053241" backgroundQuery="1" createdVersion="8" refreshedVersion="8" minRefreshableVersion="3" recordCount="0" supportSubquery="1" supportAdvancedDrill="1" xr:uid="{DCD70F0D-0F29-4583-B020-B121C31AE744}">
  <cacheSource type="external" connectionId="19"/>
  <cacheFields count="2">
    <cacheField name="[Measures].[Total Login]" caption="Total Login" numFmtId="0" hierarchy="197" level="32767"/>
    <cacheField name="[VentasTiemposFinal].[Sub Campaña].[Sub Campaña]" caption="Sub Campaña" numFmtId="0" hierarchy="118" level="1">
      <sharedItems count="3">
        <s v="Delivery"/>
        <s v="Hunting"/>
        <s v="Revendedores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Sub Campaña].&amp;[Delivery]"/>
            <x15:cachedUniqueName index="1" name="[VentasTiemposFinal].[Sub Campaña].&amp;[Hunting]"/>
            <x15:cachedUniqueName index="2" name="[VentasTiemposFinal].[Sub Campaña].&amp;[Revendedores]"/>
          </x15:cachedUniqueNames>
        </ext>
      </extLst>
    </cacheField>
  </cacheFields>
  <cacheHierarchies count="252">
    <cacheHierarchy uniqueName="[Ausentismo].[UserMitrol]" caption="UserMitrol" attribute="1" defaultMemberUniqueName="[Ausentismo].[UserMitrol].[All]" allUniqueName="[Ausentismo].[UserMitrol].[All]" dimensionUniqueName="[Ausentismo]" displayFolder="" count="0" memberValueDatatype="130" unbalanced="0"/>
    <cacheHierarchy uniqueName="[Ausentismo].[Fecha]" caption="Fecha" attribute="1" time="1" defaultMemberUniqueName="[Ausentismo].[Fecha].[All]" allUniqueName="[Ausentismo].[Fecha].[All]" dimensionUniqueName="[Ausentismo]" displayFolder="" count="0" memberValueDatatype="7" unbalanced="0"/>
    <cacheHierarchy uniqueName="[Ausentismo].[HS Obj]" caption="HS Obj" attribute="1" defaultMemberUniqueName="[Ausentismo].[HS Obj].[All]" allUniqueName="[Ausentismo].[HS Obj].[All]" dimensionUniqueName="[Ausentismo]" displayFolder="" count="0" memberValueDatatype="5" unbalanced="0"/>
    <cacheHierarchy uniqueName="[Ausentismo].[LOGIN]" caption="LOGIN" attribute="1" defaultMemberUniqueName="[Ausentismo].[LOGIN].[All]" allUniqueName="[Ausentismo].[LOGIN].[All]" dimensionUniqueName="[Ausentismo]" displayFolder="" count="0" memberValueDatatype="5" unbalanced="0"/>
    <cacheHierarchy uniqueName="[Ausentismo].[PRESENTE]" caption="PRESENTE" attribute="1" defaultMemberUniqueName="[Ausentismo].[PRESENTE].[All]" allUniqueName="[Ausentismo].[PRESENTE].[All]" dimensionUniqueName="[Ausentismo]" displayFolder="" count="0" memberValueDatatype="130" unbalanced="0"/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].[Día]" caption="Día" attribute="1" time="1" defaultMemberUniqueName="[Calendario].[Día].[All]" allUniqueName="[Calendario].[Día].[All]" dimensionUniqueName="[Calendario]" displayFolder="" count="0" memberValueDatatype="130" unbalanced="0"/>
    <cacheHierarchy uniqueName="[Calendario].[Semana]" caption="Semana" attribute="1" time="1" defaultMemberUniqueName="[Calendario].[Semana].[All]" allUniqueName="[Calendario].[Semana].[All]" dimensionUniqueName="[Calendario]" displayFolder="" count="0" memberValueDatatype="130" unbalanced="0"/>
    <cacheHierarchy uniqueName="[Dotacion].[Mes Dotacion]" caption="Mes Dotacion" attribute="1" time="1" defaultMemberUniqueName="[Dotacion].[Mes Dotacion].[All]" allUniqueName="[Dotacion].[Mes Dotacion].[All]" dimensionUniqueName="[Dotacion]" displayFolder="" count="0" memberValueDatatype="7" unbalanced="0"/>
    <cacheHierarchy uniqueName="[Dotacion].[Antiguedad (Meses)]" caption="Antiguedad (Meses)" attribute="1" defaultMemberUniqueName="[Dotacion].[Antiguedad (Meses)].[All]" allUniqueName="[Dotacion].[Antiguedad (Meses)].[All]" dimensionUniqueName="[Dotacion]" displayFolder="" count="0" memberValueDatatype="130" unbalanced="0"/>
    <cacheHierarchy uniqueName="[Dotacion].[Apellido y Nombre]" caption="Apellido y Nombre" attribute="1" defaultMemberUniqueName="[Dotacion].[Apellido y Nombre].[All]" allUniqueName="[Dotacion].[Apellido y Nombre].[All]" dimensionUniqueName="[Dotacion]" displayFolder="" count="0" memberValueDatatype="130" unbalanced="0"/>
    <cacheHierarchy uniqueName="[Dotacion].[Apellido]" caption="Apellido" attribute="1" defaultMemberUniqueName="[Dotacion].[Apellido].[All]" allUniqueName="[Dotacion].[Apellido].[All]" dimensionUniqueName="[Dotacion]" displayFolder="" count="0" memberValueDatatype="130" unbalanced="0"/>
    <cacheHierarchy uniqueName="[Dotacion].[Nombre]" caption="Nombre" attribute="1" defaultMemberUniqueName="[Dotacion].[Nombre].[All]" allUniqueName="[Dotacion].[Nombre].[All]" dimensionUniqueName="[Dotacion]" displayFolder="" count="0" memberValueDatatype="130" unbalanced="0"/>
    <cacheHierarchy uniqueName="[Dotacion].[Documento]" caption="Documento" attribute="1" defaultMemberUniqueName="[Dotacion].[Documento].[All]" allUniqueName="[Dotacion].[Documento].[All]" dimensionUniqueName="[Dotacion]" displayFolder="" count="0" memberValueDatatype="20" unbalanced="0"/>
    <cacheHierarchy uniqueName="[Dotacion].[CUIL/CUIT]" caption="CUIL/CUIT" attribute="1" defaultMemberUniqueName="[Dotacion].[CUIL/CUIT].[All]" allUniqueName="[Dotacion].[CUIL/CUIT].[All]" dimensionUniqueName="[Dotacion]" displayFolder="" count="0" memberValueDatatype="5" unbalanced="0"/>
    <cacheHierarchy uniqueName="[Dotacion].[Nacionalidad]" caption="Nacionalidad" attribute="1" defaultMemberUniqueName="[Dotacion].[Nacionalidad].[All]" allUniqueName="[Dotacion].[Nacionalidad].[All]" dimensionUniqueName="[Dotacion]" displayFolder="" count="0" memberValueDatatype="130" unbalanced="0"/>
    <cacheHierarchy uniqueName="[Dotacion].[Legajo]" caption="Legajo" attribute="1" defaultMemberUniqueName="[Dotacion].[Legajo].[All]" allUniqueName="[Dotacion].[Legajo].[All]" dimensionUniqueName="[Dotacion]" displayFolder="" count="0" memberValueDatatype="130" unbalanced="0"/>
    <cacheHierarchy uniqueName="[Dotacion].[Puesto]" caption="Puesto" attribute="1" defaultMemberUniqueName="[Dotacion].[Puesto].[All]" allUniqueName="[Dotacion].[Puesto].[All]" dimensionUniqueName="[Dotacion]" displayFolder="" count="0" memberValueDatatype="130" unbalanced="0"/>
    <cacheHierarchy uniqueName="[Dotacion].[Fecha Nacimiento]" caption="Fecha Nacimiento" attribute="1" time="1" defaultMemberUniqueName="[Dotacion].[Fecha Nacimiento].[All]" allUniqueName="[Dotacion].[Fecha Nacimiento].[All]" dimensionUniqueName="[Dotacion]" displayFolder="" count="0" memberValueDatatype="7" unbalanced="0"/>
    <cacheHierarchy uniqueName="[Dotacion].[Fecha Ingreso AZO]" caption="Fecha Ingreso AZO" attribute="1" time="1" defaultMemberUniqueName="[Dotacion].[Fecha Ingreso AZO].[All]" allUniqueName="[Dotacion].[Fecha Ingreso AZO].[All]" dimensionUniqueName="[Dotacion]" displayFolder="" count="0" memberValueDatatype="7" unbalanced="0"/>
    <cacheHierarchy uniqueName="[Dotacion].[Fecha Ingreso ML]" caption="Fecha Ingreso ML" attribute="1" time="1" defaultMemberUniqueName="[Dotacion].[Fecha Ingreso ML].[All]" allUniqueName="[Dotacion].[Fecha Ingreso ML].[All]" dimensionUniqueName="[Dotacion]" displayFolder="" count="0" memberValueDatatype="7" unbalanced="0"/>
    <cacheHierarchy uniqueName="[Dotacion].[Supervisor]" caption="Supervisor" attribute="1" defaultMemberUniqueName="[Dotacion].[Supervisor].[All]" allUniqueName="[Dotacion].[Supervisor].[All]" dimensionUniqueName="[Dotacion]" displayFolder="" count="0" memberValueDatatype="130" unbalanced="0"/>
    <cacheHierarchy uniqueName="[Dotacion].[Coordinador]" caption="Coordinador" attribute="1" defaultMemberUniqueName="[Dotacion].[Coordinador].[All]" allUniqueName="[Dotacion].[Coordinador].[All]" dimensionUniqueName="[Dotacion]" displayFolder="" count="0" memberValueDatatype="130" unbalanced="0"/>
    <cacheHierarchy uniqueName="[Dotacion].[Turno]" caption="Turno" attribute="1" defaultMemberUniqueName="[Dotacion].[Turno].[All]" allUniqueName="[Dotacion].[Turno].[All]" dimensionUniqueName="[Dotacion]" displayFolder="" count="0" memberValueDatatype="130" unbalanced="0"/>
    <cacheHierarchy uniqueName="[Dotacion].[Jornada]" caption="Jornada" attribute="1" defaultMemberUniqueName="[Dotacion].[Jornada].[All]" allUniqueName="[Dotacion].[Jornada].[All]" dimensionUniqueName="[Dotacion]" displayFolder="" count="0" memberValueDatatype="130" unbalanced="0"/>
    <cacheHierarchy uniqueName="[Dotacion].[Carga Horaria]" caption="Carga Horaria" attribute="1" defaultMemberUniqueName="[Dotacion].[Carga Horaria].[All]" allUniqueName="[Dotacion].[Carga Horaria].[All]" dimensionUniqueName="[Dotacion]" displayFolder="" count="0" memberValueDatatype="20" unbalanced="0"/>
    <cacheHierarchy uniqueName="[Dotacion].[Cliente]" caption="Cliente" attribute="1" defaultMemberUniqueName="[Dotacion].[Cliente].[All]" allUniqueName="[Dotacion].[Cliente].[All]" dimensionUniqueName="[Dotacion]" displayFolder="" count="0" memberValueDatatype="130" unbalanced="0"/>
    <cacheHierarchy uniqueName="[Dotacion].[Sub Campaña]" caption="Sub Campaña" attribute="1" defaultMemberUniqueName="[Dotacion].[Sub Campaña].[All]" allUniqueName="[Dotacion].[Sub Campaña].[All]" dimensionUniqueName="[Dotacion]" displayFolder="" count="0" memberValueDatatype="130" unbalanced="0"/>
    <cacheHierarchy uniqueName="[Dotacion].[ID AZO]" caption="ID AZO" attribute="1" defaultMemberUniqueName="[Dotacion].[ID AZO].[All]" allUniqueName="[Dotacion].[ID AZO].[All]" dimensionUniqueName="[Dotacion]" displayFolder="" count="0" memberValueDatatype="130" unbalanced="0"/>
    <cacheHierarchy uniqueName="[Dotacion].[Estado]" caption="Estado" attribute="1" defaultMemberUniqueName="[Dotacion].[Estado].[All]" allUniqueName="[Dotacion].[Estado].[All]" dimensionUniqueName="[Dotacion]" displayFolder="" count="0" memberValueDatatype="130" unbalanced="0"/>
    <cacheHierarchy uniqueName="[Dotacion].[Fecha Baja o Lic]" caption="Fecha Baja o Lic" attribute="1" defaultMemberUniqueName="[Dotacion].[Fecha Baja o Lic].[All]" allUniqueName="[Dotacion].[Fecha Baja o Lic].[All]" dimensionUniqueName="[Dotacion]" displayFolder="" count="0" memberValueDatatype="130" unbalanced="0"/>
    <cacheHierarchy uniqueName="[Dotacion].[Proporcional x Presentismo]" caption="Proporcional x Presentismo" attribute="1" defaultMemberUniqueName="[Dotacion].[Proporcional x Presentismo].[All]" allUniqueName="[Dotacion].[Proporcional x Presentismo].[All]" dimensionUniqueName="[Dotacion]" displayFolder="" count="0" memberValueDatatype="5" unbalanced="0"/>
    <cacheHierarchy uniqueName="[Dotacion].[Proporcional x Curva]" caption="Proporcional x Curva" attribute="1" defaultMemberUniqueName="[Dotacion].[Proporcional x Curva].[All]" allUniqueName="[Dotacion].[Proporcional x Curva].[All]" dimensionUniqueName="[Dotacion]" displayFolder="" count="0" memberValueDatatype="5" unbalanced="0"/>
    <cacheHierarchy uniqueName="[Dotacion].[MODALIDAD]" caption="MODALIDAD" attribute="1" defaultMemberUniqueName="[Dotacion].[MODALIDAD].[All]" allUniqueName="[Dotacion].[MODALIDAD].[All]" dimensionUniqueName="[Dotacion]" displayFolder="" count="0" memberValueDatatype="130" unbalanced="0"/>
    <cacheHierarchy uniqueName="[Dotacion].[User Mitrol]" caption="User Mitrol" attribute="1" defaultMemberUniqueName="[Dotacion].[User Mitrol].[All]" allUniqueName="[Dotacion].[User Mitrol].[All]" dimensionUniqueName="[Dotacion]" displayFolder="" count="0" memberValueDatatype="130" unbalanced="0"/>
    <cacheHierarchy uniqueName="[Dotacion].[Equipo]" caption="Equipo" attribute="1" defaultMemberUniqueName="[Dotacion].[Equipo].[All]" allUniqueName="[Dotacion].[Equipo].[All]" dimensionUniqueName="[Dotacion]" displayFolder="" count="0" memberValueDatatype="130" unbalanced="0"/>
    <cacheHierarchy uniqueName="[Horas_Objetivo].[Producto]" caption="Producto" attribute="1" defaultMemberUniqueName="[Horas_Objetivo].[Producto].[All]" allUniqueName="[Horas_Objetivo].[Producto].[All]" dimensionUniqueName="[Horas_Objetivo]" displayFolder="" count="0" memberValueDatatype="130" unbalanced="0"/>
    <cacheHierarchy uniqueName="[Horas_Objetivo].[Apellido y Nombre]" caption="Apellido y Nombre" attribute="1" defaultMemberUniqueName="[Horas_Objetivo].[Apellido y Nombre].[All]" allUniqueName="[Horas_Objetivo].[Apellido y Nombre].[All]" dimensionUniqueName="[Horas_Objetivo]" displayFolder="" count="0" memberValueDatatype="130" unbalanced="0"/>
    <cacheHierarchy uniqueName="[Horas_Objetivo].[Supervisor]" caption="Supervisor" attribute="1" defaultMemberUniqueName="[Horas_Objetivo].[Supervisor].[All]" allUniqueName="[Horas_Objetivo].[Supervisor].[All]" dimensionUniqueName="[Horas_Objetivo]" displayFolder="" count="0" memberValueDatatype="130" unbalanced="0"/>
    <cacheHierarchy uniqueName="[Horas_Objetivo].[Coordinador]" caption="Coordinador" attribute="1" defaultMemberUniqueName="[Horas_Objetivo].[Coordinador].[All]" allUniqueName="[Horas_Objetivo].[Coordinador].[All]" dimensionUniqueName="[Horas_Objetivo]" displayFolder="" count="0" memberValueDatatype="130" unbalanced="0"/>
    <cacheHierarchy uniqueName="[Horas_Objetivo].[Estado]" caption="Estado" attribute="1" defaultMemberUniqueName="[Horas_Objetivo].[Estado].[All]" allUniqueName="[Horas_Objetivo].[Estado].[All]" dimensionUniqueName="[Horas_Objetivo]" displayFolder="" count="0" memberValueDatatype="130" unbalanced="0"/>
    <cacheHierarchy uniqueName="[Horas_Objetivo].[Sub Campaña]" caption="Sub Campaña" attribute="1" defaultMemberUniqueName="[Horas_Objetivo].[Sub Campaña].[All]" allUniqueName="[Horas_Objetivo].[Sub Campaña].[All]" dimensionUniqueName="[Horas_Objetivo]" displayFolder="" count="0" memberValueDatatype="130" unbalanced="0"/>
    <cacheHierarchy uniqueName="[Horas_Objetivo].[User Mitrol]" caption="User Mitrol" attribute="1" defaultMemberUniqueName="[Horas_Objetivo].[User Mitrol].[All]" allUniqueName="[Horas_Objetivo].[User Mitrol].[All]" dimensionUniqueName="[Horas_Objetivo]" displayFolder="" count="0" memberValueDatatype="130" unbalanced="0"/>
    <cacheHierarchy uniqueName="[Horas_Objetivo].[Fecha]" caption="Fecha" attribute="1" time="1" defaultMemberUniqueName="[Horas_Objetivo].[Fecha].[All]" allUniqueName="[Horas_Objetivo].[Fecha].[All]" dimensionUniqueName="[Horas_Objetivo]" displayFolder="" count="0" memberValueDatatype="7" unbalanced="0"/>
    <cacheHierarchy uniqueName="[Horas_Objetivo].[LOGIN]" caption="LOGIN" attribute="1" defaultMemberUniqueName="[Horas_Objetivo].[LOGIN].[All]" allUniqueName="[Horas_Objetivo].[LOGIN].[All]" dimensionUniqueName="[Horas_Objetivo]" displayFolder="" count="0" memberValueDatatype="5" unbalanced="0"/>
    <cacheHierarchy uniqueName="[Horas_Objetivo].[HS Obj]" caption="HS Obj" attribute="1" defaultMemberUniqueName="[Horas_Objetivo].[HS Obj].[All]" allUniqueName="[Horas_Objetivo].[HS Obj].[All]" dimensionUniqueName="[Horas_Objetivo]" displayFolder="" count="0" memberValueDatatype="5" unbalanced="0"/>
    <cacheHierarchy uniqueName="[Tiempos].[Fecha]" caption="Fecha" attribute="1" time="1" defaultMemberUniqueName="[Tiempos].[Fecha].[All]" allUniqueName="[Tiempos].[Fecha].[All]" dimensionUniqueName="[Tiempos]" displayFolder="" count="0" memberValueDatatype="7" unbalanced="0"/>
    <cacheHierarchy uniqueName="[Tiempos].[UserMitrol]" caption="UserMitrol" attribute="1" defaultMemberUniqueName="[Tiempos].[UserMitrol].[All]" allUniqueName="[Tiempos].[UserMitrol].[All]" dimensionUniqueName="[Tiempos]" displayFolder="" count="0" memberValueDatatype="130" unbalanced="0"/>
    <cacheHierarchy uniqueName="[Tiempos].[Sub Campaña]" caption="Sub Campaña" attribute="1" defaultMemberUniqueName="[Tiempos].[Sub Campaña].[All]" allUniqueName="[Tiempos].[Sub Campaña].[All]" dimensionUniqueName="[Tiempos]" displayFolder="" count="0" memberValueDatatype="130" unbalanced="0"/>
    <cacheHierarchy uniqueName="[Tiempos].[LOGIN]" caption="LOGIN" attribute="1" defaultMemberUniqueName="[Tiempos].[LOGIN].[All]" allUniqueName="[Tiempos].[LOGIN].[All]" dimensionUniqueName="[Tiempos]" displayFolder="" count="0" memberValueDatatype="5" unbalanced="0"/>
    <cacheHierarchy uniqueName="[Tiempos].[AVAIL]" caption="AVAIL" attribute="1" defaultMemberUniqueName="[Tiempos].[AVAIL].[All]" allUniqueName="[Tiempos].[AVAIL].[All]" dimensionUniqueName="[Tiempos]" displayFolder="" count="0" memberValueDatatype="5" unbalanced="0"/>
    <cacheHierarchy uniqueName="[Tiempos].[PREVIEW]" caption="PREVIEW" attribute="1" defaultMemberUniqueName="[Tiempos].[PREVIEW].[All]" allUniqueName="[Tiempos].[PREVIEW].[All]" dimensionUniqueName="[Tiempos]" displayFolder="" count="0" memberValueDatatype="5" unbalanced="0"/>
    <cacheHierarchy uniqueName="[Tiempos].[DIAL]" caption="DIAL" attribute="1" defaultMemberUniqueName="[Tiempos].[DIAL].[All]" allUniqueName="[Tiempos].[DIAL].[All]" dimensionUniqueName="[Tiempos]" displayFolder="" count="0" memberValueDatatype="5" unbalanced="0"/>
    <cacheHierarchy uniqueName="[Tiempos].[RING]" caption="RING" attribute="1" defaultMemberUniqueName="[Tiempos].[RING].[All]" allUniqueName="[Tiempos].[RING].[All]" dimensionUniqueName="[Tiempos]" displayFolder="" count="0" memberValueDatatype="5" unbalanced="0"/>
    <cacheHierarchy uniqueName="[Tiempos].[CONVERSACIÓN]" caption="CONVERSACIÓN" attribute="1" defaultMemberUniqueName="[Tiempos].[CONVERSACIÓN].[All]" allUniqueName="[Tiempos].[CONVERSACIÓN].[All]" dimensionUniqueName="[Tiempos]" displayFolder="" count="0" memberValueDatatype="5" unbalanced="0"/>
    <cacheHierarchy uniqueName="[Tiempos].[HOLD]" caption="HOLD" attribute="1" defaultMemberUniqueName="[Tiempos].[HOLD].[All]" allUniqueName="[Tiempos].[HOLD].[All]" dimensionUniqueName="[Tiempos]" displayFolder="" count="0" memberValueDatatype="5" unbalanced="0"/>
    <cacheHierarchy uniqueName="[Tiempos].[ACW]" caption="ACW" attribute="1" defaultMemberUniqueName="[Tiempos].[ACW].[All]" allUniqueName="[Tiempos].[ACW].[All]" dimensionUniqueName="[Tiempos]" displayFolder="" count="0" memberValueDatatype="5" unbalanced="0"/>
    <cacheHierarchy uniqueName="[Tiempos].[NOT_READY]" caption="NOT_READY" attribute="1" defaultMemberUniqueName="[Tiempos].[NOT_READY].[All]" allUniqueName="[Tiempos].[NOT_READY].[All]" dimensionUniqueName="[Tiempos]" displayFolder="" count="0" memberValueDatatype="5" unbalanced="0"/>
    <cacheHierarchy uniqueName="[Tiempos].[BREAK]" caption="BREAK" attribute="1" defaultMemberUniqueName="[Tiempos].[BREAK].[All]" allUniqueName="[Tiempos].[BREAK].[All]" dimensionUniqueName="[Tiempos]" displayFolder="" count="0" memberValueDatatype="5" unbalanced="0"/>
    <cacheHierarchy uniqueName="[Tiempos].[COACHING]" caption="COACHING" attribute="1" defaultMemberUniqueName="[Tiempos].[COACHING].[All]" allUniqueName="[Tiempos].[COACHING].[All]" dimensionUniqueName="[Tiempos]" displayFolder="" count="0" memberValueDatatype="5" unbalanced="0"/>
    <cacheHierarchy uniqueName="[Tiempos].[ADMINISTRATIVO]" caption="ADMINISTRATIVO" attribute="1" defaultMemberUniqueName="[Tiempos].[ADMINISTRATIVO].[All]" allUniqueName="[Tiempos].[ADMINISTRATIVO].[All]" dimensionUniqueName="[Tiempos]" displayFolder="" count="0" memberValueDatatype="5" unbalanced="0"/>
    <cacheHierarchy uniqueName="[Tiempos].[BAÑO]" caption="BAÑO" attribute="1" defaultMemberUniqueName="[Tiempos].[BAÑO].[All]" allUniqueName="[Tiempos].[BAÑO].[All]" dimensionUniqueName="[Tiempos]" displayFolder="" count="0" memberValueDatatype="5" unbalanced="0"/>
    <cacheHierarchy uniqueName="[Tiempos].[LLAMADA_MANUAL]" caption="LLAMADA_MANUAL" attribute="1" defaultMemberUniqueName="[Tiempos].[LLAMADA_MANUAL].[All]" allUniqueName="[Tiempos].[LLAMADA_MANUAL].[All]" dimensionUniqueName="[Tiempos]" displayFolder="" count="0" memberValueDatatype="5" unbalanced="0"/>
    <cacheHierarchy uniqueName="[Tiempos].[ATENDIDAS]" caption="ATENDIDAS" attribute="1" defaultMemberUniqueName="[Tiempos].[ATENDIDAS].[All]" allUniqueName="[Tiempos].[ATENDIDAS].[All]" dimensionUniqueName="[Tiempos]" displayFolder="" count="0" memberValueDatatype="20" unbalanced="0"/>
    <cacheHierarchy uniqueName="[Tiempos].[NO_ATENDIDAS]" caption="NO_ATENDIDAS" attribute="1" defaultMemberUniqueName="[Tiempos].[NO_ATENDIDAS].[All]" allUniqueName="[Tiempos].[NO_ATENDIDAS].[All]" dimensionUniqueName="[Tiempos]" displayFolder="" count="0" memberValueDatatype="20" unbalanced="0"/>
    <cacheHierarchy uniqueName="[Tiempos].[TIPIFICACIÓN_EXITOSO]" caption="TIPIFICACIÓN_EXITOSO" attribute="1" defaultMemberUniqueName="[Tiempos].[TIPIFICACIÓN_EXITOSO].[All]" allUniqueName="[Tiempos].[TIPIFICACIÓN_EXITOSO].[All]" dimensionUniqueName="[Tiempos]" displayFolder="" count="0" memberValueDatatype="20" unbalanced="0"/>
    <cacheHierarchy uniqueName="[Tiempos].[TIPIFICACIÓN_NO_EXITOSO]" caption="TIPIFICACIÓN_NO_EXITOSO" attribute="1" defaultMemberUniqueName="[Tiempos].[TIPIFICACIÓN_NO_EXITOSO].[All]" allUniqueName="[Tiempos].[TIPIFICACIÓN_NO_EXITOSO].[All]" dimensionUniqueName="[Tiempos]" displayFolder="" count="0" memberValueDatatype="20" unbalanced="0"/>
    <cacheHierarchy uniqueName="[Tiempos].[CONVERSACIÓN_ENTRANTE]" caption="CONVERSACIÓN_ENTRANTE" attribute="1" defaultMemberUniqueName="[Tiempos].[CONVERSACIÓN_ENTRANTE].[All]" allUniqueName="[Tiempos].[CONVERSACIÓN_ENTRANTE].[All]" dimensionUniqueName="[Tiempos]" displayFolder="" count="0" memberValueDatatype="5" unbalanced="0"/>
    <cacheHierarchy uniqueName="[Tiempos].[CONVERSACIÓN_SALIENTE]" caption="CONVERSACIÓN_SALIENTE" attribute="1" defaultMemberUniqueName="[Tiempos].[CONVERSACIÓN_SALIENTE].[All]" allUniqueName="[Tiempos].[CONVERSACIÓN_SALIENTE].[All]" dimensionUniqueName="[Tiempos]" displayFolder="" count="0" memberValueDatatype="5" unbalanced="0"/>
    <cacheHierarchy uniqueName="[Tiempos].[LLAMADAS]" caption="LLAMADAS" attribute="1" defaultMemberUniqueName="[Tiempos].[LLAMADAS].[All]" allUniqueName="[Tiempos].[LLAMADAS].[All]" dimensionUniqueName="[Tiempos]" displayFolder="" count="0" memberValueDatatype="20" unbalanced="0"/>
    <cacheHierarchy uniqueName="[Tiempos].[TOTAL_AUXILIARES]" caption="TOTAL_AUXILIARES" attribute="1" defaultMemberUniqueName="[Tiempos].[TOTAL_AUXILIARES].[All]" allUniqueName="[Tiempos].[TOTAL_AUXILIARES].[All]" dimensionUniqueName="[Tiempos]" displayFolder="" count="0" memberValueDatatype="5" unbalanced="0"/>
    <cacheHierarchy uniqueName="[Tiempos].[TKT]" caption="TKT" attribute="1" defaultMemberUniqueName="[Tiempos].[TKT].[All]" allUniqueName="[Tiempos].[TKT].[All]" dimensionUniqueName="[Tiempos]" displayFolder="" count="0" memberValueDatatype="5" unbalanced="0"/>
    <cacheHierarchy uniqueName="[Tiempos].[TMO]" caption="TMO" attribute="1" defaultMemberUniqueName="[Tiempos].[TMO].[All]" allUniqueName="[Tiempos].[TMO].[All]" dimensionUniqueName="[Tiempos]" displayFolder="" count="0" memberValueDatatype="5" unbalanced="0"/>
    <cacheHierarchy uniqueName="[Tiempos].[PRODUCTO]" caption="PRODUCTO" attribute="1" defaultMemberUniqueName="[Tiempos].[PRODUCTO].[All]" allUniqueName="[Tiempos].[PRODUCTO].[All]" dimensionUniqueName="[Tiempos]" displayFolder="" count="0" memberValueDatatype="130" unbalanced="0"/>
    <cacheHierarchy uniqueName="[Tiempos].[Operador]" caption="Operador" attribute="1" defaultMemberUniqueName="[Tiempos].[Operador].[All]" allUniqueName="[Tiempos].[Operador].[All]" dimensionUniqueName="[Tiempos]" displayFolder="" count="0" memberValueDatatype="130" unbalanced="0"/>
    <cacheHierarchy uniqueName="[Tiempos].[Documento]" caption="Documento" attribute="1" defaultMemberUniqueName="[Tiempos].[Documento].[All]" allUniqueName="[Tiempos].[Documento].[All]" dimensionUniqueName="[Tiempos]" displayFolder="" count="0" memberValueDatatype="20" unbalanced="0"/>
    <cacheHierarchy uniqueName="[Tiempos].[Supervisor]" caption="Supervisor" attribute="1" defaultMemberUniqueName="[Tiempos].[Supervisor].[All]" allUniqueName="[Tiempos].[Supervisor].[All]" dimensionUniqueName="[Tiempos]" displayFolder="" count="0" memberValueDatatype="130" unbalanced="0"/>
    <cacheHierarchy uniqueName="[Tiempos].[Coordinador]" caption="Coordinador" attribute="1" defaultMemberUniqueName="[Tiempos].[Coordinador].[All]" allUniqueName="[Tiempos].[Coordinador].[All]" dimensionUniqueName="[Tiempos]" displayFolder="" count="0" memberValueDatatype="130" unbalanced="0"/>
    <cacheHierarchy uniqueName="[Tiempos].[Site]" caption="Site" attribute="1" defaultMemberUniqueName="[Tiempos].[Site].[All]" allUniqueName="[Tiempos].[Site].[All]" dimensionUniqueName="[Tiempos]" displayFolder="" count="0" memberValueDatatype="130" unbalanced="0"/>
    <cacheHierarchy uniqueName="[Tiempos].[Id Operador]" caption="Id Operador" attribute="1" defaultMemberUniqueName="[Tiempos].[Id Operador].[All]" allUniqueName="[Tiempos].[Id Operador].[All]" dimensionUniqueName="[Tiempos]" displayFolder="" count="0" memberValueDatatype="130" unbalanced="0"/>
    <cacheHierarchy uniqueName="[Tiempos].[Estado]" caption="Estado" attribute="1" defaultMemberUniqueName="[Tiempos].[Estado].[All]" allUniqueName="[Tiempos].[Estado].[All]" dimensionUniqueName="[Tiempos]" displayFolder="" count="0" memberValueDatatype="130" unbalanced="0"/>
    <cacheHierarchy uniqueName="[Tiempos].[Proporcional x Presentismo]" caption="Proporcional x Presentismo" attribute="1" defaultMemberUniqueName="[Tiempos].[Proporcional x Presentismo].[All]" allUniqueName="[Tiempos].[Proporcional x Presentismo].[All]" dimensionUniqueName="[Tiempos]" displayFolder="" count="0" memberValueDatatype="5" unbalanced="0"/>
    <cacheHierarchy uniqueName="[Tiempos].[Proporcional x Curva]" caption="Proporcional x Curva" attribute="1" defaultMemberUniqueName="[Tiempos].[Proporcional x Curva].[All]" allUniqueName="[Tiempos].[Proporcional x Curva].[All]" dimensionUniqueName="[Tiempos]" displayFolder="" count="0" memberValueDatatype="5" unbalanced="0"/>
    <cacheHierarchy uniqueName="[Tiempos].[Busqueda]" caption="Busqueda" attribute="1" defaultMemberUniqueName="[Tiempos].[Busqueda].[All]" allUniqueName="[Tiempos].[Busqueda].[All]" dimensionUniqueName="[Tiempos]" displayFolder="" count="0" memberValueDatatype="130" unbalanced="0"/>
    <cacheHierarchy uniqueName="[Ventas AZO Mes Anterior].[Id Operador]" caption="Id Operador" attribute="1" defaultMemberUniqueName="[Ventas AZO Mes Anterior].[Id Operador].[All]" allUniqueName="[Ventas AZO Mes Anterior].[Id Operador].[All]" dimensionUniqueName="[Ventas AZO Mes Anterior]" displayFolder="" count="0" memberValueDatatype="130" unbalanced="0"/>
    <cacheHierarchy uniqueName="[Ventas AZO Mes Anterior].[Fecha]" caption="Fecha" attribute="1" time="1" defaultMemberUniqueName="[Ventas AZO Mes Anterior].[Fecha].[All]" allUniqueName="[Ventas AZO Mes Anterior].[Fecha].[All]" dimensionUniqueName="[Ventas AZO Mes Anterior]" displayFolder="" count="0" memberValueDatatype="7" unbalanced="0"/>
    <cacheHierarchy uniqueName="[Ventas AZO Mes Anterior].[Hora]" caption="Hora" attribute="1" defaultMemberUniqueName="[Ventas AZO Mes Anterior].[Hora].[All]" allUniqueName="[Ventas AZO Mes Anterior].[Hora].[All]" dimensionUniqueName="[Ventas AZO Mes Anterior]" displayFolder="" count="0" memberValueDatatype="130" unbalanced="0"/>
    <cacheHierarchy uniqueName="[Ventas AZO Mes Anterior].[Dispositivo]" caption="Dispositivo" attribute="1" defaultMemberUniqueName="[Ventas AZO Mes Anterior].[Dispositivo].[All]" allUniqueName="[Ventas AZO Mes Anterior].[Dispositivo].[All]" dimensionUniqueName="[Ventas AZO Mes Anterior]" displayFolder="" count="0" memberValueDatatype="130" unbalanced="0"/>
    <cacheHierarchy uniqueName="[Ventas AZO Mes Anterior].[Cliente]" caption="Cliente" attribute="1" defaultMemberUniqueName="[Ventas AZO Mes Anterior].[Cliente].[All]" allUniqueName="[Ventas AZO Mes Anterior].[Cliente].[All]" dimensionUniqueName="[Ventas AZO Mes Anterior]" displayFolder="" count="0" memberValueDatatype="130" unbalanced="0"/>
    <cacheHierarchy uniqueName="[Ventas AZO Mes Anterior].[Cliente_Mail]" caption="Cliente_Mail" attribute="1" defaultMemberUniqueName="[Ventas AZO Mes Anterior].[Cliente_Mail].[All]" allUniqueName="[Ventas AZO Mes Anterior].[Cliente_Mail].[All]" dimensionUniqueName="[Ventas AZO Mes Anterior]" displayFolder="" count="0" memberValueDatatype="130" unbalanced="0"/>
    <cacheHierarchy uniqueName="[Ventas AZO Mes Anterior].[Cliente_Telefono]" caption="Cliente_Telefono" attribute="1" defaultMemberUniqueName="[Ventas AZO Mes Anterior].[Cliente_Telefono].[All]" allUniqueName="[Ventas AZO Mes Anterior].[Cliente_Telefono].[All]" dimensionUniqueName="[Ventas AZO Mes Anterior]" displayFolder="" count="0" memberValueDatatype="130" unbalanced="0"/>
    <cacheHierarchy uniqueName="[Ventas AZO Mes Anterior].[user_id]" caption="user_id" attribute="1" defaultMemberUniqueName="[Ventas AZO Mes Anterior].[user_id].[All]" allUniqueName="[Ventas AZO Mes Anterior].[user_id].[All]" dimensionUniqueName="[Ventas AZO Mes Anterior]" displayFolder="" count="0" memberValueDatatype="130" unbalanced="0"/>
    <cacheHierarchy uniqueName="[Ventas AZO Mes Anterior].[Status_Link]" caption="Status_Link" attribute="1" defaultMemberUniqueName="[Ventas AZO Mes Anterior].[Status_Link].[All]" allUniqueName="[Ventas AZO Mes Anterior].[Status_Link].[All]" dimensionUniqueName="[Ventas AZO Mes Anterior]" displayFolder="" count="0" memberValueDatatype="130" unbalanced="0"/>
    <cacheHierarchy uniqueName="[Ventas AZO Mes Anterior].[payment_id]" caption="payment_id" attribute="1" defaultMemberUniqueName="[Ventas AZO Mes Anterior].[payment_id].[All]" allUniqueName="[Ventas AZO Mes Anterior].[payment_id].[All]" dimensionUniqueName="[Ventas AZO Mes Anterior]" displayFolder="" count="0" memberValueDatatype="130" unbalanced="0"/>
    <cacheHierarchy uniqueName="[Ventas AZO Mes Anterior].[payment_method_id]" caption="payment_method_id" attribute="1" defaultMemberUniqueName="[Ventas AZO Mes Anterior].[payment_method_id].[All]" allUniqueName="[Ventas AZO Mes Anterior].[payment_method_id].[All]" dimensionUniqueName="[Ventas AZO Mes Anterior]" displayFolder="" count="0" memberValueDatatype="130" unbalanced="0"/>
    <cacheHierarchy uniqueName="[Ventas AZO Mes Anterior].[payment_status]" caption="payment_status" attribute="1" defaultMemberUniqueName="[Ventas AZO Mes Anterior].[payment_status].[All]" allUniqueName="[Ventas AZO Mes Anterior].[payment_status].[All]" dimensionUniqueName="[Ventas AZO Mes Anterior]" displayFolder="" count="0" memberValueDatatype="130" unbalanced="0"/>
    <cacheHierarchy uniqueName="[Ventas AZO Mes Anterior].[payment_status_detail]" caption="payment_status_detail" attribute="1" defaultMemberUniqueName="[Ventas AZO Mes Anterior].[payment_status_detail].[All]" allUniqueName="[Ventas AZO Mes Anterior].[payment_status_detail].[All]" dimensionUniqueName="[Ventas AZO Mes Anterior]" displayFolder="" count="0" memberValueDatatype="130" unbalanced="0"/>
    <cacheHierarchy uniqueName="[Ventas AZO Mes Anterior].[PRODUCTO]" caption="PRODUCTO" attribute="1" defaultMemberUniqueName="[Ventas AZO Mes Anterior].[PRODUCTO].[All]" allUniqueName="[Ventas AZO Mes Anterior].[PRODUCTO].[All]" dimensionUniqueName="[Ventas AZO Mes Anterior]" displayFolder="" count="0" memberValueDatatype="130" unbalanced="0"/>
    <cacheHierarchy uniqueName="[Ventas AZO Mes Anterior].[Sub Campaña]" caption="Sub Campaña" attribute="1" defaultMemberUniqueName="[Ventas AZO Mes Anterior].[Sub Campaña].[All]" allUniqueName="[Ventas AZO Mes Anterior].[Sub Campaña].[All]" dimensionUniqueName="[Ventas AZO Mes Anterior]" displayFolder="" count="0" memberValueDatatype="130" unbalanced="0"/>
    <cacheHierarchy uniqueName="[Ventas AZO Mes Anterior].[Estado_Gestion]" caption="Estado_Gestion" attribute="1" defaultMemberUniqueName="[Ventas AZO Mes Anterior].[Estado_Gestion].[All]" allUniqueName="[Ventas AZO Mes Anterior].[Estado_Gestion].[All]" dimensionUniqueName="[Ventas AZO Mes Anterior]" displayFolder="" count="0" memberValueDatatype="130" unbalanced="0"/>
    <cacheHierarchy uniqueName="[Ventas AZO Mes Anterior].[Puntos (Sin Incentivo)]" caption="Puntos (Sin Incentivo)" attribute="1" defaultMemberUniqueName="[Ventas AZO Mes Anterior].[Puntos (Sin Incentivo)].[All]" allUniqueName="[Ventas AZO Mes Anterior].[Puntos (Sin Incentivo)].[All]" dimensionUniqueName="[Ventas AZO Mes Anterior]" displayFolder="" count="0" memberValueDatatype="5" unbalanced="0"/>
    <cacheHierarchy uniqueName="[Ventas AZO Mes Anterior].[Operador]" caption="Operador" attribute="1" defaultMemberUniqueName="[Ventas AZO Mes Anterior].[Operador].[All]" allUniqueName="[Ventas AZO Mes Anterior].[Operador].[All]" dimensionUniqueName="[Ventas AZO Mes Anterior]" displayFolder="" count="0" memberValueDatatype="130" unbalanced="0"/>
    <cacheHierarchy uniqueName="[Ventas AZO Mes Anterior].[Documento]" caption="Documento" attribute="1" defaultMemberUniqueName="[Ventas AZO Mes Anterior].[Documento].[All]" allUniqueName="[Ventas AZO Mes Anterior].[Documento].[All]" dimensionUniqueName="[Ventas AZO Mes Anterior]" displayFolder="" count="0" memberValueDatatype="20" unbalanced="0"/>
    <cacheHierarchy uniqueName="[Ventas AZO Mes Anterior].[Supervisor]" caption="Supervisor" attribute="1" defaultMemberUniqueName="[Ventas AZO Mes Anterior].[Supervisor].[All]" allUniqueName="[Ventas AZO Mes Anterior].[Supervisor].[All]" dimensionUniqueName="[Ventas AZO Mes Anterior]" displayFolder="" count="0" memberValueDatatype="130" unbalanced="0"/>
    <cacheHierarchy uniqueName="[Ventas AZO Mes Anterior].[Coordinador]" caption="Coordinador" attribute="1" defaultMemberUniqueName="[Ventas AZO Mes Anterior].[Coordinador].[All]" allUniqueName="[Ventas AZO Mes Anterior].[Coordinador].[All]" dimensionUniqueName="[Ventas AZO Mes Anterior]" displayFolder="" count="0" memberValueDatatype="130" unbalanced="0"/>
    <cacheHierarchy uniqueName="[Ventas AZO Mes Anterior].[Site]" caption="Site" attribute="1" defaultMemberUniqueName="[Ventas AZO Mes Anterior].[Site].[All]" allUniqueName="[Ventas AZO Mes Anterior].[Site].[All]" dimensionUniqueName="[Ventas AZO Mes Anterior]" displayFolder="" count="0" memberValueDatatype="130" unbalanced="0"/>
    <cacheHierarchy uniqueName="[Ventas AZO Mes Anterior].[Estado]" caption="Estado" attribute="1" defaultMemberUniqueName="[Ventas AZO Mes Anterior].[Estado].[All]" allUniqueName="[Ventas AZO Mes Anterior].[Estado].[All]" dimensionUniqueName="[Ventas AZO Mes Anterior]" displayFolder="" count="0" memberValueDatatype="130" unbalanced="0"/>
    <cacheHierarchy uniqueName="[Ventas AZO Mes Anterior].[Multiplicador Incentivo]" caption="Multiplicador Incentivo" attribute="1" defaultMemberUniqueName="[Ventas AZO Mes Anterior].[Multiplicador Incentivo].[All]" allUniqueName="[Ventas AZO Mes Anterior].[Multiplicador Incentivo].[All]" dimensionUniqueName="[Ventas AZO Mes Anterior]" displayFolder="" count="0" memberValueDatatype="5" unbalanced="0"/>
    <cacheHierarchy uniqueName="[Ventas AZO Mes Anterior].[Puntos]" caption="Puntos" attribute="1" defaultMemberUniqueName="[Ventas AZO Mes Anterior].[Puntos].[All]" allUniqueName="[Ventas AZO Mes Anterior].[Puntos].[All]" dimensionUniqueName="[Ventas AZO Mes Anterior]" displayFolder="" count="0" memberValueDatatype="5" unbalanced="0"/>
    <cacheHierarchy uniqueName="[VentasTiemposFinal].[Fecha]" caption="Fecha" attribute="1" time="1" defaultMemberUniqueName="[VentasTiemposFinal].[Fecha].[All]" allUniqueName="[VentasTiemposFinal].[Fecha].[All]" dimensionUniqueName="[VentasTiemposFinal]" displayFolder="" count="0" memberValueDatatype="7" unbalanced="0"/>
    <cacheHierarchy uniqueName="[VentasTiemposFinal].[UserMitrol]" caption="UserMitrol" attribute="1" defaultMemberUniqueName="[VentasTiemposFinal].[UserMitrol].[All]" allUniqueName="[VentasTiemposFinal].[UserMitrol].[All]" dimensionUniqueName="[VentasTiemposFinal]" displayFolder="" count="0" memberValueDatatype="130" unbalanced="0"/>
    <cacheHierarchy uniqueName="[VentasTiemposFinal].[Sub Campaña]" caption="Sub Campaña" attribute="1" defaultMemberUniqueName="[VentasTiemposFinal].[Sub Campaña].[All]" allUniqueName="[VentasTiemposFinal].[Sub Campaña].[All]" dimensionUniqueName="[VentasTiemposFinal]" displayFolder="" count="2" memberValueDatatype="130" unbalanced="0">
      <fieldsUsage count="2">
        <fieldUsage x="-1"/>
        <fieldUsage x="1"/>
      </fieldsUsage>
    </cacheHierarchy>
    <cacheHierarchy uniqueName="[VentasTiemposFinal].[LOGIN]" caption="LOGIN" attribute="1" defaultMemberUniqueName="[VentasTiemposFinal].[LOGIN].[All]" allUniqueName="[VentasTiemposFinal].[LOGIN].[All]" dimensionUniqueName="[VentasTiemposFinal]" displayFolder="" count="0" memberValueDatatype="5" unbalanced="0"/>
    <cacheHierarchy uniqueName="[VentasTiemposFinal].[AVAIL]" caption="AVAIL" attribute="1" defaultMemberUniqueName="[VentasTiemposFinal].[AVAIL].[All]" allUniqueName="[VentasTiemposFinal].[AVAIL].[All]" dimensionUniqueName="[VentasTiemposFinal]" displayFolder="" count="0" memberValueDatatype="5" unbalanced="0"/>
    <cacheHierarchy uniqueName="[VentasTiemposFinal].[PREVIEW]" caption="PREVIEW" attribute="1" defaultMemberUniqueName="[VentasTiemposFinal].[PREVIEW].[All]" allUniqueName="[VentasTiemposFinal].[PREVIEW].[All]" dimensionUniqueName="[VentasTiemposFinal]" displayFolder="" count="0" memberValueDatatype="5" unbalanced="0"/>
    <cacheHierarchy uniqueName="[VentasTiemposFinal].[DIAL]" caption="DIAL" attribute="1" defaultMemberUniqueName="[VentasTiemposFinal].[DIAL].[All]" allUniqueName="[VentasTiemposFinal].[DIAL].[All]" dimensionUniqueName="[VentasTiemposFinal]" displayFolder="" count="0" memberValueDatatype="5" unbalanced="0"/>
    <cacheHierarchy uniqueName="[VentasTiemposFinal].[RING]" caption="RING" attribute="1" defaultMemberUniqueName="[VentasTiemposFinal].[RING].[All]" allUniqueName="[VentasTiemposFinal].[RING].[All]" dimensionUniqueName="[VentasTiemposFinal]" displayFolder="" count="0" memberValueDatatype="5" unbalanced="0"/>
    <cacheHierarchy uniqueName="[VentasTiemposFinal].[CONVERSACIÓN]" caption="CONVERSACIÓN" attribute="1" defaultMemberUniqueName="[VentasTiemposFinal].[CONVERSACIÓN].[All]" allUniqueName="[VentasTiemposFinal].[CONVERSACIÓN].[All]" dimensionUniqueName="[VentasTiemposFinal]" displayFolder="" count="0" memberValueDatatype="5" unbalanced="0"/>
    <cacheHierarchy uniqueName="[VentasTiemposFinal].[HOLD]" caption="HOLD" attribute="1" defaultMemberUniqueName="[VentasTiemposFinal].[HOLD].[All]" allUniqueName="[VentasTiemposFinal].[HOLD].[All]" dimensionUniqueName="[VentasTiemposFinal]" displayFolder="" count="0" memberValueDatatype="5" unbalanced="0"/>
    <cacheHierarchy uniqueName="[VentasTiemposFinal].[ACW]" caption="ACW" attribute="1" defaultMemberUniqueName="[VentasTiemposFinal].[ACW].[All]" allUniqueName="[VentasTiemposFinal].[ACW].[All]" dimensionUniqueName="[VentasTiemposFinal]" displayFolder="" count="0" memberValueDatatype="5" unbalanced="0"/>
    <cacheHierarchy uniqueName="[VentasTiemposFinal].[NOT_READY]" caption="NOT_READY" attribute="1" defaultMemberUniqueName="[VentasTiemposFinal].[NOT_READY].[All]" allUniqueName="[VentasTiemposFinal].[NOT_READY].[All]" dimensionUniqueName="[VentasTiemposFinal]" displayFolder="" count="0" memberValueDatatype="5" unbalanced="0"/>
    <cacheHierarchy uniqueName="[VentasTiemposFinal].[BREAK]" caption="BREAK" attribute="1" defaultMemberUniqueName="[VentasTiemposFinal].[BREAK].[All]" allUniqueName="[VentasTiemposFinal].[BREAK].[All]" dimensionUniqueName="[VentasTiemposFinal]" displayFolder="" count="0" memberValueDatatype="5" unbalanced="0"/>
    <cacheHierarchy uniqueName="[VentasTiemposFinal].[COACHING]" caption="COACHING" attribute="1" defaultMemberUniqueName="[VentasTiemposFinal].[COACHING].[All]" allUniqueName="[VentasTiemposFinal].[COACHING].[All]" dimensionUniqueName="[VentasTiemposFinal]" displayFolder="" count="0" memberValueDatatype="5" unbalanced="0"/>
    <cacheHierarchy uniqueName="[VentasTiemposFinal].[ADMINISTRATIVO]" caption="ADMINISTRATIVO" attribute="1" defaultMemberUniqueName="[VentasTiemposFinal].[ADMINISTRATIVO].[All]" allUniqueName="[VentasTiemposFinal].[ADMINISTRATIVO].[All]" dimensionUniqueName="[VentasTiemposFinal]" displayFolder="" count="0" memberValueDatatype="5" unbalanced="0"/>
    <cacheHierarchy uniqueName="[VentasTiemposFinal].[BAÑO]" caption="BAÑO" attribute="1" defaultMemberUniqueName="[VentasTiemposFinal].[BAÑO].[All]" allUniqueName="[VentasTiemposFinal].[BAÑO].[All]" dimensionUniqueName="[VentasTiemposFinal]" displayFolder="" count="0" memberValueDatatype="5" unbalanced="0"/>
    <cacheHierarchy uniqueName="[VentasTiemposFinal].[LLAMADA_MANUAL]" caption="LLAMADA_MANUAL" attribute="1" defaultMemberUniqueName="[VentasTiemposFinal].[LLAMADA_MANUAL].[All]" allUniqueName="[VentasTiemposFinal].[LLAMADA_MANUAL].[All]" dimensionUniqueName="[VentasTiemposFinal]" displayFolder="" count="0" memberValueDatatype="5" unbalanced="0"/>
    <cacheHierarchy uniqueName="[VentasTiemposFinal].[ATENDIDAS]" caption="ATENDIDAS" attribute="1" defaultMemberUniqueName="[VentasTiemposFinal].[ATENDIDAS].[All]" allUniqueName="[VentasTiemposFinal].[ATENDIDAS].[All]" dimensionUniqueName="[VentasTiemposFinal]" displayFolder="" count="0" memberValueDatatype="20" unbalanced="0"/>
    <cacheHierarchy uniqueName="[VentasTiemposFinal].[NO_ATENDIDAS]" caption="NO_ATENDIDAS" attribute="1" defaultMemberUniqueName="[VentasTiemposFinal].[NO_ATENDIDAS].[All]" allUniqueName="[VentasTiemposFinal].[NO_ATENDIDAS].[All]" dimensionUniqueName="[VentasTiemposFinal]" displayFolder="" count="0" memberValueDatatype="20" unbalanced="0"/>
    <cacheHierarchy uniqueName="[VentasTiemposFinal].[TIPIFICACIÓN_EXITOSO]" caption="TIPIFICACIÓN_EXITOSO" attribute="1" defaultMemberUniqueName="[VentasTiemposFinal].[TIPIFICACIÓN_EXITOSO].[All]" allUniqueName="[VentasTiemposFinal].[TIPIFICACIÓN_EXITOSO].[All]" dimensionUniqueName="[VentasTiemposFinal]" displayFolder="" count="0" memberValueDatatype="20" unbalanced="0"/>
    <cacheHierarchy uniqueName="[VentasTiemposFinal].[TIPIFICACIÓN_NO_EXITOSO]" caption="TIPIFICACIÓN_NO_EXITOSO" attribute="1" defaultMemberUniqueName="[VentasTiemposFinal].[TIPIFICACIÓN_NO_EXITOSO].[All]" allUniqueName="[VentasTiemposFinal].[TIPIFICACIÓN_NO_EXITOSO].[All]" dimensionUniqueName="[VentasTiemposFinal]" displayFolder="" count="0" memberValueDatatype="20" unbalanced="0"/>
    <cacheHierarchy uniqueName="[VentasTiemposFinal].[CONVERSACIÓN_ENTRANTE]" caption="CONVERSACIÓN_ENTRANTE" attribute="1" defaultMemberUniqueName="[VentasTiemposFinal].[CONVERSACIÓN_ENTRANTE].[All]" allUniqueName="[VentasTiemposFinal].[CONVERSACIÓN_ENTRANTE].[All]" dimensionUniqueName="[VentasTiemposFinal]" displayFolder="" count="0" memberValueDatatype="5" unbalanced="0"/>
    <cacheHierarchy uniqueName="[VentasTiemposFinal].[CONVERSACIÓN_SALIENTE]" caption="CONVERSACIÓN_SALIENTE" attribute="1" defaultMemberUniqueName="[VentasTiemposFinal].[CONVERSACIÓN_SALIENTE].[All]" allUniqueName="[VentasTiemposFinal].[CONVERSACIÓN_SALIENTE].[All]" dimensionUniqueName="[VentasTiemposFinal]" displayFolder="" count="0" memberValueDatatype="5" unbalanced="0"/>
    <cacheHierarchy uniqueName="[VentasTiemposFinal].[LLAMADAS]" caption="LLAMADAS" attribute="1" defaultMemberUniqueName="[VentasTiemposFinal].[LLAMADAS].[All]" allUniqueName="[VentasTiemposFinal].[LLAMADAS].[All]" dimensionUniqueName="[VentasTiemposFinal]" displayFolder="" count="0" memberValueDatatype="20" unbalanced="0"/>
    <cacheHierarchy uniqueName="[VentasTiemposFinal].[TOTAL_AUXILIARES]" caption="TOTAL_AUXILIARES" attribute="1" defaultMemberUniqueName="[VentasTiemposFinal].[TOTAL_AUXILIARES].[All]" allUniqueName="[VentasTiemposFinal].[TOTAL_AUXILIARES].[All]" dimensionUniqueName="[VentasTiemposFinal]" displayFolder="" count="0" memberValueDatatype="5" unbalanced="0"/>
    <cacheHierarchy uniqueName="[VentasTiemposFinal].[TKT]" caption="TKT" attribute="1" defaultMemberUniqueName="[VentasTiemposFinal].[TKT].[All]" allUniqueName="[VentasTiemposFinal].[TKT].[All]" dimensionUniqueName="[VentasTiemposFinal]" displayFolder="" count="0" memberValueDatatype="5" unbalanced="0"/>
    <cacheHierarchy uniqueName="[VentasTiemposFinal].[TMO]" caption="TMO" attribute="1" defaultMemberUniqueName="[VentasTiemposFinal].[TMO].[All]" allUniqueName="[VentasTiemposFinal].[TMO].[All]" dimensionUniqueName="[VentasTiemposFinal]" displayFolder="" count="0" memberValueDatatype="5" unbalanced="0"/>
    <cacheHierarchy uniqueName="[VentasTiemposFinal].[PRODUCTO]" caption="PRODUCTO" attribute="1" defaultMemberUniqueName="[VentasTiemposFinal].[PRODUCTO].[All]" allUniqueName="[VentasTiemposFinal].[PRODUCTO].[All]" dimensionUniqueName="[VentasTiemposFinal]" displayFolder="" count="0" memberValueDatatype="130" unbalanced="0"/>
    <cacheHierarchy uniqueName="[VentasTiemposFinal].[Operador]" caption="Operador" attribute="1" defaultMemberUniqueName="[VentasTiemposFinal].[Operador].[All]" allUniqueName="[VentasTiemposFinal].[Operador].[All]" dimensionUniqueName="[VentasTiemposFinal]" displayFolder="" count="0" memberValueDatatype="130" unbalanced="0"/>
    <cacheHierarchy uniqueName="[VentasTiemposFinal].[Documento]" caption="Documento" attribute="1" defaultMemberUniqueName="[VentasTiemposFinal].[Documento].[All]" allUniqueName="[VentasTiemposFinal].[Documento].[All]" dimensionUniqueName="[VentasTiemposFinal]" displayFolder="" count="0" memberValueDatatype="20" unbalanced="0"/>
    <cacheHierarchy uniqueName="[VentasTiemposFinal].[Supervisor]" caption="Supervisor" attribute="1" defaultMemberUniqueName="[VentasTiemposFinal].[Supervisor].[All]" allUniqueName="[VentasTiemposFinal].[Supervisor].[All]" dimensionUniqueName="[VentasTiemposFinal]" displayFolder="" count="0" memberValueDatatype="130" unbalanced="0"/>
    <cacheHierarchy uniqueName="[VentasTiemposFinal].[Coordinador]" caption="Coordinador" attribute="1" defaultMemberUniqueName="[VentasTiemposFinal].[Coordinador].[All]" allUniqueName="[VentasTiemposFinal].[Coordinador].[All]" dimensionUniqueName="[VentasTiemposFinal]" displayFolder="" count="0" memberValueDatatype="130" unbalanced="0"/>
    <cacheHierarchy uniqueName="[VentasTiemposFinal].[Site]" caption="Site" attribute="1" defaultMemberUniqueName="[VentasTiemposFinal].[Site].[All]" allUniqueName="[VentasTiemposFinal].[Site].[All]" dimensionUniqueName="[VentasTiemposFinal]" displayFolder="" count="0" memberValueDatatype="130" unbalanced="0"/>
    <cacheHierarchy uniqueName="[VentasTiemposFinal].[Id Operador]" caption="Id Operador" attribute="1" defaultMemberUniqueName="[VentasTiemposFinal].[Id Operador].[All]" allUniqueName="[VentasTiemposFinal].[Id Operador].[All]" dimensionUniqueName="[VentasTiemposFinal]" displayFolder="" count="0" memberValueDatatype="130" unbalanced="0"/>
    <cacheHierarchy uniqueName="[VentasTiemposFinal].[Estado]" caption="Estado" attribute="1" defaultMemberUniqueName="[VentasTiemposFinal].[Estado].[All]" allUniqueName="[VentasTiemposFinal].[Estado].[All]" dimensionUniqueName="[VentasTiemposFinal]" displayFolder="" count="0" memberValueDatatype="130" unbalanced="0"/>
    <cacheHierarchy uniqueName="[VentasTiemposFinal].[Proporcional x Presentismo]" caption="Proporcional x Presentismo" attribute="1" defaultMemberUniqueName="[VentasTiemposFinal].[Proporcional x Presentismo].[All]" allUniqueName="[VentasTiemposFinal].[Proporcional x Presentismo].[All]" dimensionUniqueName="[VentasTiemposFinal]" displayFolder="" count="0" memberValueDatatype="5" unbalanced="0"/>
    <cacheHierarchy uniqueName="[VentasTiemposFinal].[Proporcional x Curva]" caption="Proporcional x Curva" attribute="1" defaultMemberUniqueName="[VentasTiemposFinal].[Proporcional x Curva].[All]" allUniqueName="[VentasTiemposFinal].[Proporcional x Curva].[All]" dimensionUniqueName="[VentasTiemposFinal]" displayFolder="" count="0" memberValueDatatype="5" unbalanced="0"/>
    <cacheHierarchy uniqueName="[VentasTiemposFinal].[Busqueda]" caption="Busqueda" attribute="1" defaultMemberUniqueName="[VentasTiemposFinal].[Busqueda].[All]" allUniqueName="[VentasTiemposFinal].[Busqueda].[All]" dimensionUniqueName="[VentasTiemposFinal]" displayFolder="" count="0" memberValueDatatype="130" unbalanced="0"/>
    <cacheHierarchy uniqueName="[VentasTiemposFinal].[Hora]" caption="Hora" attribute="1" defaultMemberUniqueName="[VentasTiemposFinal].[Hora].[All]" allUniqueName="[VentasTiemposFinal].[Hora].[All]" dimensionUniqueName="[VentasTiemposFinal]" displayFolder="" count="0" memberValueDatatype="130" unbalanced="0"/>
    <cacheHierarchy uniqueName="[VentasTiemposFinal].[Dispositivo]" caption="Dispositivo" attribute="1" defaultMemberUniqueName="[VentasTiemposFinal].[Dispositivo].[All]" allUniqueName="[VentasTiemposFinal].[Dispositivo].[All]" dimensionUniqueName="[VentasTiemposFinal]" displayFolder="" count="0" memberValueDatatype="130" unbalanced="0"/>
    <cacheHierarchy uniqueName="[VentasTiemposFinal].[Cliente]" caption="Cliente" attribute="1" defaultMemberUniqueName="[VentasTiemposFinal].[Cliente].[All]" allUniqueName="[VentasTiemposFinal].[Cliente].[All]" dimensionUniqueName="[VentasTiemposFinal]" displayFolder="" count="0" memberValueDatatype="130" unbalanced="0"/>
    <cacheHierarchy uniqueName="[VentasTiemposFinal].[Cliente_Mail]" caption="Cliente_Mail" attribute="1" defaultMemberUniqueName="[VentasTiemposFinal].[Cliente_Mail].[All]" allUniqueName="[VentasTiemposFinal].[Cliente_Mail].[All]" dimensionUniqueName="[VentasTiemposFinal]" displayFolder="" count="0" memberValueDatatype="130" unbalanced="0"/>
    <cacheHierarchy uniqueName="[VentasTiemposFinal].[Cliente_Telefono]" caption="Cliente_Telefono" attribute="1" defaultMemberUniqueName="[VentasTiemposFinal].[Cliente_Telefono].[All]" allUniqueName="[VentasTiemposFinal].[Cliente_Telefono].[All]" dimensionUniqueName="[VentasTiemposFinal]" displayFolder="" count="0" memberValueDatatype="130" unbalanced="0"/>
    <cacheHierarchy uniqueName="[VentasTiemposFinal].[user_id]" caption="user_id" attribute="1" defaultMemberUniqueName="[VentasTiemposFinal].[user_id].[All]" allUniqueName="[VentasTiemposFinal].[user_id].[All]" dimensionUniqueName="[VentasTiemposFinal]" displayFolder="" count="0" memberValueDatatype="130" unbalanced="0"/>
    <cacheHierarchy uniqueName="[VentasTiemposFinal].[Status_Link]" caption="Status_Link" attribute="1" defaultMemberUniqueName="[VentasTiemposFinal].[Status_Link].[All]" allUniqueName="[VentasTiemposFinal].[Status_Link].[All]" dimensionUniqueName="[VentasTiemposFinal]" displayFolder="" count="0" memberValueDatatype="130" unbalanced="0"/>
    <cacheHierarchy uniqueName="[VentasTiemposFinal].[payment_id]" caption="payment_id" attribute="1" defaultMemberUniqueName="[VentasTiemposFinal].[payment_id].[All]" allUniqueName="[VentasTiemposFinal].[payment_id].[All]" dimensionUniqueName="[VentasTiemposFinal]" displayFolder="" count="0" memberValueDatatype="130" unbalanced="0"/>
    <cacheHierarchy uniqueName="[VentasTiemposFinal].[payment_method_id]" caption="payment_method_id" attribute="1" defaultMemberUniqueName="[VentasTiemposFinal].[payment_method_id].[All]" allUniqueName="[VentasTiemposFinal].[payment_method_id].[All]" dimensionUniqueName="[VentasTiemposFinal]" displayFolder="" count="0" memberValueDatatype="130" unbalanced="0"/>
    <cacheHierarchy uniqueName="[VentasTiemposFinal].[payment_status]" caption="payment_status" attribute="1" defaultMemberUniqueName="[VentasTiemposFinal].[payment_status].[All]" allUniqueName="[VentasTiemposFinal].[payment_status].[All]" dimensionUniqueName="[VentasTiemposFinal]" displayFolder="" count="0" memberValueDatatype="130" unbalanced="0"/>
    <cacheHierarchy uniqueName="[VentasTiemposFinal].[payment_status_detail]" caption="payment_status_detail" attribute="1" defaultMemberUniqueName="[VentasTiemposFinal].[payment_status_detail].[All]" allUniqueName="[VentasTiemposFinal].[payment_status_detail].[All]" dimensionUniqueName="[VentasTiemposFinal]" displayFolder="" count="0" memberValueDatatype="130" unbalanced="0"/>
    <cacheHierarchy uniqueName="[VentasTiemposFinal].[Estado_Gestion]" caption="Estado_Gestion" attribute="1" defaultMemberUniqueName="[VentasTiemposFinal].[Estado_Gestion].[All]" allUniqueName="[VentasTiemposFinal].[Estado_Gestion].[All]" dimensionUniqueName="[VentasTiemposFinal]" displayFolder="" count="0" memberValueDatatype="130" unbalanced="0"/>
    <cacheHierarchy uniqueName="[VentasTiemposFinal].[Puntos (Sin Incentivo)]" caption="Puntos (Sin Incentivo)" attribute="1" defaultMemberUniqueName="[VentasTiemposFinal].[Puntos (Sin Incentivo)].[All]" allUniqueName="[VentasTiemposFinal].[Puntos (Sin Incentivo)].[All]" dimensionUniqueName="[VentasTiemposFinal]" displayFolder="" count="0" memberValueDatatype="5" unbalanced="0"/>
    <cacheHierarchy uniqueName="[VentasTiemposFinal].[Multiplicador Incentivo]" caption="Multiplicador Incentivo" attribute="1" defaultMemberUniqueName="[VentasTiemposFinal].[Multiplicador Incentivo].[All]" allUniqueName="[VentasTiemposFinal].[Multiplicador Incentivo].[All]" dimensionUniqueName="[VentasTiemposFinal]" displayFolder="" count="0" memberValueDatatype="5" unbalanced="0"/>
    <cacheHierarchy uniqueName="[VentasTiemposFinal].[Puntos]" caption="Puntos" attribute="1" defaultMemberUniqueName="[VentasTiemposFinal].[Puntos].[All]" allUniqueName="[VentasTiemposFinal].[Puntos].[All]" dimensionUniqueName="[VentasTiemposFinal]" displayFolder="" count="0" memberValueDatatype="5" unbalanced="0"/>
    <cacheHierarchy uniqueName="[VentasTiemposFinal].[Coeficiente]" caption="Coeficiente" attribute="1" defaultMemberUniqueName="[VentasTiemposFinal].[Coeficiente].[All]" allUniqueName="[VentasTiemposFinal].[Coeficiente].[All]" dimensionUniqueName="[VentasTiemposFinal]" displayFolder="" count="0" memberValueDatatype="5" unbalanced="0"/>
    <cacheHierarchy uniqueName="[Vtas Delivery].[Fecha]" caption="Fecha" attribute="1" time="1" defaultMemberUniqueName="[Vtas Delivery].[Fecha].[All]" allUniqueName="[Vtas Delivery].[Fecha].[All]" dimensionUniqueName="[Vtas Delivery]" displayFolder="" count="0" memberValueDatatype="7" unbalanced="0"/>
    <cacheHierarchy uniqueName="[Vtas Delivery].[Nombre / Local]" caption="Nombre / Local" attribute="1" defaultMemberUniqueName="[Vtas Delivery].[Nombre / Local].[All]" allUniqueName="[Vtas Delivery].[Nombre / Local].[All]" dimensionUniqueName="[Vtas Delivery]" displayFolder="" count="0" memberValueDatatype="130" unbalanced="0"/>
    <cacheHierarchy uniqueName="[Vtas Delivery].[Teléfono (Google)]" caption="Teléfono (Google)" attribute="1" defaultMemberUniqueName="[Vtas Delivery].[Teléfono (Google)].[All]" allUniqueName="[Vtas Delivery].[Teléfono (Google)].[All]" dimensionUniqueName="[Vtas Delivery]" displayFolder="" count="0" memberValueDatatype="20" unbalanced="0"/>
    <cacheHierarchy uniqueName="[Vtas Delivery].[Mail]" caption="Mail" attribute="1" defaultMemberUniqueName="[Vtas Delivery].[Mail].[All]" allUniqueName="[Vtas Delivery].[Mail].[All]" dimensionUniqueName="[Vtas Delivery]" displayFolder="" count="0" memberValueDatatype="130" unbalanced="0"/>
    <cacheHierarchy uniqueName="[Vtas Delivery].[AGENTE]" caption="AGENTE" attribute="1" defaultMemberUniqueName="[Vtas Delivery].[AGENTE].[All]" allUniqueName="[Vtas Delivery].[AGENTE].[All]" dimensionUniqueName="[Vtas Delivery]" displayFolder="" count="0" memberValueDatatype="130" unbalanced="0"/>
    <cacheHierarchy uniqueName="[Vtas Delivery].[DNI]" caption="DNI" attribute="1" defaultMemberUniqueName="[Vtas Delivery].[DNI].[All]" allUniqueName="[Vtas Delivery].[DNI].[All]" dimensionUniqueName="[Vtas Delivery]" displayFolder="" count="0" memberValueDatatype="20" unbalanced="0"/>
    <cacheHierarchy uniqueName="[Vtas Delivery].[Producto]" caption="Producto" attribute="1" defaultMemberUniqueName="[Vtas Delivery].[Producto].[All]" allUniqueName="[Vtas Delivery].[Producto].[All]" dimensionUniqueName="[Vtas Delivery]" displayFolder="" count="0" memberValueDatatype="130" unbalanced="0"/>
    <cacheHierarchy uniqueName="[Measures].[Suma de LOGIN]" caption="Suma de LOGIN" measure="1" displayFolder="" measureGroup="VentasTiemposFinal" count="0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Recuento de Sub Campaña]" caption="Recuento de Sub Campaña" measure="1" displayFolder="" measureGroup="VentasTiemposFinal" count="0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Recuento de AGENTE]" caption="Recuento de AGENTE" measure="1" displayFolder="" measureGroup="Vtas Delivery" count="0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Recuento de Producto]" caption="Recuento de Producto" measure="1" displayFolder="" measureGroup="Vtas Delivery" count="0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Recuento de Dispositivo]" caption="Recuento de Dispositivo" measure="1" displayFolder="" measureGroup="VentasTiemposFinal" count="0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a de Puntos]" caption="Suma de Puntos" measure="1" displayFolder="" measureGroup="VentasTiemposFinal" count="0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a de Proporcional x Presentismo]" caption="Suma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a de Proporcional x Curva]" caption="Suma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Máx. de Proporcional x Presentismo]" caption="Máx.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Máx. de Proporcional x Curva]" caption="Máx.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Suma de LOGIN 2]" caption="Suma de LOGIN 2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LOGIN]" caption="Recuento de LOGIN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PRESENTE]" caption="Recuento de PRESENTE" measure="1" displayFolder="" measureGroup="Ausentismo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S Obj]" caption="Suma de HS Obj" measure="1" displayFolder="" measureGroup="Ausentism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Id Operador]" caption="Recuento de Id Operador" measure="1" displayFolder="" measureGroup="VentasTiemposFinal" count="0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Vtas Cargadas]" caption="Vtas Cargadas" measure="1" displayFolder="" measureGroup="VentasTiemposFinal" count="0"/>
    <cacheHierarchy uniqueName="[Measures].[Vtas Aceptadas]" caption="Vtas Aceptadas" measure="1" displayFolder="" measureGroup="VentasTiemposFinal" count="0"/>
    <cacheHierarchy uniqueName="[Measures].[Vtas Pendientes]" caption="Vtas Pendientes" measure="1" displayFolder="" measureGroup="VentasTiemposFinal" count="0"/>
    <cacheHierarchy uniqueName="[Measures].[Vtas Canceladas]" caption="Vtas Canceladas" measure="1" displayFolder="" measureGroup="VentasTiemposFinal" count="0"/>
    <cacheHierarchy uniqueName="[Measures].[Total Puntos]" caption="Total Puntos" measure="1" displayFolder="" measureGroup="VentasTiemposFinal" count="0"/>
    <cacheHierarchy uniqueName="[Measures].[Total Login]" caption="Total Login" measure="1" displayFolder="" measureGroup="VentasTiemposFinal" count="0" oneField="1">
      <fieldsUsage count="1">
        <fieldUsage x="0"/>
      </fieldsUsage>
    </cacheHierarchy>
    <cacheHierarchy uniqueName="[Measures].[CI Login]" caption="CI Login" measure="1" displayFolder="" measureGroup="VentasTiemposFinal" count="0"/>
    <cacheHierarchy uniqueName="[Measures].[Hs Desvio]" caption="Hs Desvio" measure="1" displayFolder="" measureGroup="Horas_Objetivo" count="0"/>
    <cacheHierarchy uniqueName="[Measures].[Obj Hs]" caption="Obj Hs" measure="1" displayFolder="" measureGroup="Horas_Objetivo" count="0"/>
    <cacheHierarchy uniqueName="[Measures].[Log]" caption="Log" measure="1" displayFolder="" measureGroup="Horas_Objetivo" count="0"/>
    <cacheHierarchy uniqueName="[Measures].[%Cumpl.Hs]" caption="%Cumpl.Hs" measure="1" displayFolder="" measureGroup="Horas_Objetivo" count="0"/>
    <cacheHierarchy uniqueName="[Measures].[CI Avail]" caption="CI Avail" measure="1" displayFolder="" measureGroup="VentasTiemposFinal" count="0"/>
    <cacheHierarchy uniqueName="[Measures].[CI Preview]" caption="CI Preview" measure="1" displayFolder="" measureGroup="VentasTiemposFinal" count="0"/>
    <cacheHierarchy uniqueName="[Measures].[CI Dial]" caption="CI Dial" measure="1" displayFolder="" measureGroup="VentasTiemposFinal" count="0"/>
    <cacheHierarchy uniqueName="[Measures].[CI Ring]" caption="CI Ring" measure="1" displayFolder="" measureGroup="VentasTiemposFinal" count="0"/>
    <cacheHierarchy uniqueName="[Measures].[CI Conversacion]" caption="CI Conversacion" measure="1" displayFolder="" measureGroup="VentasTiemposFinal" count="0"/>
    <cacheHierarchy uniqueName="[Measures].[CI Hold]" caption="CI Hold" measure="1" displayFolder="" measureGroup="VentasTiemposFinal" count="0"/>
    <cacheHierarchy uniqueName="[Measures].[CI ACW]" caption="CI ACW" measure="1" displayFolder="" measureGroup="VentasTiemposFinal" count="0"/>
    <cacheHierarchy uniqueName="[Measures].[CI Not_Ready]" caption="CI Not_Ready" measure="1" displayFolder="" measureGroup="VentasTiemposFinal" count="0"/>
    <cacheHierarchy uniqueName="[Measures].[CI Break]" caption="CI Break" measure="1" displayFolder="" measureGroup="VentasTiemposFinal" count="0"/>
    <cacheHierarchy uniqueName="[Measures].[CI Coaching]" caption="CI Coaching" measure="1" displayFolder="" measureGroup="VentasTiemposFinal" count="0"/>
    <cacheHierarchy uniqueName="[Measures].[CI Administrativo]" caption="CI Administrativo" measure="1" displayFolder="" measureGroup="VentasTiemposFinal" count="0"/>
    <cacheHierarchy uniqueName="[Measures].[CI Baño]" caption="CI Baño" measure="1" displayFolder="" measureGroup="VentasTiemposFinal" count="0"/>
    <cacheHierarchy uniqueName="[Measures].[CI LL Manual]" caption="CI LL Manual" measure="1" displayFolder="" measureGroup="VentasTiemposFinal" count="0"/>
    <cacheHierarchy uniqueName="[Measures].[%Avail]" caption="%Avail" measure="1" displayFolder="" measureGroup="VentasTiemposFinal" count="0"/>
    <cacheHierarchy uniqueName="[Measures].[%Utilizacion]" caption="%Utilizacion" measure="1" displayFolder="" measureGroup="VentasTiemposFinal" count="0"/>
    <cacheHierarchy uniqueName="[Measures].[CI OTROS]" caption="CI OTROS" measure="1" displayFolder="" measureGroup="VentasTiemposFinal" count="0"/>
    <cacheHierarchy uniqueName="[Measures].[Llamada prom/Dia]" caption="Llamada prom/Dia" measure="1" displayFolder="" measureGroup="VentasTiemposFinal" count="0"/>
    <cacheHierarchy uniqueName="[Measures].[Q Llam C/6 HS]" caption="Q Llam C/6 HS" measure="1" displayFolder="" measureGroup="VentasTiemposFinal" count="0"/>
    <cacheHierarchy uniqueName="[Measures].[Total Llamadas]" caption="Total Llamadas" measure="1" displayFolder="" measureGroup="VentasTiemposFinal" count="0"/>
    <cacheHierarchy uniqueName="[Measures].[Total Puntos (Sin Incentivo)]" caption="Total Puntos (Sin Incentivo)" measure="1" displayFolder="" measureGroup="VentasTiemposFinal" count="0"/>
    <cacheHierarchy uniqueName="[Measures].[Total Puntos Duplicados]" caption="Total Puntos Duplicados" measure="1" displayFolder="" measureGroup="VentasTiemposFinal" count="0"/>
    <cacheHierarchy uniqueName="[Measures].[Total Puntos Mes Anterior]" caption="Total Puntos Mes Anterior" measure="1" displayFolder="" measureGroup="Ventas AZO Mes Anterior" count="0"/>
    <cacheHierarchy uniqueName="[Measures].[Q Presentes]" caption="Q Presentes" measure="1" displayFolder="" measureGroup="Ausentismo" count="0"/>
    <cacheHierarchy uniqueName="[Measures].[Q Ausentes]" caption="Q Ausentes" measure="1" displayFolder="" measureGroup="Ausentismo" count="0"/>
    <cacheHierarchy uniqueName="[Measures].[% Presencialidad]" caption="% Presencialidad" measure="1" displayFolder="" measureGroup="Ausentismo" count="0"/>
    <cacheHierarchy uniqueName="[Measures].[% Ausencia]" caption="% Ausencia" measure="1" displayFolder="" measureGroup="Ausentismo" count="0"/>
    <cacheHierarchy uniqueName="[Measures].[Ausentismo]" caption="Ausentismo" measure="1" displayFolder="" measureGroup="Ausentismo" count="0"/>
    <cacheHierarchy uniqueName="[Measures].[TotalLoginAusen]" caption="TotalLoginAusen" measure="1" displayFolder="" measureGroup="Ausentismo" count="0"/>
    <cacheHierarchy uniqueName="[Measures].[TotalHSObj]" caption="TotalHSObj" measure="1" displayFolder="" measureGroup="Ausentismo" count="0"/>
    <cacheHierarchy uniqueName="[Measures].[Total Avail]" caption="Total Avail" measure="1" displayFolder="" measureGroup="VentasTiemposFinal" count="0"/>
    <cacheHierarchy uniqueName="[Measures].[Total Hs Productivas]" caption="Total Hs Productivas" measure="1" displayFolder="" measureGroup="VentasTiemposFinal" count="0"/>
    <cacheHierarchy uniqueName="[Measures].[SPH]" caption="SPH" measure="1" displayFolder="" measureGroup="VentasTiemposFinal" count="0"/>
    <cacheHierarchy uniqueName="[Measures].[Incentivo3ra]" caption="Incentivo3ra" measure="1" displayFolder="" measureGroup="VentasTiemposFinal" count="0"/>
    <cacheHierarchy uniqueName="[Measures].[Total Atendidas]" caption="Total Atendidas" measure="1" displayFolder="" measureGroup="VentasTiemposFinal" count="0"/>
    <cacheHierarchy uniqueName="[Measures].[Vtas P+N]" caption="Vtas P+N" measure="1" displayFolder="" measureGroup="VentasTiemposFinal" count="0"/>
    <cacheHierarchy uniqueName="[Measures].[Conversión]" caption="Conversión" measure="1" displayFolder="" measureGroup="VentasTiemposFinal" count="0"/>
    <cacheHierarchy uniqueName="[Measures].[X Atendidas]" caption="X Atendidas" measure="1" displayFolder="" measureGroup="VentasTiemposFinal" count="0"/>
    <cacheHierarchy uniqueName="[Measures].[Incentivo4ta]" caption="Incentivo4ta" measure="1" displayFolder="" measureGroup="VentasTiemposFinal" count="0"/>
    <cacheHierarchy uniqueName="[Measures].[DDHH Trabajados]" caption="DDHH Trabajados" measure="1" displayFolder="" measureGroup="VentasTiemposFinal" count="0"/>
    <cacheHierarchy uniqueName="[Measures].[Vtas P+N x Dia]" caption="Vtas P+N x Dia" measure="1" displayFolder="" measureGroup="VentasTiemposFinal" count="0"/>
    <cacheHierarchy uniqueName="[Measures].[__XL_Count VentasTiemposFinal]" caption="__XL_Count VentasTiemposFinal" measure="1" displayFolder="" measureGroup="VentasTiemposFinal" count="0" hidden="1"/>
    <cacheHierarchy uniqueName="[Measures].[__XL_Count Calendario]" caption="__XL_Count Calendario" measure="1" displayFolder="" measureGroup="Calendario" count="0" hidden="1"/>
    <cacheHierarchy uniqueName="[Measures].[__XL_Count Vtas Delivery]" caption="__XL_Count Vtas Delivery" measure="1" displayFolder="" measureGroup="Vtas Delivery" count="0" hidden="1"/>
    <cacheHierarchy uniqueName="[Measures].[__XL_Count Horas_Objetivo]" caption="__XL_Count Horas_Objetivo" measure="1" displayFolder="" measureGroup="Horas_Objetivo" count="0" hidden="1"/>
    <cacheHierarchy uniqueName="[Measures].[__XL_Count Tiempos]" caption="__XL_Count Tiempos" measure="1" displayFolder="" measureGroup="Tiempos" count="0" hidden="1"/>
    <cacheHierarchy uniqueName="[Measures].[__XL_Count Ventas AZO Mes Anterior]" caption="__XL_Count Ventas AZO Mes Anterior" measure="1" displayFolder="" measureGroup="Ventas AZO Mes Anterior" count="0" hidden="1"/>
    <cacheHierarchy uniqueName="[Measures].[__XL_Count Ausentismo]" caption="__XL_Count Ausentismo" measure="1" displayFolder="" measureGroup="Ausentismo" count="0" hidden="1"/>
    <cacheHierarchy uniqueName="[Measures].[__XL_Count Dotacion]" caption="__XL_Count Dotacion" measure="1" displayFolder="" measureGroup="Dotacion" count="0" hidden="1"/>
    <cacheHierarchy uniqueName="[Measures].[__No measures defined]" caption="__No measures defined" measure="1" displayFolder="" count="0" hidden="1"/>
  </cacheHierarchies>
  <kpis count="0"/>
  <dimensions count="9">
    <dimension name="Ausentismo" uniqueName="[Ausentismo]" caption="Ausentismo"/>
    <dimension name="Calendario" uniqueName="[Calendario]" caption="Calendario"/>
    <dimension name="Dotacion" uniqueName="[Dotacion]" caption="Dotacion"/>
    <dimension name="Horas_Objetivo" uniqueName="[Horas_Objetivo]" caption="Horas_Objetivo"/>
    <dimension measure="1" name="Measures" uniqueName="[Measures]" caption="Measures"/>
    <dimension name="Tiempos" uniqueName="[Tiempos]" caption="Tiempos"/>
    <dimension name="Ventas AZO Mes Anterior" uniqueName="[Ventas AZO Mes Anterior]" caption="Ventas AZO Mes Anterior"/>
    <dimension name="VentasTiemposFinal" uniqueName="[VentasTiemposFinal]" caption="VentasTiemposFinal"/>
    <dimension name="Vtas Delivery" uniqueName="[Vtas Delivery]" caption="Vtas Delivery"/>
  </dimensions>
  <measureGroups count="8">
    <measureGroup name="Ausentismo" caption="Ausentismo"/>
    <measureGroup name="Calendario" caption="Calendario"/>
    <measureGroup name="Dotacion" caption="Dotacion"/>
    <measureGroup name="Horas_Objetivo" caption="Horas_Objetivo"/>
    <measureGroup name="Tiempos" caption="Tiempos"/>
    <measureGroup name="Ventas AZO Mes Anterior" caption="Ventas AZO Mes Anterior"/>
    <measureGroup name="VentasTiemposFinal" caption="VentasTiemposFinal"/>
    <measureGroup name="Vtas Delivery" caption="Vtas Delivery"/>
  </measureGroups>
  <maps count="13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1"/>
    <map measureGroup="4" dimension="5"/>
    <map measureGroup="5" dimension="6"/>
    <map measureGroup="6" dimension="1"/>
    <map measureGroup="6" dimension="2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" refreshedDate="45414.412911921296" backgroundQuery="1" createdVersion="8" refreshedVersion="8" minRefreshableVersion="3" recordCount="0" supportSubquery="1" supportAdvancedDrill="1" xr:uid="{EEDEDC30-F8AA-4670-BA20-0527AF22CDC9}">
  <cacheSource type="external" connectionId="19"/>
  <cacheFields count="2">
    <cacheField name="[Calendario].[Día].[Día]" caption="Día" numFmtId="0" hierarchy="13" level="1">
      <sharedItems count="20">
        <s v="mié. 03/04"/>
        <s v="jue. 04/04"/>
        <s v="vie. 05/04"/>
        <s v="lun. 08/04"/>
        <s v="mar. 09/04"/>
        <s v="mié. 10/04"/>
        <s v="jue. 11/04"/>
        <s v="vie. 12/04"/>
        <s v="lun. 15/04"/>
        <s v="mar. 16/04"/>
        <s v="mié. 17/04"/>
        <s v="jue. 18/04"/>
        <s v="vie. 19/04"/>
        <s v="lun. 22/04"/>
        <s v="mar. 23/04"/>
        <s v="mié. 24/04"/>
        <s v="jue. 25/04"/>
        <s v="vie. 26/04"/>
        <s v="lun. 29/04"/>
        <s v="mar. 30/04"/>
      </sharedItems>
      <extLst>
        <ext xmlns:x15="http://schemas.microsoft.com/office/spreadsheetml/2010/11/main" uri="{4F2E5C28-24EA-4eb8-9CBF-B6C8F9C3D259}">
          <x15:cachedUniqueNames>
            <x15:cachedUniqueName index="0" name="[Calendario].[Día].&amp;[mié. 03/04]"/>
            <x15:cachedUniqueName index="1" name="[Calendario].[Día].&amp;[jue. 04/04]"/>
            <x15:cachedUniqueName index="2" name="[Calendario].[Día].&amp;[vie. 05/04]"/>
            <x15:cachedUniqueName index="3" name="[Calendario].[Día].&amp;[lun. 08/04]"/>
            <x15:cachedUniqueName index="4" name="[Calendario].[Día].&amp;[mar. 09/04]"/>
            <x15:cachedUniqueName index="5" name="[Calendario].[Día].&amp;[mié. 10/04]"/>
            <x15:cachedUniqueName index="6" name="[Calendario].[Día].&amp;[jue. 11/04]"/>
            <x15:cachedUniqueName index="7" name="[Calendario].[Día].&amp;[vie. 12/04]"/>
            <x15:cachedUniqueName index="8" name="[Calendario].[Día].&amp;[lun. 15/04]"/>
            <x15:cachedUniqueName index="9" name="[Calendario].[Día].&amp;[mar. 16/04]"/>
            <x15:cachedUniqueName index="10" name="[Calendario].[Día].&amp;[mié. 17/04]"/>
            <x15:cachedUniqueName index="11" name="[Calendario].[Día].&amp;[jue. 18/04]"/>
            <x15:cachedUniqueName index="12" name="[Calendario].[Día].&amp;[vie. 19/04]"/>
            <x15:cachedUniqueName index="13" name="[Calendario].[Día].&amp;[lun. 22/04]"/>
            <x15:cachedUniqueName index="14" name="[Calendario].[Día].&amp;[mar. 23/04]"/>
            <x15:cachedUniqueName index="15" name="[Calendario].[Día].&amp;[mié. 24/04]"/>
            <x15:cachedUniqueName index="16" name="[Calendario].[Día].&amp;[jue. 25/04]"/>
            <x15:cachedUniqueName index="17" name="[Calendario].[Día].&amp;[vie. 26/04]"/>
            <x15:cachedUniqueName index="18" name="[Calendario].[Día].&amp;[lun. 29/04]"/>
            <x15:cachedUniqueName index="19" name="[Calendario].[Día].&amp;[mar. 30/04]"/>
          </x15:cachedUniqueNames>
        </ext>
      </extLst>
    </cacheField>
    <cacheField name="[Measures].[Total Login]" caption="Total Login" numFmtId="0" hierarchy="197" level="32767"/>
  </cacheFields>
  <cacheHierarchies count="252">
    <cacheHierarchy uniqueName="[Ausentismo].[UserMitrol]" caption="UserMitrol" attribute="1" defaultMemberUniqueName="[Ausentismo].[UserMitrol].[All]" allUniqueName="[Ausentismo].[UserMitrol].[All]" dimensionUniqueName="[Ausentismo]" displayFolder="" count="0" memberValueDatatype="130" unbalanced="0"/>
    <cacheHierarchy uniqueName="[Ausentismo].[Fecha]" caption="Fecha" attribute="1" time="1" defaultMemberUniqueName="[Ausentismo].[Fecha].[All]" allUniqueName="[Ausentismo].[Fecha].[All]" dimensionUniqueName="[Ausentismo]" displayFolder="" count="0" memberValueDatatype="7" unbalanced="0"/>
    <cacheHierarchy uniqueName="[Ausentismo].[HS Obj]" caption="HS Obj" attribute="1" defaultMemberUniqueName="[Ausentismo].[HS Obj].[All]" allUniqueName="[Ausentismo].[HS Obj].[All]" dimensionUniqueName="[Ausentismo]" displayFolder="" count="0" memberValueDatatype="5" unbalanced="0"/>
    <cacheHierarchy uniqueName="[Ausentismo].[LOGIN]" caption="LOGIN" attribute="1" defaultMemberUniqueName="[Ausentismo].[LOGIN].[All]" allUniqueName="[Ausentismo].[LOGIN].[All]" dimensionUniqueName="[Ausentismo]" displayFolder="" count="0" memberValueDatatype="5" unbalanced="0"/>
    <cacheHierarchy uniqueName="[Ausentismo].[PRESENTE]" caption="PRESENTE" attribute="1" defaultMemberUniqueName="[Ausentismo].[PRESENTE].[All]" allUniqueName="[Ausentismo].[PRESENTE].[All]" dimensionUniqueName="[Ausentismo]" displayFolder="" count="0" memberValueDatatype="130" unbalanced="0"/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].[Día]" caption="Día" attribute="1" time="1" defaultMemberUniqueName="[Calendario].[Día].[All]" allUniqueName="[Calendario].[Día].[All]" dimensionUniqueName="[Calendario]" displayFolder="" count="2" memberValueDatatype="130" unbalanced="0">
      <fieldsUsage count="2">
        <fieldUsage x="-1"/>
        <fieldUsage x="0"/>
      </fieldsUsage>
    </cacheHierarchy>
    <cacheHierarchy uniqueName="[Calendario].[Semana]" caption="Semana" attribute="1" time="1" defaultMemberUniqueName="[Calendario].[Semana].[All]" allUniqueName="[Calendario].[Semana].[All]" dimensionUniqueName="[Calendario]" displayFolder="" count="0" memberValueDatatype="130" unbalanced="0"/>
    <cacheHierarchy uniqueName="[Dotacion].[Mes Dotacion]" caption="Mes Dotacion" attribute="1" time="1" defaultMemberUniqueName="[Dotacion].[Mes Dotacion].[All]" allUniqueName="[Dotacion].[Mes Dotacion].[All]" dimensionUniqueName="[Dotacion]" displayFolder="" count="0" memberValueDatatype="7" unbalanced="0"/>
    <cacheHierarchy uniqueName="[Dotacion].[Antiguedad (Meses)]" caption="Antiguedad (Meses)" attribute="1" defaultMemberUniqueName="[Dotacion].[Antiguedad (Meses)].[All]" allUniqueName="[Dotacion].[Antiguedad (Meses)].[All]" dimensionUniqueName="[Dotacion]" displayFolder="" count="0" memberValueDatatype="130" unbalanced="0"/>
    <cacheHierarchy uniqueName="[Dotacion].[Apellido y Nombre]" caption="Apellido y Nombre" attribute="1" defaultMemberUniqueName="[Dotacion].[Apellido y Nombre].[All]" allUniqueName="[Dotacion].[Apellido y Nombre].[All]" dimensionUniqueName="[Dotacion]" displayFolder="" count="0" memberValueDatatype="130" unbalanced="0"/>
    <cacheHierarchy uniqueName="[Dotacion].[Apellido]" caption="Apellido" attribute="1" defaultMemberUniqueName="[Dotacion].[Apellido].[All]" allUniqueName="[Dotacion].[Apellido].[All]" dimensionUniqueName="[Dotacion]" displayFolder="" count="0" memberValueDatatype="130" unbalanced="0"/>
    <cacheHierarchy uniqueName="[Dotacion].[Nombre]" caption="Nombre" attribute="1" defaultMemberUniqueName="[Dotacion].[Nombre].[All]" allUniqueName="[Dotacion].[Nombre].[All]" dimensionUniqueName="[Dotacion]" displayFolder="" count="0" memberValueDatatype="130" unbalanced="0"/>
    <cacheHierarchy uniqueName="[Dotacion].[Documento]" caption="Documento" attribute="1" defaultMemberUniqueName="[Dotacion].[Documento].[All]" allUniqueName="[Dotacion].[Documento].[All]" dimensionUniqueName="[Dotacion]" displayFolder="" count="0" memberValueDatatype="20" unbalanced="0"/>
    <cacheHierarchy uniqueName="[Dotacion].[CUIL/CUIT]" caption="CUIL/CUIT" attribute="1" defaultMemberUniqueName="[Dotacion].[CUIL/CUIT].[All]" allUniqueName="[Dotacion].[CUIL/CUIT].[All]" dimensionUniqueName="[Dotacion]" displayFolder="" count="0" memberValueDatatype="5" unbalanced="0"/>
    <cacheHierarchy uniqueName="[Dotacion].[Nacionalidad]" caption="Nacionalidad" attribute="1" defaultMemberUniqueName="[Dotacion].[Nacionalidad].[All]" allUniqueName="[Dotacion].[Nacionalidad].[All]" dimensionUniqueName="[Dotacion]" displayFolder="" count="0" memberValueDatatype="130" unbalanced="0"/>
    <cacheHierarchy uniqueName="[Dotacion].[Legajo]" caption="Legajo" attribute="1" defaultMemberUniqueName="[Dotacion].[Legajo].[All]" allUniqueName="[Dotacion].[Legajo].[All]" dimensionUniqueName="[Dotacion]" displayFolder="" count="0" memberValueDatatype="130" unbalanced="0"/>
    <cacheHierarchy uniqueName="[Dotacion].[Puesto]" caption="Puesto" attribute="1" defaultMemberUniqueName="[Dotacion].[Puesto].[All]" allUniqueName="[Dotacion].[Puesto].[All]" dimensionUniqueName="[Dotacion]" displayFolder="" count="0" memberValueDatatype="130" unbalanced="0"/>
    <cacheHierarchy uniqueName="[Dotacion].[Fecha Nacimiento]" caption="Fecha Nacimiento" attribute="1" time="1" defaultMemberUniqueName="[Dotacion].[Fecha Nacimiento].[All]" allUniqueName="[Dotacion].[Fecha Nacimiento].[All]" dimensionUniqueName="[Dotacion]" displayFolder="" count="0" memberValueDatatype="7" unbalanced="0"/>
    <cacheHierarchy uniqueName="[Dotacion].[Fecha Ingreso AZO]" caption="Fecha Ingreso AZO" attribute="1" time="1" defaultMemberUniqueName="[Dotacion].[Fecha Ingreso AZO].[All]" allUniqueName="[Dotacion].[Fecha Ingreso AZO].[All]" dimensionUniqueName="[Dotacion]" displayFolder="" count="0" memberValueDatatype="7" unbalanced="0"/>
    <cacheHierarchy uniqueName="[Dotacion].[Fecha Ingreso ML]" caption="Fecha Ingreso ML" attribute="1" time="1" defaultMemberUniqueName="[Dotacion].[Fecha Ingreso ML].[All]" allUniqueName="[Dotacion].[Fecha Ingreso ML].[All]" dimensionUniqueName="[Dotacion]" displayFolder="" count="0" memberValueDatatype="7" unbalanced="0"/>
    <cacheHierarchy uniqueName="[Dotacion].[Supervisor]" caption="Supervisor" attribute="1" defaultMemberUniqueName="[Dotacion].[Supervisor].[All]" allUniqueName="[Dotacion].[Supervisor].[All]" dimensionUniqueName="[Dotacion]" displayFolder="" count="0" memberValueDatatype="130" unbalanced="0"/>
    <cacheHierarchy uniqueName="[Dotacion].[Coordinador]" caption="Coordinador" attribute="1" defaultMemberUniqueName="[Dotacion].[Coordinador].[All]" allUniqueName="[Dotacion].[Coordinador].[All]" dimensionUniqueName="[Dotacion]" displayFolder="" count="0" memberValueDatatype="130" unbalanced="0"/>
    <cacheHierarchy uniqueName="[Dotacion].[Turno]" caption="Turno" attribute="1" defaultMemberUniqueName="[Dotacion].[Turno].[All]" allUniqueName="[Dotacion].[Turno].[All]" dimensionUniqueName="[Dotacion]" displayFolder="" count="0" memberValueDatatype="130" unbalanced="0"/>
    <cacheHierarchy uniqueName="[Dotacion].[Jornada]" caption="Jornada" attribute="1" defaultMemberUniqueName="[Dotacion].[Jornada].[All]" allUniqueName="[Dotacion].[Jornada].[All]" dimensionUniqueName="[Dotacion]" displayFolder="" count="0" memberValueDatatype="130" unbalanced="0"/>
    <cacheHierarchy uniqueName="[Dotacion].[Carga Horaria]" caption="Carga Horaria" attribute="1" defaultMemberUniqueName="[Dotacion].[Carga Horaria].[All]" allUniqueName="[Dotacion].[Carga Horaria].[All]" dimensionUniqueName="[Dotacion]" displayFolder="" count="0" memberValueDatatype="20" unbalanced="0"/>
    <cacheHierarchy uniqueName="[Dotacion].[Cliente]" caption="Cliente" attribute="1" defaultMemberUniqueName="[Dotacion].[Cliente].[All]" allUniqueName="[Dotacion].[Cliente].[All]" dimensionUniqueName="[Dotacion]" displayFolder="" count="0" memberValueDatatype="130" unbalanced="0"/>
    <cacheHierarchy uniqueName="[Dotacion].[Sub Campaña]" caption="Sub Campaña" attribute="1" defaultMemberUniqueName="[Dotacion].[Sub Campaña].[All]" allUniqueName="[Dotacion].[Sub Campaña].[All]" dimensionUniqueName="[Dotacion]" displayFolder="" count="0" memberValueDatatype="130" unbalanced="0"/>
    <cacheHierarchy uniqueName="[Dotacion].[ID AZO]" caption="ID AZO" attribute="1" defaultMemberUniqueName="[Dotacion].[ID AZO].[All]" allUniqueName="[Dotacion].[ID AZO].[All]" dimensionUniqueName="[Dotacion]" displayFolder="" count="0" memberValueDatatype="130" unbalanced="0"/>
    <cacheHierarchy uniqueName="[Dotacion].[Estado]" caption="Estado" attribute="1" defaultMemberUniqueName="[Dotacion].[Estado].[All]" allUniqueName="[Dotacion].[Estado].[All]" dimensionUniqueName="[Dotacion]" displayFolder="" count="0" memberValueDatatype="130" unbalanced="0"/>
    <cacheHierarchy uniqueName="[Dotacion].[Fecha Baja o Lic]" caption="Fecha Baja o Lic" attribute="1" defaultMemberUniqueName="[Dotacion].[Fecha Baja o Lic].[All]" allUniqueName="[Dotacion].[Fecha Baja o Lic].[All]" dimensionUniqueName="[Dotacion]" displayFolder="" count="0" memberValueDatatype="130" unbalanced="0"/>
    <cacheHierarchy uniqueName="[Dotacion].[Proporcional x Presentismo]" caption="Proporcional x Presentismo" attribute="1" defaultMemberUniqueName="[Dotacion].[Proporcional x Presentismo].[All]" allUniqueName="[Dotacion].[Proporcional x Presentismo].[All]" dimensionUniqueName="[Dotacion]" displayFolder="" count="0" memberValueDatatype="5" unbalanced="0"/>
    <cacheHierarchy uniqueName="[Dotacion].[Proporcional x Curva]" caption="Proporcional x Curva" attribute="1" defaultMemberUniqueName="[Dotacion].[Proporcional x Curva].[All]" allUniqueName="[Dotacion].[Proporcional x Curva].[All]" dimensionUniqueName="[Dotacion]" displayFolder="" count="0" memberValueDatatype="5" unbalanced="0"/>
    <cacheHierarchy uniqueName="[Dotacion].[MODALIDAD]" caption="MODALIDAD" attribute="1" defaultMemberUniqueName="[Dotacion].[MODALIDAD].[All]" allUniqueName="[Dotacion].[MODALIDAD].[All]" dimensionUniqueName="[Dotacion]" displayFolder="" count="0" memberValueDatatype="130" unbalanced="0"/>
    <cacheHierarchy uniqueName="[Dotacion].[User Mitrol]" caption="User Mitrol" attribute="1" defaultMemberUniqueName="[Dotacion].[User Mitrol].[All]" allUniqueName="[Dotacion].[User Mitrol].[All]" dimensionUniqueName="[Dotacion]" displayFolder="" count="0" memberValueDatatype="130" unbalanced="0"/>
    <cacheHierarchy uniqueName="[Dotacion].[Equipo]" caption="Equipo" attribute="1" defaultMemberUniqueName="[Dotacion].[Equipo].[All]" allUniqueName="[Dotacion].[Equipo].[All]" dimensionUniqueName="[Dotacion]" displayFolder="" count="0" memberValueDatatype="130" unbalanced="0"/>
    <cacheHierarchy uniqueName="[Horas_Objetivo].[Producto]" caption="Producto" attribute="1" defaultMemberUniqueName="[Horas_Objetivo].[Producto].[All]" allUniqueName="[Horas_Objetivo].[Producto].[All]" dimensionUniqueName="[Horas_Objetivo]" displayFolder="" count="0" memberValueDatatype="130" unbalanced="0"/>
    <cacheHierarchy uniqueName="[Horas_Objetivo].[Apellido y Nombre]" caption="Apellido y Nombre" attribute="1" defaultMemberUniqueName="[Horas_Objetivo].[Apellido y Nombre].[All]" allUniqueName="[Horas_Objetivo].[Apellido y Nombre].[All]" dimensionUniqueName="[Horas_Objetivo]" displayFolder="" count="0" memberValueDatatype="130" unbalanced="0"/>
    <cacheHierarchy uniqueName="[Horas_Objetivo].[Supervisor]" caption="Supervisor" attribute="1" defaultMemberUniqueName="[Horas_Objetivo].[Supervisor].[All]" allUniqueName="[Horas_Objetivo].[Supervisor].[All]" dimensionUniqueName="[Horas_Objetivo]" displayFolder="" count="0" memberValueDatatype="130" unbalanced="0"/>
    <cacheHierarchy uniqueName="[Horas_Objetivo].[Coordinador]" caption="Coordinador" attribute="1" defaultMemberUniqueName="[Horas_Objetivo].[Coordinador].[All]" allUniqueName="[Horas_Objetivo].[Coordinador].[All]" dimensionUniqueName="[Horas_Objetivo]" displayFolder="" count="0" memberValueDatatype="130" unbalanced="0"/>
    <cacheHierarchy uniqueName="[Horas_Objetivo].[Estado]" caption="Estado" attribute="1" defaultMemberUniqueName="[Horas_Objetivo].[Estado].[All]" allUniqueName="[Horas_Objetivo].[Estado].[All]" dimensionUniqueName="[Horas_Objetivo]" displayFolder="" count="0" memberValueDatatype="130" unbalanced="0"/>
    <cacheHierarchy uniqueName="[Horas_Objetivo].[Sub Campaña]" caption="Sub Campaña" attribute="1" defaultMemberUniqueName="[Horas_Objetivo].[Sub Campaña].[All]" allUniqueName="[Horas_Objetivo].[Sub Campaña].[All]" dimensionUniqueName="[Horas_Objetivo]" displayFolder="" count="0" memberValueDatatype="130" unbalanced="0"/>
    <cacheHierarchy uniqueName="[Horas_Objetivo].[User Mitrol]" caption="User Mitrol" attribute="1" defaultMemberUniqueName="[Horas_Objetivo].[User Mitrol].[All]" allUniqueName="[Horas_Objetivo].[User Mitrol].[All]" dimensionUniqueName="[Horas_Objetivo]" displayFolder="" count="0" memberValueDatatype="130" unbalanced="0"/>
    <cacheHierarchy uniqueName="[Horas_Objetivo].[Fecha]" caption="Fecha" attribute="1" time="1" defaultMemberUniqueName="[Horas_Objetivo].[Fecha].[All]" allUniqueName="[Horas_Objetivo].[Fecha].[All]" dimensionUniqueName="[Horas_Objetivo]" displayFolder="" count="0" memberValueDatatype="7" unbalanced="0"/>
    <cacheHierarchy uniqueName="[Horas_Objetivo].[LOGIN]" caption="LOGIN" attribute="1" defaultMemberUniqueName="[Horas_Objetivo].[LOGIN].[All]" allUniqueName="[Horas_Objetivo].[LOGIN].[All]" dimensionUniqueName="[Horas_Objetivo]" displayFolder="" count="0" memberValueDatatype="5" unbalanced="0"/>
    <cacheHierarchy uniqueName="[Horas_Objetivo].[HS Obj]" caption="HS Obj" attribute="1" defaultMemberUniqueName="[Horas_Objetivo].[HS Obj].[All]" allUniqueName="[Horas_Objetivo].[HS Obj].[All]" dimensionUniqueName="[Horas_Objetivo]" displayFolder="" count="0" memberValueDatatype="5" unbalanced="0"/>
    <cacheHierarchy uniqueName="[Tiempos].[Fecha]" caption="Fecha" attribute="1" time="1" defaultMemberUniqueName="[Tiempos].[Fecha].[All]" allUniqueName="[Tiempos].[Fecha].[All]" dimensionUniqueName="[Tiempos]" displayFolder="" count="0" memberValueDatatype="7" unbalanced="0"/>
    <cacheHierarchy uniqueName="[Tiempos].[UserMitrol]" caption="UserMitrol" attribute="1" defaultMemberUniqueName="[Tiempos].[UserMitrol].[All]" allUniqueName="[Tiempos].[UserMitrol].[All]" dimensionUniqueName="[Tiempos]" displayFolder="" count="0" memberValueDatatype="130" unbalanced="0"/>
    <cacheHierarchy uniqueName="[Tiempos].[Sub Campaña]" caption="Sub Campaña" attribute="1" defaultMemberUniqueName="[Tiempos].[Sub Campaña].[All]" allUniqueName="[Tiempos].[Sub Campaña].[All]" dimensionUniqueName="[Tiempos]" displayFolder="" count="0" memberValueDatatype="130" unbalanced="0"/>
    <cacheHierarchy uniqueName="[Tiempos].[LOGIN]" caption="LOGIN" attribute="1" defaultMemberUniqueName="[Tiempos].[LOGIN].[All]" allUniqueName="[Tiempos].[LOGIN].[All]" dimensionUniqueName="[Tiempos]" displayFolder="" count="0" memberValueDatatype="5" unbalanced="0"/>
    <cacheHierarchy uniqueName="[Tiempos].[AVAIL]" caption="AVAIL" attribute="1" defaultMemberUniqueName="[Tiempos].[AVAIL].[All]" allUniqueName="[Tiempos].[AVAIL].[All]" dimensionUniqueName="[Tiempos]" displayFolder="" count="0" memberValueDatatype="5" unbalanced="0"/>
    <cacheHierarchy uniqueName="[Tiempos].[PREVIEW]" caption="PREVIEW" attribute="1" defaultMemberUniqueName="[Tiempos].[PREVIEW].[All]" allUniqueName="[Tiempos].[PREVIEW].[All]" dimensionUniqueName="[Tiempos]" displayFolder="" count="0" memberValueDatatype="5" unbalanced="0"/>
    <cacheHierarchy uniqueName="[Tiempos].[DIAL]" caption="DIAL" attribute="1" defaultMemberUniqueName="[Tiempos].[DIAL].[All]" allUniqueName="[Tiempos].[DIAL].[All]" dimensionUniqueName="[Tiempos]" displayFolder="" count="0" memberValueDatatype="5" unbalanced="0"/>
    <cacheHierarchy uniqueName="[Tiempos].[RING]" caption="RING" attribute="1" defaultMemberUniqueName="[Tiempos].[RING].[All]" allUniqueName="[Tiempos].[RING].[All]" dimensionUniqueName="[Tiempos]" displayFolder="" count="0" memberValueDatatype="5" unbalanced="0"/>
    <cacheHierarchy uniqueName="[Tiempos].[CONVERSACIÓN]" caption="CONVERSACIÓN" attribute="1" defaultMemberUniqueName="[Tiempos].[CONVERSACIÓN].[All]" allUniqueName="[Tiempos].[CONVERSACIÓN].[All]" dimensionUniqueName="[Tiempos]" displayFolder="" count="0" memberValueDatatype="5" unbalanced="0"/>
    <cacheHierarchy uniqueName="[Tiempos].[HOLD]" caption="HOLD" attribute="1" defaultMemberUniqueName="[Tiempos].[HOLD].[All]" allUniqueName="[Tiempos].[HOLD].[All]" dimensionUniqueName="[Tiempos]" displayFolder="" count="0" memberValueDatatype="5" unbalanced="0"/>
    <cacheHierarchy uniqueName="[Tiempos].[ACW]" caption="ACW" attribute="1" defaultMemberUniqueName="[Tiempos].[ACW].[All]" allUniqueName="[Tiempos].[ACW].[All]" dimensionUniqueName="[Tiempos]" displayFolder="" count="0" memberValueDatatype="5" unbalanced="0"/>
    <cacheHierarchy uniqueName="[Tiempos].[NOT_READY]" caption="NOT_READY" attribute="1" defaultMemberUniqueName="[Tiempos].[NOT_READY].[All]" allUniqueName="[Tiempos].[NOT_READY].[All]" dimensionUniqueName="[Tiempos]" displayFolder="" count="0" memberValueDatatype="5" unbalanced="0"/>
    <cacheHierarchy uniqueName="[Tiempos].[BREAK]" caption="BREAK" attribute="1" defaultMemberUniqueName="[Tiempos].[BREAK].[All]" allUniqueName="[Tiempos].[BREAK].[All]" dimensionUniqueName="[Tiempos]" displayFolder="" count="0" memberValueDatatype="5" unbalanced="0"/>
    <cacheHierarchy uniqueName="[Tiempos].[COACHING]" caption="COACHING" attribute="1" defaultMemberUniqueName="[Tiempos].[COACHING].[All]" allUniqueName="[Tiempos].[COACHING].[All]" dimensionUniqueName="[Tiempos]" displayFolder="" count="0" memberValueDatatype="5" unbalanced="0"/>
    <cacheHierarchy uniqueName="[Tiempos].[ADMINISTRATIVO]" caption="ADMINISTRATIVO" attribute="1" defaultMemberUniqueName="[Tiempos].[ADMINISTRATIVO].[All]" allUniqueName="[Tiempos].[ADMINISTRATIVO].[All]" dimensionUniqueName="[Tiempos]" displayFolder="" count="0" memberValueDatatype="5" unbalanced="0"/>
    <cacheHierarchy uniqueName="[Tiempos].[BAÑO]" caption="BAÑO" attribute="1" defaultMemberUniqueName="[Tiempos].[BAÑO].[All]" allUniqueName="[Tiempos].[BAÑO].[All]" dimensionUniqueName="[Tiempos]" displayFolder="" count="0" memberValueDatatype="5" unbalanced="0"/>
    <cacheHierarchy uniqueName="[Tiempos].[LLAMADA_MANUAL]" caption="LLAMADA_MANUAL" attribute="1" defaultMemberUniqueName="[Tiempos].[LLAMADA_MANUAL].[All]" allUniqueName="[Tiempos].[LLAMADA_MANUAL].[All]" dimensionUniqueName="[Tiempos]" displayFolder="" count="0" memberValueDatatype="5" unbalanced="0"/>
    <cacheHierarchy uniqueName="[Tiempos].[ATENDIDAS]" caption="ATENDIDAS" attribute="1" defaultMemberUniqueName="[Tiempos].[ATENDIDAS].[All]" allUniqueName="[Tiempos].[ATENDIDAS].[All]" dimensionUniqueName="[Tiempos]" displayFolder="" count="0" memberValueDatatype="20" unbalanced="0"/>
    <cacheHierarchy uniqueName="[Tiempos].[NO_ATENDIDAS]" caption="NO_ATENDIDAS" attribute="1" defaultMemberUniqueName="[Tiempos].[NO_ATENDIDAS].[All]" allUniqueName="[Tiempos].[NO_ATENDIDAS].[All]" dimensionUniqueName="[Tiempos]" displayFolder="" count="0" memberValueDatatype="20" unbalanced="0"/>
    <cacheHierarchy uniqueName="[Tiempos].[TIPIFICACIÓN_EXITOSO]" caption="TIPIFICACIÓN_EXITOSO" attribute="1" defaultMemberUniqueName="[Tiempos].[TIPIFICACIÓN_EXITOSO].[All]" allUniqueName="[Tiempos].[TIPIFICACIÓN_EXITOSO].[All]" dimensionUniqueName="[Tiempos]" displayFolder="" count="0" memberValueDatatype="20" unbalanced="0"/>
    <cacheHierarchy uniqueName="[Tiempos].[TIPIFICACIÓN_NO_EXITOSO]" caption="TIPIFICACIÓN_NO_EXITOSO" attribute="1" defaultMemberUniqueName="[Tiempos].[TIPIFICACIÓN_NO_EXITOSO].[All]" allUniqueName="[Tiempos].[TIPIFICACIÓN_NO_EXITOSO].[All]" dimensionUniqueName="[Tiempos]" displayFolder="" count="0" memberValueDatatype="20" unbalanced="0"/>
    <cacheHierarchy uniqueName="[Tiempos].[CONVERSACIÓN_ENTRANTE]" caption="CONVERSACIÓN_ENTRANTE" attribute="1" defaultMemberUniqueName="[Tiempos].[CONVERSACIÓN_ENTRANTE].[All]" allUniqueName="[Tiempos].[CONVERSACIÓN_ENTRANTE].[All]" dimensionUniqueName="[Tiempos]" displayFolder="" count="0" memberValueDatatype="5" unbalanced="0"/>
    <cacheHierarchy uniqueName="[Tiempos].[CONVERSACIÓN_SALIENTE]" caption="CONVERSACIÓN_SALIENTE" attribute="1" defaultMemberUniqueName="[Tiempos].[CONVERSACIÓN_SALIENTE].[All]" allUniqueName="[Tiempos].[CONVERSACIÓN_SALIENTE].[All]" dimensionUniqueName="[Tiempos]" displayFolder="" count="0" memberValueDatatype="5" unbalanced="0"/>
    <cacheHierarchy uniqueName="[Tiempos].[LLAMADAS]" caption="LLAMADAS" attribute="1" defaultMemberUniqueName="[Tiempos].[LLAMADAS].[All]" allUniqueName="[Tiempos].[LLAMADAS].[All]" dimensionUniqueName="[Tiempos]" displayFolder="" count="0" memberValueDatatype="20" unbalanced="0"/>
    <cacheHierarchy uniqueName="[Tiempos].[TOTAL_AUXILIARES]" caption="TOTAL_AUXILIARES" attribute="1" defaultMemberUniqueName="[Tiempos].[TOTAL_AUXILIARES].[All]" allUniqueName="[Tiempos].[TOTAL_AUXILIARES].[All]" dimensionUniqueName="[Tiempos]" displayFolder="" count="0" memberValueDatatype="5" unbalanced="0"/>
    <cacheHierarchy uniqueName="[Tiempos].[TKT]" caption="TKT" attribute="1" defaultMemberUniqueName="[Tiempos].[TKT].[All]" allUniqueName="[Tiempos].[TKT].[All]" dimensionUniqueName="[Tiempos]" displayFolder="" count="0" memberValueDatatype="5" unbalanced="0"/>
    <cacheHierarchy uniqueName="[Tiempos].[TMO]" caption="TMO" attribute="1" defaultMemberUniqueName="[Tiempos].[TMO].[All]" allUniqueName="[Tiempos].[TMO].[All]" dimensionUniqueName="[Tiempos]" displayFolder="" count="0" memberValueDatatype="5" unbalanced="0"/>
    <cacheHierarchy uniqueName="[Tiempos].[PRODUCTO]" caption="PRODUCTO" attribute="1" defaultMemberUniqueName="[Tiempos].[PRODUCTO].[All]" allUniqueName="[Tiempos].[PRODUCTO].[All]" dimensionUniqueName="[Tiempos]" displayFolder="" count="0" memberValueDatatype="130" unbalanced="0"/>
    <cacheHierarchy uniqueName="[Tiempos].[Operador]" caption="Operador" attribute="1" defaultMemberUniqueName="[Tiempos].[Operador].[All]" allUniqueName="[Tiempos].[Operador].[All]" dimensionUniqueName="[Tiempos]" displayFolder="" count="0" memberValueDatatype="130" unbalanced="0"/>
    <cacheHierarchy uniqueName="[Tiempos].[Documento]" caption="Documento" attribute="1" defaultMemberUniqueName="[Tiempos].[Documento].[All]" allUniqueName="[Tiempos].[Documento].[All]" dimensionUniqueName="[Tiempos]" displayFolder="" count="0" memberValueDatatype="20" unbalanced="0"/>
    <cacheHierarchy uniqueName="[Tiempos].[Supervisor]" caption="Supervisor" attribute="1" defaultMemberUniqueName="[Tiempos].[Supervisor].[All]" allUniqueName="[Tiempos].[Supervisor].[All]" dimensionUniqueName="[Tiempos]" displayFolder="" count="0" memberValueDatatype="130" unbalanced="0"/>
    <cacheHierarchy uniqueName="[Tiempos].[Coordinador]" caption="Coordinador" attribute="1" defaultMemberUniqueName="[Tiempos].[Coordinador].[All]" allUniqueName="[Tiempos].[Coordinador].[All]" dimensionUniqueName="[Tiempos]" displayFolder="" count="0" memberValueDatatype="130" unbalanced="0"/>
    <cacheHierarchy uniqueName="[Tiempos].[Site]" caption="Site" attribute="1" defaultMemberUniqueName="[Tiempos].[Site].[All]" allUniqueName="[Tiempos].[Site].[All]" dimensionUniqueName="[Tiempos]" displayFolder="" count="0" memberValueDatatype="130" unbalanced="0"/>
    <cacheHierarchy uniqueName="[Tiempos].[Id Operador]" caption="Id Operador" attribute="1" defaultMemberUniqueName="[Tiempos].[Id Operador].[All]" allUniqueName="[Tiempos].[Id Operador].[All]" dimensionUniqueName="[Tiempos]" displayFolder="" count="0" memberValueDatatype="130" unbalanced="0"/>
    <cacheHierarchy uniqueName="[Tiempos].[Estado]" caption="Estado" attribute="1" defaultMemberUniqueName="[Tiempos].[Estado].[All]" allUniqueName="[Tiempos].[Estado].[All]" dimensionUniqueName="[Tiempos]" displayFolder="" count="0" memberValueDatatype="130" unbalanced="0"/>
    <cacheHierarchy uniqueName="[Tiempos].[Proporcional x Presentismo]" caption="Proporcional x Presentismo" attribute="1" defaultMemberUniqueName="[Tiempos].[Proporcional x Presentismo].[All]" allUniqueName="[Tiempos].[Proporcional x Presentismo].[All]" dimensionUniqueName="[Tiempos]" displayFolder="" count="0" memberValueDatatype="5" unbalanced="0"/>
    <cacheHierarchy uniqueName="[Tiempos].[Proporcional x Curva]" caption="Proporcional x Curva" attribute="1" defaultMemberUniqueName="[Tiempos].[Proporcional x Curva].[All]" allUniqueName="[Tiempos].[Proporcional x Curva].[All]" dimensionUniqueName="[Tiempos]" displayFolder="" count="0" memberValueDatatype="5" unbalanced="0"/>
    <cacheHierarchy uniqueName="[Tiempos].[Busqueda]" caption="Busqueda" attribute="1" defaultMemberUniqueName="[Tiempos].[Busqueda].[All]" allUniqueName="[Tiempos].[Busqueda].[All]" dimensionUniqueName="[Tiempos]" displayFolder="" count="0" memberValueDatatype="130" unbalanced="0"/>
    <cacheHierarchy uniqueName="[Ventas AZO Mes Anterior].[Id Operador]" caption="Id Operador" attribute="1" defaultMemberUniqueName="[Ventas AZO Mes Anterior].[Id Operador].[All]" allUniqueName="[Ventas AZO Mes Anterior].[Id Operador].[All]" dimensionUniqueName="[Ventas AZO Mes Anterior]" displayFolder="" count="0" memberValueDatatype="130" unbalanced="0"/>
    <cacheHierarchy uniqueName="[Ventas AZO Mes Anterior].[Fecha]" caption="Fecha" attribute="1" time="1" defaultMemberUniqueName="[Ventas AZO Mes Anterior].[Fecha].[All]" allUniqueName="[Ventas AZO Mes Anterior].[Fecha].[All]" dimensionUniqueName="[Ventas AZO Mes Anterior]" displayFolder="" count="0" memberValueDatatype="7" unbalanced="0"/>
    <cacheHierarchy uniqueName="[Ventas AZO Mes Anterior].[Hora]" caption="Hora" attribute="1" defaultMemberUniqueName="[Ventas AZO Mes Anterior].[Hora].[All]" allUniqueName="[Ventas AZO Mes Anterior].[Hora].[All]" dimensionUniqueName="[Ventas AZO Mes Anterior]" displayFolder="" count="0" memberValueDatatype="130" unbalanced="0"/>
    <cacheHierarchy uniqueName="[Ventas AZO Mes Anterior].[Dispositivo]" caption="Dispositivo" attribute="1" defaultMemberUniqueName="[Ventas AZO Mes Anterior].[Dispositivo].[All]" allUniqueName="[Ventas AZO Mes Anterior].[Dispositivo].[All]" dimensionUniqueName="[Ventas AZO Mes Anterior]" displayFolder="" count="0" memberValueDatatype="130" unbalanced="0"/>
    <cacheHierarchy uniqueName="[Ventas AZO Mes Anterior].[Cliente]" caption="Cliente" attribute="1" defaultMemberUniqueName="[Ventas AZO Mes Anterior].[Cliente].[All]" allUniqueName="[Ventas AZO Mes Anterior].[Cliente].[All]" dimensionUniqueName="[Ventas AZO Mes Anterior]" displayFolder="" count="0" memberValueDatatype="130" unbalanced="0"/>
    <cacheHierarchy uniqueName="[Ventas AZO Mes Anterior].[Cliente_Mail]" caption="Cliente_Mail" attribute="1" defaultMemberUniqueName="[Ventas AZO Mes Anterior].[Cliente_Mail].[All]" allUniqueName="[Ventas AZO Mes Anterior].[Cliente_Mail].[All]" dimensionUniqueName="[Ventas AZO Mes Anterior]" displayFolder="" count="0" memberValueDatatype="130" unbalanced="0"/>
    <cacheHierarchy uniqueName="[Ventas AZO Mes Anterior].[Cliente_Telefono]" caption="Cliente_Telefono" attribute="1" defaultMemberUniqueName="[Ventas AZO Mes Anterior].[Cliente_Telefono].[All]" allUniqueName="[Ventas AZO Mes Anterior].[Cliente_Telefono].[All]" dimensionUniqueName="[Ventas AZO Mes Anterior]" displayFolder="" count="0" memberValueDatatype="130" unbalanced="0"/>
    <cacheHierarchy uniqueName="[Ventas AZO Mes Anterior].[user_id]" caption="user_id" attribute="1" defaultMemberUniqueName="[Ventas AZO Mes Anterior].[user_id].[All]" allUniqueName="[Ventas AZO Mes Anterior].[user_id].[All]" dimensionUniqueName="[Ventas AZO Mes Anterior]" displayFolder="" count="0" memberValueDatatype="130" unbalanced="0"/>
    <cacheHierarchy uniqueName="[Ventas AZO Mes Anterior].[Status_Link]" caption="Status_Link" attribute="1" defaultMemberUniqueName="[Ventas AZO Mes Anterior].[Status_Link].[All]" allUniqueName="[Ventas AZO Mes Anterior].[Status_Link].[All]" dimensionUniqueName="[Ventas AZO Mes Anterior]" displayFolder="" count="0" memberValueDatatype="130" unbalanced="0"/>
    <cacheHierarchy uniqueName="[Ventas AZO Mes Anterior].[payment_id]" caption="payment_id" attribute="1" defaultMemberUniqueName="[Ventas AZO Mes Anterior].[payment_id].[All]" allUniqueName="[Ventas AZO Mes Anterior].[payment_id].[All]" dimensionUniqueName="[Ventas AZO Mes Anterior]" displayFolder="" count="0" memberValueDatatype="130" unbalanced="0"/>
    <cacheHierarchy uniqueName="[Ventas AZO Mes Anterior].[payment_method_id]" caption="payment_method_id" attribute="1" defaultMemberUniqueName="[Ventas AZO Mes Anterior].[payment_method_id].[All]" allUniqueName="[Ventas AZO Mes Anterior].[payment_method_id].[All]" dimensionUniqueName="[Ventas AZO Mes Anterior]" displayFolder="" count="0" memberValueDatatype="130" unbalanced="0"/>
    <cacheHierarchy uniqueName="[Ventas AZO Mes Anterior].[payment_status]" caption="payment_status" attribute="1" defaultMemberUniqueName="[Ventas AZO Mes Anterior].[payment_status].[All]" allUniqueName="[Ventas AZO Mes Anterior].[payment_status].[All]" dimensionUniqueName="[Ventas AZO Mes Anterior]" displayFolder="" count="0" memberValueDatatype="130" unbalanced="0"/>
    <cacheHierarchy uniqueName="[Ventas AZO Mes Anterior].[payment_status_detail]" caption="payment_status_detail" attribute="1" defaultMemberUniqueName="[Ventas AZO Mes Anterior].[payment_status_detail].[All]" allUniqueName="[Ventas AZO Mes Anterior].[payment_status_detail].[All]" dimensionUniqueName="[Ventas AZO Mes Anterior]" displayFolder="" count="0" memberValueDatatype="130" unbalanced="0"/>
    <cacheHierarchy uniqueName="[Ventas AZO Mes Anterior].[PRODUCTO]" caption="PRODUCTO" attribute="1" defaultMemberUniqueName="[Ventas AZO Mes Anterior].[PRODUCTO].[All]" allUniqueName="[Ventas AZO Mes Anterior].[PRODUCTO].[All]" dimensionUniqueName="[Ventas AZO Mes Anterior]" displayFolder="" count="0" memberValueDatatype="130" unbalanced="0"/>
    <cacheHierarchy uniqueName="[Ventas AZO Mes Anterior].[Sub Campaña]" caption="Sub Campaña" attribute="1" defaultMemberUniqueName="[Ventas AZO Mes Anterior].[Sub Campaña].[All]" allUniqueName="[Ventas AZO Mes Anterior].[Sub Campaña].[All]" dimensionUniqueName="[Ventas AZO Mes Anterior]" displayFolder="" count="0" memberValueDatatype="130" unbalanced="0"/>
    <cacheHierarchy uniqueName="[Ventas AZO Mes Anterior].[Estado_Gestion]" caption="Estado_Gestion" attribute="1" defaultMemberUniqueName="[Ventas AZO Mes Anterior].[Estado_Gestion].[All]" allUniqueName="[Ventas AZO Mes Anterior].[Estado_Gestion].[All]" dimensionUniqueName="[Ventas AZO Mes Anterior]" displayFolder="" count="0" memberValueDatatype="130" unbalanced="0"/>
    <cacheHierarchy uniqueName="[Ventas AZO Mes Anterior].[Puntos (Sin Incentivo)]" caption="Puntos (Sin Incentivo)" attribute="1" defaultMemberUniqueName="[Ventas AZO Mes Anterior].[Puntos (Sin Incentivo)].[All]" allUniqueName="[Ventas AZO Mes Anterior].[Puntos (Sin Incentivo)].[All]" dimensionUniqueName="[Ventas AZO Mes Anterior]" displayFolder="" count="0" memberValueDatatype="5" unbalanced="0"/>
    <cacheHierarchy uniqueName="[Ventas AZO Mes Anterior].[Operador]" caption="Operador" attribute="1" defaultMemberUniqueName="[Ventas AZO Mes Anterior].[Operador].[All]" allUniqueName="[Ventas AZO Mes Anterior].[Operador].[All]" dimensionUniqueName="[Ventas AZO Mes Anterior]" displayFolder="" count="0" memberValueDatatype="130" unbalanced="0"/>
    <cacheHierarchy uniqueName="[Ventas AZO Mes Anterior].[Documento]" caption="Documento" attribute="1" defaultMemberUniqueName="[Ventas AZO Mes Anterior].[Documento].[All]" allUniqueName="[Ventas AZO Mes Anterior].[Documento].[All]" dimensionUniqueName="[Ventas AZO Mes Anterior]" displayFolder="" count="0" memberValueDatatype="20" unbalanced="0"/>
    <cacheHierarchy uniqueName="[Ventas AZO Mes Anterior].[Supervisor]" caption="Supervisor" attribute="1" defaultMemberUniqueName="[Ventas AZO Mes Anterior].[Supervisor].[All]" allUniqueName="[Ventas AZO Mes Anterior].[Supervisor].[All]" dimensionUniqueName="[Ventas AZO Mes Anterior]" displayFolder="" count="0" memberValueDatatype="130" unbalanced="0"/>
    <cacheHierarchy uniqueName="[Ventas AZO Mes Anterior].[Coordinador]" caption="Coordinador" attribute="1" defaultMemberUniqueName="[Ventas AZO Mes Anterior].[Coordinador].[All]" allUniqueName="[Ventas AZO Mes Anterior].[Coordinador].[All]" dimensionUniqueName="[Ventas AZO Mes Anterior]" displayFolder="" count="0" memberValueDatatype="130" unbalanced="0"/>
    <cacheHierarchy uniqueName="[Ventas AZO Mes Anterior].[Site]" caption="Site" attribute="1" defaultMemberUniqueName="[Ventas AZO Mes Anterior].[Site].[All]" allUniqueName="[Ventas AZO Mes Anterior].[Site].[All]" dimensionUniqueName="[Ventas AZO Mes Anterior]" displayFolder="" count="0" memberValueDatatype="130" unbalanced="0"/>
    <cacheHierarchy uniqueName="[Ventas AZO Mes Anterior].[Estado]" caption="Estado" attribute="1" defaultMemberUniqueName="[Ventas AZO Mes Anterior].[Estado].[All]" allUniqueName="[Ventas AZO Mes Anterior].[Estado].[All]" dimensionUniqueName="[Ventas AZO Mes Anterior]" displayFolder="" count="0" memberValueDatatype="130" unbalanced="0"/>
    <cacheHierarchy uniqueName="[Ventas AZO Mes Anterior].[Multiplicador Incentivo]" caption="Multiplicador Incentivo" attribute="1" defaultMemberUniqueName="[Ventas AZO Mes Anterior].[Multiplicador Incentivo].[All]" allUniqueName="[Ventas AZO Mes Anterior].[Multiplicador Incentivo].[All]" dimensionUniqueName="[Ventas AZO Mes Anterior]" displayFolder="" count="0" memberValueDatatype="5" unbalanced="0"/>
    <cacheHierarchy uniqueName="[Ventas AZO Mes Anterior].[Puntos]" caption="Puntos" attribute="1" defaultMemberUniqueName="[Ventas AZO Mes Anterior].[Puntos].[All]" allUniqueName="[Ventas AZO Mes Anterior].[Puntos].[All]" dimensionUniqueName="[Ventas AZO Mes Anterior]" displayFolder="" count="0" memberValueDatatype="5" unbalanced="0"/>
    <cacheHierarchy uniqueName="[VentasTiemposFinal].[Fecha]" caption="Fecha" attribute="1" time="1" defaultMemberUniqueName="[VentasTiemposFinal].[Fecha].[All]" allUniqueName="[VentasTiemposFinal].[Fecha].[All]" dimensionUniqueName="[VentasTiemposFinal]" displayFolder="" count="0" memberValueDatatype="7" unbalanced="0"/>
    <cacheHierarchy uniqueName="[VentasTiemposFinal].[UserMitrol]" caption="UserMitrol" attribute="1" defaultMemberUniqueName="[VentasTiemposFinal].[UserMitrol].[All]" allUniqueName="[VentasTiemposFinal].[UserMitrol].[All]" dimensionUniqueName="[VentasTiemposFinal]" displayFolder="" count="0" memberValueDatatype="130" unbalanced="0"/>
    <cacheHierarchy uniqueName="[VentasTiemposFinal].[Sub Campaña]" caption="Sub Campaña" attribute="1" defaultMemberUniqueName="[VentasTiemposFinal].[Sub Campaña].[All]" allUniqueName="[VentasTiemposFinal].[Sub Campaña].[All]" dimensionUniqueName="[VentasTiemposFinal]" displayFolder="" count="0" memberValueDatatype="130" unbalanced="0"/>
    <cacheHierarchy uniqueName="[VentasTiemposFinal].[LOGIN]" caption="LOGIN" attribute="1" defaultMemberUniqueName="[VentasTiemposFinal].[LOGIN].[All]" allUniqueName="[VentasTiemposFinal].[LOGIN].[All]" dimensionUniqueName="[VentasTiemposFinal]" displayFolder="" count="0" memberValueDatatype="5" unbalanced="0"/>
    <cacheHierarchy uniqueName="[VentasTiemposFinal].[AVAIL]" caption="AVAIL" attribute="1" defaultMemberUniqueName="[VentasTiemposFinal].[AVAIL].[All]" allUniqueName="[VentasTiemposFinal].[AVAIL].[All]" dimensionUniqueName="[VentasTiemposFinal]" displayFolder="" count="0" memberValueDatatype="5" unbalanced="0"/>
    <cacheHierarchy uniqueName="[VentasTiemposFinal].[PREVIEW]" caption="PREVIEW" attribute="1" defaultMemberUniqueName="[VentasTiemposFinal].[PREVIEW].[All]" allUniqueName="[VentasTiemposFinal].[PREVIEW].[All]" dimensionUniqueName="[VentasTiemposFinal]" displayFolder="" count="0" memberValueDatatype="5" unbalanced="0"/>
    <cacheHierarchy uniqueName="[VentasTiemposFinal].[DIAL]" caption="DIAL" attribute="1" defaultMemberUniqueName="[VentasTiemposFinal].[DIAL].[All]" allUniqueName="[VentasTiemposFinal].[DIAL].[All]" dimensionUniqueName="[VentasTiemposFinal]" displayFolder="" count="0" memberValueDatatype="5" unbalanced="0"/>
    <cacheHierarchy uniqueName="[VentasTiemposFinal].[RING]" caption="RING" attribute="1" defaultMemberUniqueName="[VentasTiemposFinal].[RING].[All]" allUniqueName="[VentasTiemposFinal].[RING].[All]" dimensionUniqueName="[VentasTiemposFinal]" displayFolder="" count="0" memberValueDatatype="5" unbalanced="0"/>
    <cacheHierarchy uniqueName="[VentasTiemposFinal].[CONVERSACIÓN]" caption="CONVERSACIÓN" attribute="1" defaultMemberUniqueName="[VentasTiemposFinal].[CONVERSACIÓN].[All]" allUniqueName="[VentasTiemposFinal].[CONVERSACIÓN].[All]" dimensionUniqueName="[VentasTiemposFinal]" displayFolder="" count="0" memberValueDatatype="5" unbalanced="0"/>
    <cacheHierarchy uniqueName="[VentasTiemposFinal].[HOLD]" caption="HOLD" attribute="1" defaultMemberUniqueName="[VentasTiemposFinal].[HOLD].[All]" allUniqueName="[VentasTiemposFinal].[HOLD].[All]" dimensionUniqueName="[VentasTiemposFinal]" displayFolder="" count="0" memberValueDatatype="5" unbalanced="0"/>
    <cacheHierarchy uniqueName="[VentasTiemposFinal].[ACW]" caption="ACW" attribute="1" defaultMemberUniqueName="[VentasTiemposFinal].[ACW].[All]" allUniqueName="[VentasTiemposFinal].[ACW].[All]" dimensionUniqueName="[VentasTiemposFinal]" displayFolder="" count="0" memberValueDatatype="5" unbalanced="0"/>
    <cacheHierarchy uniqueName="[VentasTiemposFinal].[NOT_READY]" caption="NOT_READY" attribute="1" defaultMemberUniqueName="[VentasTiemposFinal].[NOT_READY].[All]" allUniqueName="[VentasTiemposFinal].[NOT_READY].[All]" dimensionUniqueName="[VentasTiemposFinal]" displayFolder="" count="0" memberValueDatatype="5" unbalanced="0"/>
    <cacheHierarchy uniqueName="[VentasTiemposFinal].[BREAK]" caption="BREAK" attribute="1" defaultMemberUniqueName="[VentasTiemposFinal].[BREAK].[All]" allUniqueName="[VentasTiemposFinal].[BREAK].[All]" dimensionUniqueName="[VentasTiemposFinal]" displayFolder="" count="0" memberValueDatatype="5" unbalanced="0"/>
    <cacheHierarchy uniqueName="[VentasTiemposFinal].[COACHING]" caption="COACHING" attribute="1" defaultMemberUniqueName="[VentasTiemposFinal].[COACHING].[All]" allUniqueName="[VentasTiemposFinal].[COACHING].[All]" dimensionUniqueName="[VentasTiemposFinal]" displayFolder="" count="0" memberValueDatatype="5" unbalanced="0"/>
    <cacheHierarchy uniqueName="[VentasTiemposFinal].[ADMINISTRATIVO]" caption="ADMINISTRATIVO" attribute="1" defaultMemberUniqueName="[VentasTiemposFinal].[ADMINISTRATIVO].[All]" allUniqueName="[VentasTiemposFinal].[ADMINISTRATIVO].[All]" dimensionUniqueName="[VentasTiemposFinal]" displayFolder="" count="0" memberValueDatatype="5" unbalanced="0"/>
    <cacheHierarchy uniqueName="[VentasTiemposFinal].[BAÑO]" caption="BAÑO" attribute="1" defaultMemberUniqueName="[VentasTiemposFinal].[BAÑO].[All]" allUniqueName="[VentasTiemposFinal].[BAÑO].[All]" dimensionUniqueName="[VentasTiemposFinal]" displayFolder="" count="0" memberValueDatatype="5" unbalanced="0"/>
    <cacheHierarchy uniqueName="[VentasTiemposFinal].[LLAMADA_MANUAL]" caption="LLAMADA_MANUAL" attribute="1" defaultMemberUniqueName="[VentasTiemposFinal].[LLAMADA_MANUAL].[All]" allUniqueName="[VentasTiemposFinal].[LLAMADA_MANUAL].[All]" dimensionUniqueName="[VentasTiemposFinal]" displayFolder="" count="0" memberValueDatatype="5" unbalanced="0"/>
    <cacheHierarchy uniqueName="[VentasTiemposFinal].[ATENDIDAS]" caption="ATENDIDAS" attribute="1" defaultMemberUniqueName="[VentasTiemposFinal].[ATENDIDAS].[All]" allUniqueName="[VentasTiemposFinal].[ATENDIDAS].[All]" dimensionUniqueName="[VentasTiemposFinal]" displayFolder="" count="0" memberValueDatatype="20" unbalanced="0"/>
    <cacheHierarchy uniqueName="[VentasTiemposFinal].[NO_ATENDIDAS]" caption="NO_ATENDIDAS" attribute="1" defaultMemberUniqueName="[VentasTiemposFinal].[NO_ATENDIDAS].[All]" allUniqueName="[VentasTiemposFinal].[NO_ATENDIDAS].[All]" dimensionUniqueName="[VentasTiemposFinal]" displayFolder="" count="0" memberValueDatatype="20" unbalanced="0"/>
    <cacheHierarchy uniqueName="[VentasTiemposFinal].[TIPIFICACIÓN_EXITOSO]" caption="TIPIFICACIÓN_EXITOSO" attribute="1" defaultMemberUniqueName="[VentasTiemposFinal].[TIPIFICACIÓN_EXITOSO].[All]" allUniqueName="[VentasTiemposFinal].[TIPIFICACIÓN_EXITOSO].[All]" dimensionUniqueName="[VentasTiemposFinal]" displayFolder="" count="0" memberValueDatatype="20" unbalanced="0"/>
    <cacheHierarchy uniqueName="[VentasTiemposFinal].[TIPIFICACIÓN_NO_EXITOSO]" caption="TIPIFICACIÓN_NO_EXITOSO" attribute="1" defaultMemberUniqueName="[VentasTiemposFinal].[TIPIFICACIÓN_NO_EXITOSO].[All]" allUniqueName="[VentasTiemposFinal].[TIPIFICACIÓN_NO_EXITOSO].[All]" dimensionUniqueName="[VentasTiemposFinal]" displayFolder="" count="0" memberValueDatatype="20" unbalanced="0"/>
    <cacheHierarchy uniqueName="[VentasTiemposFinal].[CONVERSACIÓN_ENTRANTE]" caption="CONVERSACIÓN_ENTRANTE" attribute="1" defaultMemberUniqueName="[VentasTiemposFinal].[CONVERSACIÓN_ENTRANTE].[All]" allUniqueName="[VentasTiemposFinal].[CONVERSACIÓN_ENTRANTE].[All]" dimensionUniqueName="[VentasTiemposFinal]" displayFolder="" count="0" memberValueDatatype="5" unbalanced="0"/>
    <cacheHierarchy uniqueName="[VentasTiemposFinal].[CONVERSACIÓN_SALIENTE]" caption="CONVERSACIÓN_SALIENTE" attribute="1" defaultMemberUniqueName="[VentasTiemposFinal].[CONVERSACIÓN_SALIENTE].[All]" allUniqueName="[VentasTiemposFinal].[CONVERSACIÓN_SALIENTE].[All]" dimensionUniqueName="[VentasTiemposFinal]" displayFolder="" count="0" memberValueDatatype="5" unbalanced="0"/>
    <cacheHierarchy uniqueName="[VentasTiemposFinal].[LLAMADAS]" caption="LLAMADAS" attribute="1" defaultMemberUniqueName="[VentasTiemposFinal].[LLAMADAS].[All]" allUniqueName="[VentasTiemposFinal].[LLAMADAS].[All]" dimensionUniqueName="[VentasTiemposFinal]" displayFolder="" count="0" memberValueDatatype="20" unbalanced="0"/>
    <cacheHierarchy uniqueName="[VentasTiemposFinal].[TOTAL_AUXILIARES]" caption="TOTAL_AUXILIARES" attribute="1" defaultMemberUniqueName="[VentasTiemposFinal].[TOTAL_AUXILIARES].[All]" allUniqueName="[VentasTiemposFinal].[TOTAL_AUXILIARES].[All]" dimensionUniqueName="[VentasTiemposFinal]" displayFolder="" count="0" memberValueDatatype="5" unbalanced="0"/>
    <cacheHierarchy uniqueName="[VentasTiemposFinal].[TKT]" caption="TKT" attribute="1" defaultMemberUniqueName="[VentasTiemposFinal].[TKT].[All]" allUniqueName="[VentasTiemposFinal].[TKT].[All]" dimensionUniqueName="[VentasTiemposFinal]" displayFolder="" count="0" memberValueDatatype="5" unbalanced="0"/>
    <cacheHierarchy uniqueName="[VentasTiemposFinal].[TMO]" caption="TMO" attribute="1" defaultMemberUniqueName="[VentasTiemposFinal].[TMO].[All]" allUniqueName="[VentasTiemposFinal].[TMO].[All]" dimensionUniqueName="[VentasTiemposFinal]" displayFolder="" count="0" memberValueDatatype="5" unbalanced="0"/>
    <cacheHierarchy uniqueName="[VentasTiemposFinal].[PRODUCTO]" caption="PRODUCTO" attribute="1" defaultMemberUniqueName="[VentasTiemposFinal].[PRODUCTO].[All]" allUniqueName="[VentasTiemposFinal].[PRODUCTO].[All]" dimensionUniqueName="[VentasTiemposFinal]" displayFolder="" count="0" memberValueDatatype="130" unbalanced="0"/>
    <cacheHierarchy uniqueName="[VentasTiemposFinal].[Operador]" caption="Operador" attribute="1" defaultMemberUniqueName="[VentasTiemposFinal].[Operador].[All]" allUniqueName="[VentasTiemposFinal].[Operador].[All]" dimensionUniqueName="[VentasTiemposFinal]" displayFolder="" count="0" memberValueDatatype="130" unbalanced="0"/>
    <cacheHierarchy uniqueName="[VentasTiemposFinal].[Documento]" caption="Documento" attribute="1" defaultMemberUniqueName="[VentasTiemposFinal].[Documento].[All]" allUniqueName="[VentasTiemposFinal].[Documento].[All]" dimensionUniqueName="[VentasTiemposFinal]" displayFolder="" count="0" memberValueDatatype="20" unbalanced="0"/>
    <cacheHierarchy uniqueName="[VentasTiemposFinal].[Supervisor]" caption="Supervisor" attribute="1" defaultMemberUniqueName="[VentasTiemposFinal].[Supervisor].[All]" allUniqueName="[VentasTiemposFinal].[Supervisor].[All]" dimensionUniqueName="[VentasTiemposFinal]" displayFolder="" count="0" memberValueDatatype="130" unbalanced="0"/>
    <cacheHierarchy uniqueName="[VentasTiemposFinal].[Coordinador]" caption="Coordinador" attribute="1" defaultMemberUniqueName="[VentasTiemposFinal].[Coordinador].[All]" allUniqueName="[VentasTiemposFinal].[Coordinador].[All]" dimensionUniqueName="[VentasTiemposFinal]" displayFolder="" count="0" memberValueDatatype="130" unbalanced="0"/>
    <cacheHierarchy uniqueName="[VentasTiemposFinal].[Site]" caption="Site" attribute="1" defaultMemberUniqueName="[VentasTiemposFinal].[Site].[All]" allUniqueName="[VentasTiemposFinal].[Site].[All]" dimensionUniqueName="[VentasTiemposFinal]" displayFolder="" count="0" memberValueDatatype="130" unbalanced="0"/>
    <cacheHierarchy uniqueName="[VentasTiemposFinal].[Id Operador]" caption="Id Operador" attribute="1" defaultMemberUniqueName="[VentasTiemposFinal].[Id Operador].[All]" allUniqueName="[VentasTiemposFinal].[Id Operador].[All]" dimensionUniqueName="[VentasTiemposFinal]" displayFolder="" count="0" memberValueDatatype="130" unbalanced="0"/>
    <cacheHierarchy uniqueName="[VentasTiemposFinal].[Estado]" caption="Estado" attribute="1" defaultMemberUniqueName="[VentasTiemposFinal].[Estado].[All]" allUniqueName="[VentasTiemposFinal].[Estado].[All]" dimensionUniqueName="[VentasTiemposFinal]" displayFolder="" count="0" memberValueDatatype="130" unbalanced="0"/>
    <cacheHierarchy uniqueName="[VentasTiemposFinal].[Proporcional x Presentismo]" caption="Proporcional x Presentismo" attribute="1" defaultMemberUniqueName="[VentasTiemposFinal].[Proporcional x Presentismo].[All]" allUniqueName="[VentasTiemposFinal].[Proporcional x Presentismo].[All]" dimensionUniqueName="[VentasTiemposFinal]" displayFolder="" count="0" memberValueDatatype="5" unbalanced="0"/>
    <cacheHierarchy uniqueName="[VentasTiemposFinal].[Proporcional x Curva]" caption="Proporcional x Curva" attribute="1" defaultMemberUniqueName="[VentasTiemposFinal].[Proporcional x Curva].[All]" allUniqueName="[VentasTiemposFinal].[Proporcional x Curva].[All]" dimensionUniqueName="[VentasTiemposFinal]" displayFolder="" count="0" memberValueDatatype="5" unbalanced="0"/>
    <cacheHierarchy uniqueName="[VentasTiemposFinal].[Busqueda]" caption="Busqueda" attribute="1" defaultMemberUniqueName="[VentasTiemposFinal].[Busqueda].[All]" allUniqueName="[VentasTiemposFinal].[Busqueda].[All]" dimensionUniqueName="[VentasTiemposFinal]" displayFolder="" count="0" memberValueDatatype="130" unbalanced="0"/>
    <cacheHierarchy uniqueName="[VentasTiemposFinal].[Hora]" caption="Hora" attribute="1" defaultMemberUniqueName="[VentasTiemposFinal].[Hora].[All]" allUniqueName="[VentasTiemposFinal].[Hora].[All]" dimensionUniqueName="[VentasTiemposFinal]" displayFolder="" count="0" memberValueDatatype="130" unbalanced="0"/>
    <cacheHierarchy uniqueName="[VentasTiemposFinal].[Dispositivo]" caption="Dispositivo" attribute="1" defaultMemberUniqueName="[VentasTiemposFinal].[Dispositivo].[All]" allUniqueName="[VentasTiemposFinal].[Dispositivo].[All]" dimensionUniqueName="[VentasTiemposFinal]" displayFolder="" count="0" memberValueDatatype="130" unbalanced="0"/>
    <cacheHierarchy uniqueName="[VentasTiemposFinal].[Cliente]" caption="Cliente" attribute="1" defaultMemberUniqueName="[VentasTiemposFinal].[Cliente].[All]" allUniqueName="[VentasTiemposFinal].[Cliente].[All]" dimensionUniqueName="[VentasTiemposFinal]" displayFolder="" count="0" memberValueDatatype="130" unbalanced="0"/>
    <cacheHierarchy uniqueName="[VentasTiemposFinal].[Cliente_Mail]" caption="Cliente_Mail" attribute="1" defaultMemberUniqueName="[VentasTiemposFinal].[Cliente_Mail].[All]" allUniqueName="[VentasTiemposFinal].[Cliente_Mail].[All]" dimensionUniqueName="[VentasTiemposFinal]" displayFolder="" count="0" memberValueDatatype="130" unbalanced="0"/>
    <cacheHierarchy uniqueName="[VentasTiemposFinal].[Cliente_Telefono]" caption="Cliente_Telefono" attribute="1" defaultMemberUniqueName="[VentasTiemposFinal].[Cliente_Telefono].[All]" allUniqueName="[VentasTiemposFinal].[Cliente_Telefono].[All]" dimensionUniqueName="[VentasTiemposFinal]" displayFolder="" count="0" memberValueDatatype="130" unbalanced="0"/>
    <cacheHierarchy uniqueName="[VentasTiemposFinal].[user_id]" caption="user_id" attribute="1" defaultMemberUniqueName="[VentasTiemposFinal].[user_id].[All]" allUniqueName="[VentasTiemposFinal].[user_id].[All]" dimensionUniqueName="[VentasTiemposFinal]" displayFolder="" count="0" memberValueDatatype="130" unbalanced="0"/>
    <cacheHierarchy uniqueName="[VentasTiemposFinal].[Status_Link]" caption="Status_Link" attribute="1" defaultMemberUniqueName="[VentasTiemposFinal].[Status_Link].[All]" allUniqueName="[VentasTiemposFinal].[Status_Link].[All]" dimensionUniqueName="[VentasTiemposFinal]" displayFolder="" count="0" memberValueDatatype="130" unbalanced="0"/>
    <cacheHierarchy uniqueName="[VentasTiemposFinal].[payment_id]" caption="payment_id" attribute="1" defaultMemberUniqueName="[VentasTiemposFinal].[payment_id].[All]" allUniqueName="[VentasTiemposFinal].[payment_id].[All]" dimensionUniqueName="[VentasTiemposFinal]" displayFolder="" count="0" memberValueDatatype="130" unbalanced="0"/>
    <cacheHierarchy uniqueName="[VentasTiemposFinal].[payment_method_id]" caption="payment_method_id" attribute="1" defaultMemberUniqueName="[VentasTiemposFinal].[payment_method_id].[All]" allUniqueName="[VentasTiemposFinal].[payment_method_id].[All]" dimensionUniqueName="[VentasTiemposFinal]" displayFolder="" count="0" memberValueDatatype="130" unbalanced="0"/>
    <cacheHierarchy uniqueName="[VentasTiemposFinal].[payment_status]" caption="payment_status" attribute="1" defaultMemberUniqueName="[VentasTiemposFinal].[payment_status].[All]" allUniqueName="[VentasTiemposFinal].[payment_status].[All]" dimensionUniqueName="[VentasTiemposFinal]" displayFolder="" count="0" memberValueDatatype="130" unbalanced="0"/>
    <cacheHierarchy uniqueName="[VentasTiemposFinal].[payment_status_detail]" caption="payment_status_detail" attribute="1" defaultMemberUniqueName="[VentasTiemposFinal].[payment_status_detail].[All]" allUniqueName="[VentasTiemposFinal].[payment_status_detail].[All]" dimensionUniqueName="[VentasTiemposFinal]" displayFolder="" count="0" memberValueDatatype="130" unbalanced="0"/>
    <cacheHierarchy uniqueName="[VentasTiemposFinal].[Estado_Gestion]" caption="Estado_Gestion" attribute="1" defaultMemberUniqueName="[VentasTiemposFinal].[Estado_Gestion].[All]" allUniqueName="[VentasTiemposFinal].[Estado_Gestion].[All]" dimensionUniqueName="[VentasTiemposFinal]" displayFolder="" count="0" memberValueDatatype="130" unbalanced="0"/>
    <cacheHierarchy uniqueName="[VentasTiemposFinal].[Puntos (Sin Incentivo)]" caption="Puntos (Sin Incentivo)" attribute="1" defaultMemberUniqueName="[VentasTiemposFinal].[Puntos (Sin Incentivo)].[All]" allUniqueName="[VentasTiemposFinal].[Puntos (Sin Incentivo)].[All]" dimensionUniqueName="[VentasTiemposFinal]" displayFolder="" count="0" memberValueDatatype="5" unbalanced="0"/>
    <cacheHierarchy uniqueName="[VentasTiemposFinal].[Multiplicador Incentivo]" caption="Multiplicador Incentivo" attribute="1" defaultMemberUniqueName="[VentasTiemposFinal].[Multiplicador Incentivo].[All]" allUniqueName="[VentasTiemposFinal].[Multiplicador Incentivo].[All]" dimensionUniqueName="[VentasTiemposFinal]" displayFolder="" count="0" memberValueDatatype="5" unbalanced="0"/>
    <cacheHierarchy uniqueName="[VentasTiemposFinal].[Puntos]" caption="Puntos" attribute="1" defaultMemberUniqueName="[VentasTiemposFinal].[Puntos].[All]" allUniqueName="[VentasTiemposFinal].[Puntos].[All]" dimensionUniqueName="[VentasTiemposFinal]" displayFolder="" count="0" memberValueDatatype="5" unbalanced="0"/>
    <cacheHierarchy uniqueName="[VentasTiemposFinal].[Coeficiente]" caption="Coeficiente" attribute="1" defaultMemberUniqueName="[VentasTiemposFinal].[Coeficiente].[All]" allUniqueName="[VentasTiemposFinal].[Coeficiente].[All]" dimensionUniqueName="[VentasTiemposFinal]" displayFolder="" count="0" memberValueDatatype="5" unbalanced="0"/>
    <cacheHierarchy uniqueName="[Vtas Delivery].[Fecha]" caption="Fecha" attribute="1" time="1" defaultMemberUniqueName="[Vtas Delivery].[Fecha].[All]" allUniqueName="[Vtas Delivery].[Fecha].[All]" dimensionUniqueName="[Vtas Delivery]" displayFolder="" count="0" memberValueDatatype="7" unbalanced="0"/>
    <cacheHierarchy uniqueName="[Vtas Delivery].[Nombre / Local]" caption="Nombre / Local" attribute="1" defaultMemberUniqueName="[Vtas Delivery].[Nombre / Local].[All]" allUniqueName="[Vtas Delivery].[Nombre / Local].[All]" dimensionUniqueName="[Vtas Delivery]" displayFolder="" count="0" memberValueDatatype="130" unbalanced="0"/>
    <cacheHierarchy uniqueName="[Vtas Delivery].[Teléfono (Google)]" caption="Teléfono (Google)" attribute="1" defaultMemberUniqueName="[Vtas Delivery].[Teléfono (Google)].[All]" allUniqueName="[Vtas Delivery].[Teléfono (Google)].[All]" dimensionUniqueName="[Vtas Delivery]" displayFolder="" count="0" memberValueDatatype="20" unbalanced="0"/>
    <cacheHierarchy uniqueName="[Vtas Delivery].[Mail]" caption="Mail" attribute="1" defaultMemberUniqueName="[Vtas Delivery].[Mail].[All]" allUniqueName="[Vtas Delivery].[Mail].[All]" dimensionUniqueName="[Vtas Delivery]" displayFolder="" count="0" memberValueDatatype="130" unbalanced="0"/>
    <cacheHierarchy uniqueName="[Vtas Delivery].[AGENTE]" caption="AGENTE" attribute="1" defaultMemberUniqueName="[Vtas Delivery].[AGENTE].[All]" allUniqueName="[Vtas Delivery].[AGENTE].[All]" dimensionUniqueName="[Vtas Delivery]" displayFolder="" count="0" memberValueDatatype="130" unbalanced="0"/>
    <cacheHierarchy uniqueName="[Vtas Delivery].[DNI]" caption="DNI" attribute="1" defaultMemberUniqueName="[Vtas Delivery].[DNI].[All]" allUniqueName="[Vtas Delivery].[DNI].[All]" dimensionUniqueName="[Vtas Delivery]" displayFolder="" count="0" memberValueDatatype="20" unbalanced="0"/>
    <cacheHierarchy uniqueName="[Vtas Delivery].[Producto]" caption="Producto" attribute="1" defaultMemberUniqueName="[Vtas Delivery].[Producto].[All]" allUniqueName="[Vtas Delivery].[Producto].[All]" dimensionUniqueName="[Vtas Delivery]" displayFolder="" count="0" memberValueDatatype="130" unbalanced="0"/>
    <cacheHierarchy uniqueName="[Measures].[Suma de LOGIN]" caption="Suma de LOGIN" measure="1" displayFolder="" measureGroup="VentasTiemposFinal" count="0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Recuento de Sub Campaña]" caption="Recuento de Sub Campaña" measure="1" displayFolder="" measureGroup="VentasTiemposFinal" count="0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Recuento de AGENTE]" caption="Recuento de AGENTE" measure="1" displayFolder="" measureGroup="Vtas Delivery" count="0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Recuento de Producto]" caption="Recuento de Producto" measure="1" displayFolder="" measureGroup="Vtas Delivery" count="0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Recuento de Dispositivo]" caption="Recuento de Dispositivo" measure="1" displayFolder="" measureGroup="VentasTiemposFinal" count="0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a de Puntos]" caption="Suma de Puntos" measure="1" displayFolder="" measureGroup="VentasTiemposFinal" count="0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a de Proporcional x Presentismo]" caption="Suma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a de Proporcional x Curva]" caption="Suma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Máx. de Proporcional x Presentismo]" caption="Máx.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Máx. de Proporcional x Curva]" caption="Máx.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Suma de LOGIN 2]" caption="Suma de LOGIN 2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LOGIN]" caption="Recuento de LOGIN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PRESENTE]" caption="Recuento de PRESENTE" measure="1" displayFolder="" measureGroup="Ausentismo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S Obj]" caption="Suma de HS Obj" measure="1" displayFolder="" measureGroup="Ausentism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Id Operador]" caption="Recuento de Id Operador" measure="1" displayFolder="" measureGroup="VentasTiemposFinal" count="0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Vtas Cargadas]" caption="Vtas Cargadas" measure="1" displayFolder="" measureGroup="VentasTiemposFinal" count="0"/>
    <cacheHierarchy uniqueName="[Measures].[Vtas Aceptadas]" caption="Vtas Aceptadas" measure="1" displayFolder="" measureGroup="VentasTiemposFinal" count="0"/>
    <cacheHierarchy uniqueName="[Measures].[Vtas Pendientes]" caption="Vtas Pendientes" measure="1" displayFolder="" measureGroup="VentasTiemposFinal" count="0"/>
    <cacheHierarchy uniqueName="[Measures].[Vtas Canceladas]" caption="Vtas Canceladas" measure="1" displayFolder="" measureGroup="VentasTiemposFinal" count="0"/>
    <cacheHierarchy uniqueName="[Measures].[Total Puntos]" caption="Total Puntos" measure="1" displayFolder="" measureGroup="VentasTiemposFinal" count="0"/>
    <cacheHierarchy uniqueName="[Measures].[Total Login]" caption="Total Login" measure="1" displayFolder="" measureGroup="VentasTiemposFinal" count="0" oneField="1">
      <fieldsUsage count="1">
        <fieldUsage x="1"/>
      </fieldsUsage>
    </cacheHierarchy>
    <cacheHierarchy uniqueName="[Measures].[CI Login]" caption="CI Login" measure="1" displayFolder="" measureGroup="VentasTiemposFinal" count="0"/>
    <cacheHierarchy uniqueName="[Measures].[Hs Desvio]" caption="Hs Desvio" measure="1" displayFolder="" measureGroup="Horas_Objetivo" count="0"/>
    <cacheHierarchy uniqueName="[Measures].[Obj Hs]" caption="Obj Hs" measure="1" displayFolder="" measureGroup="Horas_Objetivo" count="0"/>
    <cacheHierarchy uniqueName="[Measures].[Log]" caption="Log" measure="1" displayFolder="" measureGroup="Horas_Objetivo" count="0"/>
    <cacheHierarchy uniqueName="[Measures].[%Cumpl.Hs]" caption="%Cumpl.Hs" measure="1" displayFolder="" measureGroup="Horas_Objetivo" count="0"/>
    <cacheHierarchy uniqueName="[Measures].[CI Avail]" caption="CI Avail" measure="1" displayFolder="" measureGroup="VentasTiemposFinal" count="0"/>
    <cacheHierarchy uniqueName="[Measures].[CI Preview]" caption="CI Preview" measure="1" displayFolder="" measureGroup="VentasTiemposFinal" count="0"/>
    <cacheHierarchy uniqueName="[Measures].[CI Dial]" caption="CI Dial" measure="1" displayFolder="" measureGroup="VentasTiemposFinal" count="0"/>
    <cacheHierarchy uniqueName="[Measures].[CI Ring]" caption="CI Ring" measure="1" displayFolder="" measureGroup="VentasTiemposFinal" count="0"/>
    <cacheHierarchy uniqueName="[Measures].[CI Conversacion]" caption="CI Conversacion" measure="1" displayFolder="" measureGroup="VentasTiemposFinal" count="0"/>
    <cacheHierarchy uniqueName="[Measures].[CI Hold]" caption="CI Hold" measure="1" displayFolder="" measureGroup="VentasTiemposFinal" count="0"/>
    <cacheHierarchy uniqueName="[Measures].[CI ACW]" caption="CI ACW" measure="1" displayFolder="" measureGroup="VentasTiemposFinal" count="0"/>
    <cacheHierarchy uniqueName="[Measures].[CI Not_Ready]" caption="CI Not_Ready" measure="1" displayFolder="" measureGroup="VentasTiemposFinal" count="0"/>
    <cacheHierarchy uniqueName="[Measures].[CI Break]" caption="CI Break" measure="1" displayFolder="" measureGroup="VentasTiemposFinal" count="0"/>
    <cacheHierarchy uniqueName="[Measures].[CI Coaching]" caption="CI Coaching" measure="1" displayFolder="" measureGroup="VentasTiemposFinal" count="0"/>
    <cacheHierarchy uniqueName="[Measures].[CI Administrativo]" caption="CI Administrativo" measure="1" displayFolder="" measureGroup="VentasTiemposFinal" count="0"/>
    <cacheHierarchy uniqueName="[Measures].[CI Baño]" caption="CI Baño" measure="1" displayFolder="" measureGroup="VentasTiemposFinal" count="0"/>
    <cacheHierarchy uniqueName="[Measures].[CI LL Manual]" caption="CI LL Manual" measure="1" displayFolder="" measureGroup="VentasTiemposFinal" count="0"/>
    <cacheHierarchy uniqueName="[Measures].[%Avail]" caption="%Avail" measure="1" displayFolder="" measureGroup="VentasTiemposFinal" count="0"/>
    <cacheHierarchy uniqueName="[Measures].[%Utilizacion]" caption="%Utilizacion" measure="1" displayFolder="" measureGroup="VentasTiemposFinal" count="0"/>
    <cacheHierarchy uniqueName="[Measures].[CI OTROS]" caption="CI OTROS" measure="1" displayFolder="" measureGroup="VentasTiemposFinal" count="0"/>
    <cacheHierarchy uniqueName="[Measures].[Llamada prom/Dia]" caption="Llamada prom/Dia" measure="1" displayFolder="" measureGroup="VentasTiemposFinal" count="0"/>
    <cacheHierarchy uniqueName="[Measures].[Q Llam C/6 HS]" caption="Q Llam C/6 HS" measure="1" displayFolder="" measureGroup="VentasTiemposFinal" count="0"/>
    <cacheHierarchy uniqueName="[Measures].[Total Llamadas]" caption="Total Llamadas" measure="1" displayFolder="" measureGroup="VentasTiemposFinal" count="0"/>
    <cacheHierarchy uniqueName="[Measures].[Total Puntos (Sin Incentivo)]" caption="Total Puntos (Sin Incentivo)" measure="1" displayFolder="" measureGroup="VentasTiemposFinal" count="0"/>
    <cacheHierarchy uniqueName="[Measures].[Total Puntos Duplicados]" caption="Total Puntos Duplicados" measure="1" displayFolder="" measureGroup="VentasTiemposFinal" count="0"/>
    <cacheHierarchy uniqueName="[Measures].[Total Puntos Mes Anterior]" caption="Total Puntos Mes Anterior" measure="1" displayFolder="" measureGroup="Ventas AZO Mes Anterior" count="0"/>
    <cacheHierarchy uniqueName="[Measures].[Q Presentes]" caption="Q Presentes" measure="1" displayFolder="" measureGroup="Ausentismo" count="0"/>
    <cacheHierarchy uniqueName="[Measures].[Q Ausentes]" caption="Q Ausentes" measure="1" displayFolder="" measureGroup="Ausentismo" count="0"/>
    <cacheHierarchy uniqueName="[Measures].[% Presencialidad]" caption="% Presencialidad" measure="1" displayFolder="" measureGroup="Ausentismo" count="0"/>
    <cacheHierarchy uniqueName="[Measures].[% Ausencia]" caption="% Ausencia" measure="1" displayFolder="" measureGroup="Ausentismo" count="0"/>
    <cacheHierarchy uniqueName="[Measures].[Ausentismo]" caption="Ausentismo" measure="1" displayFolder="" measureGroup="Ausentismo" count="0"/>
    <cacheHierarchy uniqueName="[Measures].[TotalLoginAusen]" caption="TotalLoginAusen" measure="1" displayFolder="" measureGroup="Ausentismo" count="0"/>
    <cacheHierarchy uniqueName="[Measures].[TotalHSObj]" caption="TotalHSObj" measure="1" displayFolder="" measureGroup="Ausentismo" count="0"/>
    <cacheHierarchy uniqueName="[Measures].[Total Avail]" caption="Total Avail" measure="1" displayFolder="" measureGroup="VentasTiemposFinal" count="0"/>
    <cacheHierarchy uniqueName="[Measures].[Total Hs Productivas]" caption="Total Hs Productivas" measure="1" displayFolder="" measureGroup="VentasTiemposFinal" count="0"/>
    <cacheHierarchy uniqueName="[Measures].[SPH]" caption="SPH" measure="1" displayFolder="" measureGroup="VentasTiemposFinal" count="0"/>
    <cacheHierarchy uniqueName="[Measures].[Incentivo3ra]" caption="Incentivo3ra" measure="1" displayFolder="" measureGroup="VentasTiemposFinal" count="0"/>
    <cacheHierarchy uniqueName="[Measures].[Total Atendidas]" caption="Total Atendidas" measure="1" displayFolder="" measureGroup="VentasTiemposFinal" count="0"/>
    <cacheHierarchy uniqueName="[Measures].[Vtas P+N]" caption="Vtas P+N" measure="1" displayFolder="" measureGroup="VentasTiemposFinal" count="0"/>
    <cacheHierarchy uniqueName="[Measures].[Conversión]" caption="Conversión" measure="1" displayFolder="" measureGroup="VentasTiemposFinal" count="0"/>
    <cacheHierarchy uniqueName="[Measures].[X Atendidas]" caption="X Atendidas" measure="1" displayFolder="" measureGroup="VentasTiemposFinal" count="0"/>
    <cacheHierarchy uniqueName="[Measures].[Incentivo4ta]" caption="Incentivo4ta" measure="1" displayFolder="" measureGroup="VentasTiemposFinal" count="0"/>
    <cacheHierarchy uniqueName="[Measures].[DDHH Trabajados]" caption="DDHH Trabajados" measure="1" displayFolder="" measureGroup="VentasTiemposFinal" count="0"/>
    <cacheHierarchy uniqueName="[Measures].[Vtas P+N x Dia]" caption="Vtas P+N x Dia" measure="1" displayFolder="" measureGroup="VentasTiemposFinal" count="0"/>
    <cacheHierarchy uniqueName="[Measures].[__XL_Count VentasTiemposFinal]" caption="__XL_Count VentasTiemposFinal" measure="1" displayFolder="" measureGroup="VentasTiemposFinal" count="0" hidden="1"/>
    <cacheHierarchy uniqueName="[Measures].[__XL_Count Calendario]" caption="__XL_Count Calendario" measure="1" displayFolder="" measureGroup="Calendario" count="0" hidden="1"/>
    <cacheHierarchy uniqueName="[Measures].[__XL_Count Vtas Delivery]" caption="__XL_Count Vtas Delivery" measure="1" displayFolder="" measureGroup="Vtas Delivery" count="0" hidden="1"/>
    <cacheHierarchy uniqueName="[Measures].[__XL_Count Horas_Objetivo]" caption="__XL_Count Horas_Objetivo" measure="1" displayFolder="" measureGroup="Horas_Objetivo" count="0" hidden="1"/>
    <cacheHierarchy uniqueName="[Measures].[__XL_Count Tiempos]" caption="__XL_Count Tiempos" measure="1" displayFolder="" measureGroup="Tiempos" count="0" hidden="1"/>
    <cacheHierarchy uniqueName="[Measures].[__XL_Count Ventas AZO Mes Anterior]" caption="__XL_Count Ventas AZO Mes Anterior" measure="1" displayFolder="" measureGroup="Ventas AZO Mes Anterior" count="0" hidden="1"/>
    <cacheHierarchy uniqueName="[Measures].[__XL_Count Ausentismo]" caption="__XL_Count Ausentismo" measure="1" displayFolder="" measureGroup="Ausentismo" count="0" hidden="1"/>
    <cacheHierarchy uniqueName="[Measures].[__XL_Count Dotacion]" caption="__XL_Count Dotacion" measure="1" displayFolder="" measureGroup="Dotacion" count="0" hidden="1"/>
    <cacheHierarchy uniqueName="[Measures].[__No measures defined]" caption="__No measures defined" measure="1" displayFolder="" count="0" hidden="1"/>
  </cacheHierarchies>
  <kpis count="0"/>
  <dimensions count="9">
    <dimension name="Ausentismo" uniqueName="[Ausentismo]" caption="Ausentismo"/>
    <dimension name="Calendario" uniqueName="[Calendario]" caption="Calendario"/>
    <dimension name="Dotacion" uniqueName="[Dotacion]" caption="Dotacion"/>
    <dimension name="Horas_Objetivo" uniqueName="[Horas_Objetivo]" caption="Horas_Objetivo"/>
    <dimension measure="1" name="Measures" uniqueName="[Measures]" caption="Measures"/>
    <dimension name="Tiempos" uniqueName="[Tiempos]" caption="Tiempos"/>
    <dimension name="Ventas AZO Mes Anterior" uniqueName="[Ventas AZO Mes Anterior]" caption="Ventas AZO Mes Anterior"/>
    <dimension name="VentasTiemposFinal" uniqueName="[VentasTiemposFinal]" caption="VentasTiemposFinal"/>
    <dimension name="Vtas Delivery" uniqueName="[Vtas Delivery]" caption="Vtas Delivery"/>
  </dimensions>
  <measureGroups count="8">
    <measureGroup name="Ausentismo" caption="Ausentismo"/>
    <measureGroup name="Calendario" caption="Calendario"/>
    <measureGroup name="Dotacion" caption="Dotacion"/>
    <measureGroup name="Horas_Objetivo" caption="Horas_Objetivo"/>
    <measureGroup name="Tiempos" caption="Tiempos"/>
    <measureGroup name="Ventas AZO Mes Anterior" caption="Ventas AZO Mes Anterior"/>
    <measureGroup name="VentasTiemposFinal" caption="VentasTiemposFinal"/>
    <measureGroup name="Vtas Delivery" caption="Vtas Delivery"/>
  </measureGroups>
  <maps count="13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1"/>
    <map measureGroup="4" dimension="5"/>
    <map measureGroup="5" dimension="6"/>
    <map measureGroup="6" dimension="1"/>
    <map measureGroup="6" dimension="2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" refreshedDate="45414.412913078704" backgroundQuery="1" createdVersion="8" refreshedVersion="8" minRefreshableVersion="3" recordCount="0" supportSubquery="1" supportAdvancedDrill="1" xr:uid="{A987245F-B732-443F-AC51-A387BE271B9B}">
  <cacheSource type="external" connectionId="19"/>
  <cacheFields count="4">
    <cacheField name="[Calendario].[Día].[Día]" caption="Día" numFmtId="0" hierarchy="13" level="1">
      <sharedItems count="20">
        <s v="mié. 03/04"/>
        <s v="jue. 04/04"/>
        <s v="vie. 05/04"/>
        <s v="lun. 08/04"/>
        <s v="mar. 09/04"/>
        <s v="mié. 10/04"/>
        <s v="jue. 11/04"/>
        <s v="vie. 12/04"/>
        <s v="lun. 15/04"/>
        <s v="mar. 16/04"/>
        <s v="mié. 17/04"/>
        <s v="jue. 18/04"/>
        <s v="vie. 19/04"/>
        <s v="lun. 22/04"/>
        <s v="mar. 23/04"/>
        <s v="mié. 24/04"/>
        <s v="jue. 25/04"/>
        <s v="vie. 26/04"/>
        <s v="lun. 29/04"/>
        <s v="mar. 30/04"/>
      </sharedItems>
      <extLst>
        <ext xmlns:x15="http://schemas.microsoft.com/office/spreadsheetml/2010/11/main" uri="{4F2E5C28-24EA-4eb8-9CBF-B6C8F9C3D259}">
          <x15:cachedUniqueNames>
            <x15:cachedUniqueName index="0" name="[Calendario].[Día].&amp;[mié. 03/04]"/>
            <x15:cachedUniqueName index="1" name="[Calendario].[Día].&amp;[jue. 04/04]"/>
            <x15:cachedUniqueName index="2" name="[Calendario].[Día].&amp;[vie. 05/04]"/>
            <x15:cachedUniqueName index="3" name="[Calendario].[Día].&amp;[lun. 08/04]"/>
            <x15:cachedUniqueName index="4" name="[Calendario].[Día].&amp;[mar. 09/04]"/>
            <x15:cachedUniqueName index="5" name="[Calendario].[Día].&amp;[mié. 10/04]"/>
            <x15:cachedUniqueName index="6" name="[Calendario].[Día].&amp;[jue. 11/04]"/>
            <x15:cachedUniqueName index="7" name="[Calendario].[Día].&amp;[vie. 12/04]"/>
            <x15:cachedUniqueName index="8" name="[Calendario].[Día].&amp;[lun. 15/04]"/>
            <x15:cachedUniqueName index="9" name="[Calendario].[Día].&amp;[mar. 16/04]"/>
            <x15:cachedUniqueName index="10" name="[Calendario].[Día].&amp;[mié. 17/04]"/>
            <x15:cachedUniqueName index="11" name="[Calendario].[Día].&amp;[jue. 18/04]"/>
            <x15:cachedUniqueName index="12" name="[Calendario].[Día].&amp;[vie. 19/04]"/>
            <x15:cachedUniqueName index="13" name="[Calendario].[Día].&amp;[lun. 22/04]"/>
            <x15:cachedUniqueName index="14" name="[Calendario].[Día].&amp;[mar. 23/04]"/>
            <x15:cachedUniqueName index="15" name="[Calendario].[Día].&amp;[mié. 24/04]"/>
            <x15:cachedUniqueName index="16" name="[Calendario].[Día].&amp;[jue. 25/04]"/>
            <x15:cachedUniqueName index="17" name="[Calendario].[Día].&amp;[vie. 26/04]"/>
            <x15:cachedUniqueName index="18" name="[Calendario].[Día].&amp;[lun. 29/04]"/>
            <x15:cachedUniqueName index="19" name="[Calendario].[Día].&amp;[mar. 30/04]"/>
          </x15:cachedUniqueNames>
        </ext>
      </extLst>
    </cacheField>
    <cacheField name="[VentasTiemposFinal].[Sub Campaña].[Sub Campaña]" caption="Sub Campaña" numFmtId="0" hierarchy="118" level="1">
      <sharedItems count="1">
        <s v="Hunting"/>
      </sharedItems>
      <extLst>
        <ext xmlns:x15="http://schemas.microsoft.com/office/spreadsheetml/2010/11/main" uri="{4F2E5C28-24EA-4eb8-9CBF-B6C8F9C3D259}">
          <x15:cachedUniqueNames>
            <x15:cachedUniqueName index="0" name="[VentasTiemposFinal].[Sub Campaña].&amp;[Hunting]"/>
          </x15:cachedUniqueNames>
        </ext>
      </extLst>
    </cacheField>
    <cacheField name="[Calendario].[Semana].[Semana]" caption="Semana" numFmtId="0" hierarchy="14" level="1">
      <sharedItems count="5">
        <s v="SEMANA 1"/>
        <s v="SEMANA 2"/>
        <s v="SEMANA 3"/>
        <s v="SEMANA 4"/>
        <s v="SEMANA 5"/>
      </sharedItems>
      <extLst>
        <ext xmlns:x15="http://schemas.microsoft.com/office/spreadsheetml/2010/11/main" uri="{4F2E5C28-24EA-4eb8-9CBF-B6C8F9C3D259}">
          <x15:cachedUniqueNames>
            <x15:cachedUniqueName index="0" name="[Calendario].[Semana].&amp;[SEMANA 1]"/>
            <x15:cachedUniqueName index="1" name="[Calendario].[Semana].&amp;[SEMANA 2]"/>
            <x15:cachedUniqueName index="2" name="[Calendario].[Semana].&amp;[SEMANA 3]"/>
            <x15:cachedUniqueName index="3" name="[Calendario].[Semana].&amp;[SEMANA 4]"/>
            <x15:cachedUniqueName index="4" name="[Calendario].[Semana].&amp;[SEMANA 5]"/>
          </x15:cachedUniqueNames>
        </ext>
      </extLst>
    </cacheField>
    <cacheField name="[Measures].[Total Hs Productivas]" caption="Total Hs Productivas" numFmtId="0" hierarchy="233" level="32767"/>
  </cacheFields>
  <cacheHierarchies count="252">
    <cacheHierarchy uniqueName="[Ausentismo].[UserMitrol]" caption="UserMitrol" attribute="1" defaultMemberUniqueName="[Ausentismo].[UserMitrol].[All]" allUniqueName="[Ausentismo].[UserMitrol].[All]" dimensionUniqueName="[Ausentismo]" displayFolder="" count="0" memberValueDatatype="130" unbalanced="0"/>
    <cacheHierarchy uniqueName="[Ausentismo].[Fecha]" caption="Fecha" attribute="1" time="1" defaultMemberUniqueName="[Ausentismo].[Fecha].[All]" allUniqueName="[Ausentismo].[Fecha].[All]" dimensionUniqueName="[Ausentismo]" displayFolder="" count="0" memberValueDatatype="7" unbalanced="0"/>
    <cacheHierarchy uniqueName="[Ausentismo].[HS Obj]" caption="HS Obj" attribute="1" defaultMemberUniqueName="[Ausentismo].[HS Obj].[All]" allUniqueName="[Ausentismo].[HS Obj].[All]" dimensionUniqueName="[Ausentismo]" displayFolder="" count="0" memberValueDatatype="5" unbalanced="0"/>
    <cacheHierarchy uniqueName="[Ausentismo].[LOGIN]" caption="LOGIN" attribute="1" defaultMemberUniqueName="[Ausentismo].[LOGIN].[All]" allUniqueName="[Ausentismo].[LOGIN].[All]" dimensionUniqueName="[Ausentismo]" displayFolder="" count="0" memberValueDatatype="5" unbalanced="0"/>
    <cacheHierarchy uniqueName="[Ausentismo].[PRESENTE]" caption="PRESENTE" attribute="1" defaultMemberUniqueName="[Ausentismo].[PRESENTE].[All]" allUniqueName="[Ausentismo].[PRESENTE].[All]" dimensionUniqueName="[Ausentismo]" displayFolder="" count="0" memberValueDatatype="130" unbalanced="0"/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alendario].[Día]" caption="Día" attribute="1" time="1" defaultMemberUniqueName="[Calendario].[Día].[All]" allUniqueName="[Calendario].[Día].[All]" dimensionUniqueName="[Calendario]" displayFolder="" count="2" memberValueDatatype="130" unbalanced="0">
      <fieldsUsage count="2">
        <fieldUsage x="-1"/>
        <fieldUsage x="0"/>
      </fieldsUsage>
    </cacheHierarchy>
    <cacheHierarchy uniqueName="[Calendario].[Semana]" caption="Semana" attribute="1" time="1" defaultMemberUniqueName="[Calendario].[Semana].[All]" allUniqueName="[Calendario].[Semana].[All]" dimensionUniqueName="[Calendario]" displayFolder="" count="2" memberValueDatatype="130" unbalanced="0">
      <fieldsUsage count="2">
        <fieldUsage x="-1"/>
        <fieldUsage x="2"/>
      </fieldsUsage>
    </cacheHierarchy>
    <cacheHierarchy uniqueName="[Dotacion].[Mes Dotacion]" caption="Mes Dotacion" attribute="1" time="1" defaultMemberUniqueName="[Dotacion].[Mes Dotacion].[All]" allUniqueName="[Dotacion].[Mes Dotacion].[All]" dimensionUniqueName="[Dotacion]" displayFolder="" count="0" memberValueDatatype="7" unbalanced="0"/>
    <cacheHierarchy uniqueName="[Dotacion].[Antiguedad (Meses)]" caption="Antiguedad (Meses)" attribute="1" defaultMemberUniqueName="[Dotacion].[Antiguedad (Meses)].[All]" allUniqueName="[Dotacion].[Antiguedad (Meses)].[All]" dimensionUniqueName="[Dotacion]" displayFolder="" count="0" memberValueDatatype="130" unbalanced="0"/>
    <cacheHierarchy uniqueName="[Dotacion].[Apellido y Nombre]" caption="Apellido y Nombre" attribute="1" defaultMemberUniqueName="[Dotacion].[Apellido y Nombre].[All]" allUniqueName="[Dotacion].[Apellido y Nombre].[All]" dimensionUniqueName="[Dotacion]" displayFolder="" count="0" memberValueDatatype="130" unbalanced="0"/>
    <cacheHierarchy uniqueName="[Dotacion].[Apellido]" caption="Apellido" attribute="1" defaultMemberUniqueName="[Dotacion].[Apellido].[All]" allUniqueName="[Dotacion].[Apellido].[All]" dimensionUniqueName="[Dotacion]" displayFolder="" count="0" memberValueDatatype="130" unbalanced="0"/>
    <cacheHierarchy uniqueName="[Dotacion].[Nombre]" caption="Nombre" attribute="1" defaultMemberUniqueName="[Dotacion].[Nombre].[All]" allUniqueName="[Dotacion].[Nombre].[All]" dimensionUniqueName="[Dotacion]" displayFolder="" count="0" memberValueDatatype="130" unbalanced="0"/>
    <cacheHierarchy uniqueName="[Dotacion].[Documento]" caption="Documento" attribute="1" defaultMemberUniqueName="[Dotacion].[Documento].[All]" allUniqueName="[Dotacion].[Documento].[All]" dimensionUniqueName="[Dotacion]" displayFolder="" count="0" memberValueDatatype="20" unbalanced="0"/>
    <cacheHierarchy uniqueName="[Dotacion].[CUIL/CUIT]" caption="CUIL/CUIT" attribute="1" defaultMemberUniqueName="[Dotacion].[CUIL/CUIT].[All]" allUniqueName="[Dotacion].[CUIL/CUIT].[All]" dimensionUniqueName="[Dotacion]" displayFolder="" count="0" memberValueDatatype="5" unbalanced="0"/>
    <cacheHierarchy uniqueName="[Dotacion].[Nacionalidad]" caption="Nacionalidad" attribute="1" defaultMemberUniqueName="[Dotacion].[Nacionalidad].[All]" allUniqueName="[Dotacion].[Nacionalidad].[All]" dimensionUniqueName="[Dotacion]" displayFolder="" count="0" memberValueDatatype="130" unbalanced="0"/>
    <cacheHierarchy uniqueName="[Dotacion].[Legajo]" caption="Legajo" attribute="1" defaultMemberUniqueName="[Dotacion].[Legajo].[All]" allUniqueName="[Dotacion].[Legajo].[All]" dimensionUniqueName="[Dotacion]" displayFolder="" count="0" memberValueDatatype="130" unbalanced="0"/>
    <cacheHierarchy uniqueName="[Dotacion].[Puesto]" caption="Puesto" attribute="1" defaultMemberUniqueName="[Dotacion].[Puesto].[All]" allUniqueName="[Dotacion].[Puesto].[All]" dimensionUniqueName="[Dotacion]" displayFolder="" count="0" memberValueDatatype="130" unbalanced="0"/>
    <cacheHierarchy uniqueName="[Dotacion].[Fecha Nacimiento]" caption="Fecha Nacimiento" attribute="1" time="1" defaultMemberUniqueName="[Dotacion].[Fecha Nacimiento].[All]" allUniqueName="[Dotacion].[Fecha Nacimiento].[All]" dimensionUniqueName="[Dotacion]" displayFolder="" count="0" memberValueDatatype="7" unbalanced="0"/>
    <cacheHierarchy uniqueName="[Dotacion].[Fecha Ingreso AZO]" caption="Fecha Ingreso AZO" attribute="1" time="1" defaultMemberUniqueName="[Dotacion].[Fecha Ingreso AZO].[All]" allUniqueName="[Dotacion].[Fecha Ingreso AZO].[All]" dimensionUniqueName="[Dotacion]" displayFolder="" count="0" memberValueDatatype="7" unbalanced="0"/>
    <cacheHierarchy uniqueName="[Dotacion].[Fecha Ingreso ML]" caption="Fecha Ingreso ML" attribute="1" time="1" defaultMemberUniqueName="[Dotacion].[Fecha Ingreso ML].[All]" allUniqueName="[Dotacion].[Fecha Ingreso ML].[All]" dimensionUniqueName="[Dotacion]" displayFolder="" count="0" memberValueDatatype="7" unbalanced="0"/>
    <cacheHierarchy uniqueName="[Dotacion].[Supervisor]" caption="Supervisor" attribute="1" defaultMemberUniqueName="[Dotacion].[Supervisor].[All]" allUniqueName="[Dotacion].[Supervisor].[All]" dimensionUniqueName="[Dotacion]" displayFolder="" count="0" memberValueDatatype="130" unbalanced="0"/>
    <cacheHierarchy uniqueName="[Dotacion].[Coordinador]" caption="Coordinador" attribute="1" defaultMemberUniqueName="[Dotacion].[Coordinador].[All]" allUniqueName="[Dotacion].[Coordinador].[All]" dimensionUniqueName="[Dotacion]" displayFolder="" count="0" memberValueDatatype="130" unbalanced="0"/>
    <cacheHierarchy uniqueName="[Dotacion].[Turno]" caption="Turno" attribute="1" defaultMemberUniqueName="[Dotacion].[Turno].[All]" allUniqueName="[Dotacion].[Turno].[All]" dimensionUniqueName="[Dotacion]" displayFolder="" count="0" memberValueDatatype="130" unbalanced="0"/>
    <cacheHierarchy uniqueName="[Dotacion].[Jornada]" caption="Jornada" attribute="1" defaultMemberUniqueName="[Dotacion].[Jornada].[All]" allUniqueName="[Dotacion].[Jornada].[All]" dimensionUniqueName="[Dotacion]" displayFolder="" count="0" memberValueDatatype="130" unbalanced="0"/>
    <cacheHierarchy uniqueName="[Dotacion].[Carga Horaria]" caption="Carga Horaria" attribute="1" defaultMemberUniqueName="[Dotacion].[Carga Horaria].[All]" allUniqueName="[Dotacion].[Carga Horaria].[All]" dimensionUniqueName="[Dotacion]" displayFolder="" count="0" memberValueDatatype="20" unbalanced="0"/>
    <cacheHierarchy uniqueName="[Dotacion].[Cliente]" caption="Cliente" attribute="1" defaultMemberUniqueName="[Dotacion].[Cliente].[All]" allUniqueName="[Dotacion].[Cliente].[All]" dimensionUniqueName="[Dotacion]" displayFolder="" count="0" memberValueDatatype="130" unbalanced="0"/>
    <cacheHierarchy uniqueName="[Dotacion].[Sub Campaña]" caption="Sub Campaña" attribute="1" defaultMemberUniqueName="[Dotacion].[Sub Campaña].[All]" allUniqueName="[Dotacion].[Sub Campaña].[All]" dimensionUniqueName="[Dotacion]" displayFolder="" count="0" memberValueDatatype="130" unbalanced="0"/>
    <cacheHierarchy uniqueName="[Dotacion].[ID AZO]" caption="ID AZO" attribute="1" defaultMemberUniqueName="[Dotacion].[ID AZO].[All]" allUniqueName="[Dotacion].[ID AZO].[All]" dimensionUniqueName="[Dotacion]" displayFolder="" count="0" memberValueDatatype="130" unbalanced="0"/>
    <cacheHierarchy uniqueName="[Dotacion].[Estado]" caption="Estado" attribute="1" defaultMemberUniqueName="[Dotacion].[Estado].[All]" allUniqueName="[Dotacion].[Estado].[All]" dimensionUniqueName="[Dotacion]" displayFolder="" count="0" memberValueDatatype="130" unbalanced="0"/>
    <cacheHierarchy uniqueName="[Dotacion].[Fecha Baja o Lic]" caption="Fecha Baja o Lic" attribute="1" defaultMemberUniqueName="[Dotacion].[Fecha Baja o Lic].[All]" allUniqueName="[Dotacion].[Fecha Baja o Lic].[All]" dimensionUniqueName="[Dotacion]" displayFolder="" count="0" memberValueDatatype="130" unbalanced="0"/>
    <cacheHierarchy uniqueName="[Dotacion].[Proporcional x Presentismo]" caption="Proporcional x Presentismo" attribute="1" defaultMemberUniqueName="[Dotacion].[Proporcional x Presentismo].[All]" allUniqueName="[Dotacion].[Proporcional x Presentismo].[All]" dimensionUniqueName="[Dotacion]" displayFolder="" count="0" memberValueDatatype="5" unbalanced="0"/>
    <cacheHierarchy uniqueName="[Dotacion].[Proporcional x Curva]" caption="Proporcional x Curva" attribute="1" defaultMemberUniqueName="[Dotacion].[Proporcional x Curva].[All]" allUniqueName="[Dotacion].[Proporcional x Curva].[All]" dimensionUniqueName="[Dotacion]" displayFolder="" count="0" memberValueDatatype="5" unbalanced="0"/>
    <cacheHierarchy uniqueName="[Dotacion].[MODALIDAD]" caption="MODALIDAD" attribute="1" defaultMemberUniqueName="[Dotacion].[MODALIDAD].[All]" allUniqueName="[Dotacion].[MODALIDAD].[All]" dimensionUniqueName="[Dotacion]" displayFolder="" count="0" memberValueDatatype="130" unbalanced="0"/>
    <cacheHierarchy uniqueName="[Dotacion].[User Mitrol]" caption="User Mitrol" attribute="1" defaultMemberUniqueName="[Dotacion].[User Mitrol].[All]" allUniqueName="[Dotacion].[User Mitrol].[All]" dimensionUniqueName="[Dotacion]" displayFolder="" count="0" memberValueDatatype="130" unbalanced="0"/>
    <cacheHierarchy uniqueName="[Dotacion].[Equipo]" caption="Equipo" attribute="1" defaultMemberUniqueName="[Dotacion].[Equipo].[All]" allUniqueName="[Dotacion].[Equipo].[All]" dimensionUniqueName="[Dotacion]" displayFolder="" count="0" memberValueDatatype="130" unbalanced="0"/>
    <cacheHierarchy uniqueName="[Horas_Objetivo].[Producto]" caption="Producto" attribute="1" defaultMemberUniqueName="[Horas_Objetivo].[Producto].[All]" allUniqueName="[Horas_Objetivo].[Producto].[All]" dimensionUniqueName="[Horas_Objetivo]" displayFolder="" count="0" memberValueDatatype="130" unbalanced="0"/>
    <cacheHierarchy uniqueName="[Horas_Objetivo].[Apellido y Nombre]" caption="Apellido y Nombre" attribute="1" defaultMemberUniqueName="[Horas_Objetivo].[Apellido y Nombre].[All]" allUniqueName="[Horas_Objetivo].[Apellido y Nombre].[All]" dimensionUniqueName="[Horas_Objetivo]" displayFolder="" count="0" memberValueDatatype="130" unbalanced="0"/>
    <cacheHierarchy uniqueName="[Horas_Objetivo].[Supervisor]" caption="Supervisor" attribute="1" defaultMemberUniqueName="[Horas_Objetivo].[Supervisor].[All]" allUniqueName="[Horas_Objetivo].[Supervisor].[All]" dimensionUniqueName="[Horas_Objetivo]" displayFolder="" count="0" memberValueDatatype="130" unbalanced="0"/>
    <cacheHierarchy uniqueName="[Horas_Objetivo].[Coordinador]" caption="Coordinador" attribute="1" defaultMemberUniqueName="[Horas_Objetivo].[Coordinador].[All]" allUniqueName="[Horas_Objetivo].[Coordinador].[All]" dimensionUniqueName="[Horas_Objetivo]" displayFolder="" count="0" memberValueDatatype="130" unbalanced="0"/>
    <cacheHierarchy uniqueName="[Horas_Objetivo].[Estado]" caption="Estado" attribute="1" defaultMemberUniqueName="[Horas_Objetivo].[Estado].[All]" allUniqueName="[Horas_Objetivo].[Estado].[All]" dimensionUniqueName="[Horas_Objetivo]" displayFolder="" count="0" memberValueDatatype="130" unbalanced="0"/>
    <cacheHierarchy uniqueName="[Horas_Objetivo].[Sub Campaña]" caption="Sub Campaña" attribute="1" defaultMemberUniqueName="[Horas_Objetivo].[Sub Campaña].[All]" allUniqueName="[Horas_Objetivo].[Sub Campaña].[All]" dimensionUniqueName="[Horas_Objetivo]" displayFolder="" count="0" memberValueDatatype="130" unbalanced="0"/>
    <cacheHierarchy uniqueName="[Horas_Objetivo].[User Mitrol]" caption="User Mitrol" attribute="1" defaultMemberUniqueName="[Horas_Objetivo].[User Mitrol].[All]" allUniqueName="[Horas_Objetivo].[User Mitrol].[All]" dimensionUniqueName="[Horas_Objetivo]" displayFolder="" count="0" memberValueDatatype="130" unbalanced="0"/>
    <cacheHierarchy uniqueName="[Horas_Objetivo].[Fecha]" caption="Fecha" attribute="1" time="1" defaultMemberUniqueName="[Horas_Objetivo].[Fecha].[All]" allUniqueName="[Horas_Objetivo].[Fecha].[All]" dimensionUniqueName="[Horas_Objetivo]" displayFolder="" count="0" memberValueDatatype="7" unbalanced="0"/>
    <cacheHierarchy uniqueName="[Horas_Objetivo].[LOGIN]" caption="LOGIN" attribute="1" defaultMemberUniqueName="[Horas_Objetivo].[LOGIN].[All]" allUniqueName="[Horas_Objetivo].[LOGIN].[All]" dimensionUniqueName="[Horas_Objetivo]" displayFolder="" count="0" memberValueDatatype="5" unbalanced="0"/>
    <cacheHierarchy uniqueName="[Horas_Objetivo].[HS Obj]" caption="HS Obj" attribute="1" defaultMemberUniqueName="[Horas_Objetivo].[HS Obj].[All]" allUniqueName="[Horas_Objetivo].[HS Obj].[All]" dimensionUniqueName="[Horas_Objetivo]" displayFolder="" count="0" memberValueDatatype="5" unbalanced="0"/>
    <cacheHierarchy uniqueName="[Tiempos].[Fecha]" caption="Fecha" attribute="1" time="1" defaultMemberUniqueName="[Tiempos].[Fecha].[All]" allUniqueName="[Tiempos].[Fecha].[All]" dimensionUniqueName="[Tiempos]" displayFolder="" count="0" memberValueDatatype="7" unbalanced="0"/>
    <cacheHierarchy uniqueName="[Tiempos].[UserMitrol]" caption="UserMitrol" attribute="1" defaultMemberUniqueName="[Tiempos].[UserMitrol].[All]" allUniqueName="[Tiempos].[UserMitrol].[All]" dimensionUniqueName="[Tiempos]" displayFolder="" count="0" memberValueDatatype="130" unbalanced="0"/>
    <cacheHierarchy uniqueName="[Tiempos].[Sub Campaña]" caption="Sub Campaña" attribute="1" defaultMemberUniqueName="[Tiempos].[Sub Campaña].[All]" allUniqueName="[Tiempos].[Sub Campaña].[All]" dimensionUniqueName="[Tiempos]" displayFolder="" count="0" memberValueDatatype="130" unbalanced="0"/>
    <cacheHierarchy uniqueName="[Tiempos].[LOGIN]" caption="LOGIN" attribute="1" defaultMemberUniqueName="[Tiempos].[LOGIN].[All]" allUniqueName="[Tiempos].[LOGIN].[All]" dimensionUniqueName="[Tiempos]" displayFolder="" count="0" memberValueDatatype="5" unbalanced="0"/>
    <cacheHierarchy uniqueName="[Tiempos].[AVAIL]" caption="AVAIL" attribute="1" defaultMemberUniqueName="[Tiempos].[AVAIL].[All]" allUniqueName="[Tiempos].[AVAIL].[All]" dimensionUniqueName="[Tiempos]" displayFolder="" count="0" memberValueDatatype="5" unbalanced="0"/>
    <cacheHierarchy uniqueName="[Tiempos].[PREVIEW]" caption="PREVIEW" attribute="1" defaultMemberUniqueName="[Tiempos].[PREVIEW].[All]" allUniqueName="[Tiempos].[PREVIEW].[All]" dimensionUniqueName="[Tiempos]" displayFolder="" count="0" memberValueDatatype="5" unbalanced="0"/>
    <cacheHierarchy uniqueName="[Tiempos].[DIAL]" caption="DIAL" attribute="1" defaultMemberUniqueName="[Tiempos].[DIAL].[All]" allUniqueName="[Tiempos].[DIAL].[All]" dimensionUniqueName="[Tiempos]" displayFolder="" count="0" memberValueDatatype="5" unbalanced="0"/>
    <cacheHierarchy uniqueName="[Tiempos].[RING]" caption="RING" attribute="1" defaultMemberUniqueName="[Tiempos].[RING].[All]" allUniqueName="[Tiempos].[RING].[All]" dimensionUniqueName="[Tiempos]" displayFolder="" count="0" memberValueDatatype="5" unbalanced="0"/>
    <cacheHierarchy uniqueName="[Tiempos].[CONVERSACIÓN]" caption="CONVERSACIÓN" attribute="1" defaultMemberUniqueName="[Tiempos].[CONVERSACIÓN].[All]" allUniqueName="[Tiempos].[CONVERSACIÓN].[All]" dimensionUniqueName="[Tiempos]" displayFolder="" count="0" memberValueDatatype="5" unbalanced="0"/>
    <cacheHierarchy uniqueName="[Tiempos].[HOLD]" caption="HOLD" attribute="1" defaultMemberUniqueName="[Tiempos].[HOLD].[All]" allUniqueName="[Tiempos].[HOLD].[All]" dimensionUniqueName="[Tiempos]" displayFolder="" count="0" memberValueDatatype="5" unbalanced="0"/>
    <cacheHierarchy uniqueName="[Tiempos].[ACW]" caption="ACW" attribute="1" defaultMemberUniqueName="[Tiempos].[ACW].[All]" allUniqueName="[Tiempos].[ACW].[All]" dimensionUniqueName="[Tiempos]" displayFolder="" count="0" memberValueDatatype="5" unbalanced="0"/>
    <cacheHierarchy uniqueName="[Tiempos].[NOT_READY]" caption="NOT_READY" attribute="1" defaultMemberUniqueName="[Tiempos].[NOT_READY].[All]" allUniqueName="[Tiempos].[NOT_READY].[All]" dimensionUniqueName="[Tiempos]" displayFolder="" count="0" memberValueDatatype="5" unbalanced="0"/>
    <cacheHierarchy uniqueName="[Tiempos].[BREAK]" caption="BREAK" attribute="1" defaultMemberUniqueName="[Tiempos].[BREAK].[All]" allUniqueName="[Tiempos].[BREAK].[All]" dimensionUniqueName="[Tiempos]" displayFolder="" count="0" memberValueDatatype="5" unbalanced="0"/>
    <cacheHierarchy uniqueName="[Tiempos].[COACHING]" caption="COACHING" attribute="1" defaultMemberUniqueName="[Tiempos].[COACHING].[All]" allUniqueName="[Tiempos].[COACHING].[All]" dimensionUniqueName="[Tiempos]" displayFolder="" count="0" memberValueDatatype="5" unbalanced="0"/>
    <cacheHierarchy uniqueName="[Tiempos].[ADMINISTRATIVO]" caption="ADMINISTRATIVO" attribute="1" defaultMemberUniqueName="[Tiempos].[ADMINISTRATIVO].[All]" allUniqueName="[Tiempos].[ADMINISTRATIVO].[All]" dimensionUniqueName="[Tiempos]" displayFolder="" count="0" memberValueDatatype="5" unbalanced="0"/>
    <cacheHierarchy uniqueName="[Tiempos].[BAÑO]" caption="BAÑO" attribute="1" defaultMemberUniqueName="[Tiempos].[BAÑO].[All]" allUniqueName="[Tiempos].[BAÑO].[All]" dimensionUniqueName="[Tiempos]" displayFolder="" count="0" memberValueDatatype="5" unbalanced="0"/>
    <cacheHierarchy uniqueName="[Tiempos].[LLAMADA_MANUAL]" caption="LLAMADA_MANUAL" attribute="1" defaultMemberUniqueName="[Tiempos].[LLAMADA_MANUAL].[All]" allUniqueName="[Tiempos].[LLAMADA_MANUAL].[All]" dimensionUniqueName="[Tiempos]" displayFolder="" count="0" memberValueDatatype="5" unbalanced="0"/>
    <cacheHierarchy uniqueName="[Tiempos].[ATENDIDAS]" caption="ATENDIDAS" attribute="1" defaultMemberUniqueName="[Tiempos].[ATENDIDAS].[All]" allUniqueName="[Tiempos].[ATENDIDAS].[All]" dimensionUniqueName="[Tiempos]" displayFolder="" count="0" memberValueDatatype="20" unbalanced="0"/>
    <cacheHierarchy uniqueName="[Tiempos].[NO_ATENDIDAS]" caption="NO_ATENDIDAS" attribute="1" defaultMemberUniqueName="[Tiempos].[NO_ATENDIDAS].[All]" allUniqueName="[Tiempos].[NO_ATENDIDAS].[All]" dimensionUniqueName="[Tiempos]" displayFolder="" count="0" memberValueDatatype="20" unbalanced="0"/>
    <cacheHierarchy uniqueName="[Tiempos].[TIPIFICACIÓN_EXITOSO]" caption="TIPIFICACIÓN_EXITOSO" attribute="1" defaultMemberUniqueName="[Tiempos].[TIPIFICACIÓN_EXITOSO].[All]" allUniqueName="[Tiempos].[TIPIFICACIÓN_EXITOSO].[All]" dimensionUniqueName="[Tiempos]" displayFolder="" count="0" memberValueDatatype="20" unbalanced="0"/>
    <cacheHierarchy uniqueName="[Tiempos].[TIPIFICACIÓN_NO_EXITOSO]" caption="TIPIFICACIÓN_NO_EXITOSO" attribute="1" defaultMemberUniqueName="[Tiempos].[TIPIFICACIÓN_NO_EXITOSO].[All]" allUniqueName="[Tiempos].[TIPIFICACIÓN_NO_EXITOSO].[All]" dimensionUniqueName="[Tiempos]" displayFolder="" count="0" memberValueDatatype="20" unbalanced="0"/>
    <cacheHierarchy uniqueName="[Tiempos].[CONVERSACIÓN_ENTRANTE]" caption="CONVERSACIÓN_ENTRANTE" attribute="1" defaultMemberUniqueName="[Tiempos].[CONVERSACIÓN_ENTRANTE].[All]" allUniqueName="[Tiempos].[CONVERSACIÓN_ENTRANTE].[All]" dimensionUniqueName="[Tiempos]" displayFolder="" count="0" memberValueDatatype="5" unbalanced="0"/>
    <cacheHierarchy uniqueName="[Tiempos].[CONVERSACIÓN_SALIENTE]" caption="CONVERSACIÓN_SALIENTE" attribute="1" defaultMemberUniqueName="[Tiempos].[CONVERSACIÓN_SALIENTE].[All]" allUniqueName="[Tiempos].[CONVERSACIÓN_SALIENTE].[All]" dimensionUniqueName="[Tiempos]" displayFolder="" count="0" memberValueDatatype="5" unbalanced="0"/>
    <cacheHierarchy uniqueName="[Tiempos].[LLAMADAS]" caption="LLAMADAS" attribute="1" defaultMemberUniqueName="[Tiempos].[LLAMADAS].[All]" allUniqueName="[Tiempos].[LLAMADAS].[All]" dimensionUniqueName="[Tiempos]" displayFolder="" count="0" memberValueDatatype="20" unbalanced="0"/>
    <cacheHierarchy uniqueName="[Tiempos].[TOTAL_AUXILIARES]" caption="TOTAL_AUXILIARES" attribute="1" defaultMemberUniqueName="[Tiempos].[TOTAL_AUXILIARES].[All]" allUniqueName="[Tiempos].[TOTAL_AUXILIARES].[All]" dimensionUniqueName="[Tiempos]" displayFolder="" count="0" memberValueDatatype="5" unbalanced="0"/>
    <cacheHierarchy uniqueName="[Tiempos].[TKT]" caption="TKT" attribute="1" defaultMemberUniqueName="[Tiempos].[TKT].[All]" allUniqueName="[Tiempos].[TKT].[All]" dimensionUniqueName="[Tiempos]" displayFolder="" count="0" memberValueDatatype="5" unbalanced="0"/>
    <cacheHierarchy uniqueName="[Tiempos].[TMO]" caption="TMO" attribute="1" defaultMemberUniqueName="[Tiempos].[TMO].[All]" allUniqueName="[Tiempos].[TMO].[All]" dimensionUniqueName="[Tiempos]" displayFolder="" count="0" memberValueDatatype="5" unbalanced="0"/>
    <cacheHierarchy uniqueName="[Tiempos].[PRODUCTO]" caption="PRODUCTO" attribute="1" defaultMemberUniqueName="[Tiempos].[PRODUCTO].[All]" allUniqueName="[Tiempos].[PRODUCTO].[All]" dimensionUniqueName="[Tiempos]" displayFolder="" count="0" memberValueDatatype="130" unbalanced="0"/>
    <cacheHierarchy uniqueName="[Tiempos].[Operador]" caption="Operador" attribute="1" defaultMemberUniqueName="[Tiempos].[Operador].[All]" allUniqueName="[Tiempos].[Operador].[All]" dimensionUniqueName="[Tiempos]" displayFolder="" count="0" memberValueDatatype="130" unbalanced="0"/>
    <cacheHierarchy uniqueName="[Tiempos].[Documento]" caption="Documento" attribute="1" defaultMemberUniqueName="[Tiempos].[Documento].[All]" allUniqueName="[Tiempos].[Documento].[All]" dimensionUniqueName="[Tiempos]" displayFolder="" count="0" memberValueDatatype="20" unbalanced="0"/>
    <cacheHierarchy uniqueName="[Tiempos].[Supervisor]" caption="Supervisor" attribute="1" defaultMemberUniqueName="[Tiempos].[Supervisor].[All]" allUniqueName="[Tiempos].[Supervisor].[All]" dimensionUniqueName="[Tiempos]" displayFolder="" count="0" memberValueDatatype="130" unbalanced="0"/>
    <cacheHierarchy uniqueName="[Tiempos].[Coordinador]" caption="Coordinador" attribute="1" defaultMemberUniqueName="[Tiempos].[Coordinador].[All]" allUniqueName="[Tiempos].[Coordinador].[All]" dimensionUniqueName="[Tiempos]" displayFolder="" count="0" memberValueDatatype="130" unbalanced="0"/>
    <cacheHierarchy uniqueName="[Tiempos].[Site]" caption="Site" attribute="1" defaultMemberUniqueName="[Tiempos].[Site].[All]" allUniqueName="[Tiempos].[Site].[All]" dimensionUniqueName="[Tiempos]" displayFolder="" count="0" memberValueDatatype="130" unbalanced="0"/>
    <cacheHierarchy uniqueName="[Tiempos].[Id Operador]" caption="Id Operador" attribute="1" defaultMemberUniqueName="[Tiempos].[Id Operador].[All]" allUniqueName="[Tiempos].[Id Operador].[All]" dimensionUniqueName="[Tiempos]" displayFolder="" count="0" memberValueDatatype="130" unbalanced="0"/>
    <cacheHierarchy uniqueName="[Tiempos].[Estado]" caption="Estado" attribute="1" defaultMemberUniqueName="[Tiempos].[Estado].[All]" allUniqueName="[Tiempos].[Estado].[All]" dimensionUniqueName="[Tiempos]" displayFolder="" count="0" memberValueDatatype="130" unbalanced="0"/>
    <cacheHierarchy uniqueName="[Tiempos].[Proporcional x Presentismo]" caption="Proporcional x Presentismo" attribute="1" defaultMemberUniqueName="[Tiempos].[Proporcional x Presentismo].[All]" allUniqueName="[Tiempos].[Proporcional x Presentismo].[All]" dimensionUniqueName="[Tiempos]" displayFolder="" count="0" memberValueDatatype="5" unbalanced="0"/>
    <cacheHierarchy uniqueName="[Tiempos].[Proporcional x Curva]" caption="Proporcional x Curva" attribute="1" defaultMemberUniqueName="[Tiempos].[Proporcional x Curva].[All]" allUniqueName="[Tiempos].[Proporcional x Curva].[All]" dimensionUniqueName="[Tiempos]" displayFolder="" count="0" memberValueDatatype="5" unbalanced="0"/>
    <cacheHierarchy uniqueName="[Tiempos].[Busqueda]" caption="Busqueda" attribute="1" defaultMemberUniqueName="[Tiempos].[Busqueda].[All]" allUniqueName="[Tiempos].[Busqueda].[All]" dimensionUniqueName="[Tiempos]" displayFolder="" count="0" memberValueDatatype="130" unbalanced="0"/>
    <cacheHierarchy uniqueName="[Ventas AZO Mes Anterior].[Id Operador]" caption="Id Operador" attribute="1" defaultMemberUniqueName="[Ventas AZO Mes Anterior].[Id Operador].[All]" allUniqueName="[Ventas AZO Mes Anterior].[Id Operador].[All]" dimensionUniqueName="[Ventas AZO Mes Anterior]" displayFolder="" count="0" memberValueDatatype="130" unbalanced="0"/>
    <cacheHierarchy uniqueName="[Ventas AZO Mes Anterior].[Fecha]" caption="Fecha" attribute="1" time="1" defaultMemberUniqueName="[Ventas AZO Mes Anterior].[Fecha].[All]" allUniqueName="[Ventas AZO Mes Anterior].[Fecha].[All]" dimensionUniqueName="[Ventas AZO Mes Anterior]" displayFolder="" count="0" memberValueDatatype="7" unbalanced="0"/>
    <cacheHierarchy uniqueName="[Ventas AZO Mes Anterior].[Hora]" caption="Hora" attribute="1" defaultMemberUniqueName="[Ventas AZO Mes Anterior].[Hora].[All]" allUniqueName="[Ventas AZO Mes Anterior].[Hora].[All]" dimensionUniqueName="[Ventas AZO Mes Anterior]" displayFolder="" count="0" memberValueDatatype="130" unbalanced="0"/>
    <cacheHierarchy uniqueName="[Ventas AZO Mes Anterior].[Dispositivo]" caption="Dispositivo" attribute="1" defaultMemberUniqueName="[Ventas AZO Mes Anterior].[Dispositivo].[All]" allUniqueName="[Ventas AZO Mes Anterior].[Dispositivo].[All]" dimensionUniqueName="[Ventas AZO Mes Anterior]" displayFolder="" count="0" memberValueDatatype="130" unbalanced="0"/>
    <cacheHierarchy uniqueName="[Ventas AZO Mes Anterior].[Cliente]" caption="Cliente" attribute="1" defaultMemberUniqueName="[Ventas AZO Mes Anterior].[Cliente].[All]" allUniqueName="[Ventas AZO Mes Anterior].[Cliente].[All]" dimensionUniqueName="[Ventas AZO Mes Anterior]" displayFolder="" count="0" memberValueDatatype="130" unbalanced="0"/>
    <cacheHierarchy uniqueName="[Ventas AZO Mes Anterior].[Cliente_Mail]" caption="Cliente_Mail" attribute="1" defaultMemberUniqueName="[Ventas AZO Mes Anterior].[Cliente_Mail].[All]" allUniqueName="[Ventas AZO Mes Anterior].[Cliente_Mail].[All]" dimensionUniqueName="[Ventas AZO Mes Anterior]" displayFolder="" count="0" memberValueDatatype="130" unbalanced="0"/>
    <cacheHierarchy uniqueName="[Ventas AZO Mes Anterior].[Cliente_Telefono]" caption="Cliente_Telefono" attribute="1" defaultMemberUniqueName="[Ventas AZO Mes Anterior].[Cliente_Telefono].[All]" allUniqueName="[Ventas AZO Mes Anterior].[Cliente_Telefono].[All]" dimensionUniqueName="[Ventas AZO Mes Anterior]" displayFolder="" count="0" memberValueDatatype="130" unbalanced="0"/>
    <cacheHierarchy uniqueName="[Ventas AZO Mes Anterior].[user_id]" caption="user_id" attribute="1" defaultMemberUniqueName="[Ventas AZO Mes Anterior].[user_id].[All]" allUniqueName="[Ventas AZO Mes Anterior].[user_id].[All]" dimensionUniqueName="[Ventas AZO Mes Anterior]" displayFolder="" count="0" memberValueDatatype="130" unbalanced="0"/>
    <cacheHierarchy uniqueName="[Ventas AZO Mes Anterior].[Status_Link]" caption="Status_Link" attribute="1" defaultMemberUniqueName="[Ventas AZO Mes Anterior].[Status_Link].[All]" allUniqueName="[Ventas AZO Mes Anterior].[Status_Link].[All]" dimensionUniqueName="[Ventas AZO Mes Anterior]" displayFolder="" count="0" memberValueDatatype="130" unbalanced="0"/>
    <cacheHierarchy uniqueName="[Ventas AZO Mes Anterior].[payment_id]" caption="payment_id" attribute="1" defaultMemberUniqueName="[Ventas AZO Mes Anterior].[payment_id].[All]" allUniqueName="[Ventas AZO Mes Anterior].[payment_id].[All]" dimensionUniqueName="[Ventas AZO Mes Anterior]" displayFolder="" count="0" memberValueDatatype="130" unbalanced="0"/>
    <cacheHierarchy uniqueName="[Ventas AZO Mes Anterior].[payment_method_id]" caption="payment_method_id" attribute="1" defaultMemberUniqueName="[Ventas AZO Mes Anterior].[payment_method_id].[All]" allUniqueName="[Ventas AZO Mes Anterior].[payment_method_id].[All]" dimensionUniqueName="[Ventas AZO Mes Anterior]" displayFolder="" count="0" memberValueDatatype="130" unbalanced="0"/>
    <cacheHierarchy uniqueName="[Ventas AZO Mes Anterior].[payment_status]" caption="payment_status" attribute="1" defaultMemberUniqueName="[Ventas AZO Mes Anterior].[payment_status].[All]" allUniqueName="[Ventas AZO Mes Anterior].[payment_status].[All]" dimensionUniqueName="[Ventas AZO Mes Anterior]" displayFolder="" count="0" memberValueDatatype="130" unbalanced="0"/>
    <cacheHierarchy uniqueName="[Ventas AZO Mes Anterior].[payment_status_detail]" caption="payment_status_detail" attribute="1" defaultMemberUniqueName="[Ventas AZO Mes Anterior].[payment_status_detail].[All]" allUniqueName="[Ventas AZO Mes Anterior].[payment_status_detail].[All]" dimensionUniqueName="[Ventas AZO Mes Anterior]" displayFolder="" count="0" memberValueDatatype="130" unbalanced="0"/>
    <cacheHierarchy uniqueName="[Ventas AZO Mes Anterior].[PRODUCTO]" caption="PRODUCTO" attribute="1" defaultMemberUniqueName="[Ventas AZO Mes Anterior].[PRODUCTO].[All]" allUniqueName="[Ventas AZO Mes Anterior].[PRODUCTO].[All]" dimensionUniqueName="[Ventas AZO Mes Anterior]" displayFolder="" count="0" memberValueDatatype="130" unbalanced="0"/>
    <cacheHierarchy uniqueName="[Ventas AZO Mes Anterior].[Sub Campaña]" caption="Sub Campaña" attribute="1" defaultMemberUniqueName="[Ventas AZO Mes Anterior].[Sub Campaña].[All]" allUniqueName="[Ventas AZO Mes Anterior].[Sub Campaña].[All]" dimensionUniqueName="[Ventas AZO Mes Anterior]" displayFolder="" count="0" memberValueDatatype="130" unbalanced="0"/>
    <cacheHierarchy uniqueName="[Ventas AZO Mes Anterior].[Estado_Gestion]" caption="Estado_Gestion" attribute="1" defaultMemberUniqueName="[Ventas AZO Mes Anterior].[Estado_Gestion].[All]" allUniqueName="[Ventas AZO Mes Anterior].[Estado_Gestion].[All]" dimensionUniqueName="[Ventas AZO Mes Anterior]" displayFolder="" count="0" memberValueDatatype="130" unbalanced="0"/>
    <cacheHierarchy uniqueName="[Ventas AZO Mes Anterior].[Puntos (Sin Incentivo)]" caption="Puntos (Sin Incentivo)" attribute="1" defaultMemberUniqueName="[Ventas AZO Mes Anterior].[Puntos (Sin Incentivo)].[All]" allUniqueName="[Ventas AZO Mes Anterior].[Puntos (Sin Incentivo)].[All]" dimensionUniqueName="[Ventas AZO Mes Anterior]" displayFolder="" count="0" memberValueDatatype="5" unbalanced="0"/>
    <cacheHierarchy uniqueName="[Ventas AZO Mes Anterior].[Operador]" caption="Operador" attribute="1" defaultMemberUniqueName="[Ventas AZO Mes Anterior].[Operador].[All]" allUniqueName="[Ventas AZO Mes Anterior].[Operador].[All]" dimensionUniqueName="[Ventas AZO Mes Anterior]" displayFolder="" count="0" memberValueDatatype="130" unbalanced="0"/>
    <cacheHierarchy uniqueName="[Ventas AZO Mes Anterior].[Documento]" caption="Documento" attribute="1" defaultMemberUniqueName="[Ventas AZO Mes Anterior].[Documento].[All]" allUniqueName="[Ventas AZO Mes Anterior].[Documento].[All]" dimensionUniqueName="[Ventas AZO Mes Anterior]" displayFolder="" count="0" memberValueDatatype="20" unbalanced="0"/>
    <cacheHierarchy uniqueName="[Ventas AZO Mes Anterior].[Supervisor]" caption="Supervisor" attribute="1" defaultMemberUniqueName="[Ventas AZO Mes Anterior].[Supervisor].[All]" allUniqueName="[Ventas AZO Mes Anterior].[Supervisor].[All]" dimensionUniqueName="[Ventas AZO Mes Anterior]" displayFolder="" count="0" memberValueDatatype="130" unbalanced="0"/>
    <cacheHierarchy uniqueName="[Ventas AZO Mes Anterior].[Coordinador]" caption="Coordinador" attribute="1" defaultMemberUniqueName="[Ventas AZO Mes Anterior].[Coordinador].[All]" allUniqueName="[Ventas AZO Mes Anterior].[Coordinador].[All]" dimensionUniqueName="[Ventas AZO Mes Anterior]" displayFolder="" count="0" memberValueDatatype="130" unbalanced="0"/>
    <cacheHierarchy uniqueName="[Ventas AZO Mes Anterior].[Site]" caption="Site" attribute="1" defaultMemberUniqueName="[Ventas AZO Mes Anterior].[Site].[All]" allUniqueName="[Ventas AZO Mes Anterior].[Site].[All]" dimensionUniqueName="[Ventas AZO Mes Anterior]" displayFolder="" count="0" memberValueDatatype="130" unbalanced="0"/>
    <cacheHierarchy uniqueName="[Ventas AZO Mes Anterior].[Estado]" caption="Estado" attribute="1" defaultMemberUniqueName="[Ventas AZO Mes Anterior].[Estado].[All]" allUniqueName="[Ventas AZO Mes Anterior].[Estado].[All]" dimensionUniqueName="[Ventas AZO Mes Anterior]" displayFolder="" count="0" memberValueDatatype="130" unbalanced="0"/>
    <cacheHierarchy uniqueName="[Ventas AZO Mes Anterior].[Multiplicador Incentivo]" caption="Multiplicador Incentivo" attribute="1" defaultMemberUniqueName="[Ventas AZO Mes Anterior].[Multiplicador Incentivo].[All]" allUniqueName="[Ventas AZO Mes Anterior].[Multiplicador Incentivo].[All]" dimensionUniqueName="[Ventas AZO Mes Anterior]" displayFolder="" count="0" memberValueDatatype="5" unbalanced="0"/>
    <cacheHierarchy uniqueName="[Ventas AZO Mes Anterior].[Puntos]" caption="Puntos" attribute="1" defaultMemberUniqueName="[Ventas AZO Mes Anterior].[Puntos].[All]" allUniqueName="[Ventas AZO Mes Anterior].[Puntos].[All]" dimensionUniqueName="[Ventas AZO Mes Anterior]" displayFolder="" count="0" memberValueDatatype="5" unbalanced="0"/>
    <cacheHierarchy uniqueName="[VentasTiemposFinal].[Fecha]" caption="Fecha" attribute="1" time="1" defaultMemberUniqueName="[VentasTiemposFinal].[Fecha].[All]" allUniqueName="[VentasTiemposFinal].[Fecha].[All]" dimensionUniqueName="[VentasTiemposFinal]" displayFolder="" count="0" memberValueDatatype="7" unbalanced="0"/>
    <cacheHierarchy uniqueName="[VentasTiemposFinal].[UserMitrol]" caption="UserMitrol" attribute="1" defaultMemberUniqueName="[VentasTiemposFinal].[UserMitrol].[All]" allUniqueName="[VentasTiemposFinal].[UserMitrol].[All]" dimensionUniqueName="[VentasTiemposFinal]" displayFolder="" count="0" memberValueDatatype="130" unbalanced="0"/>
    <cacheHierarchy uniqueName="[VentasTiemposFinal].[Sub Campaña]" caption="Sub Campaña" attribute="1" defaultMemberUniqueName="[VentasTiemposFinal].[Sub Campaña].[All]" allUniqueName="[VentasTiemposFinal].[Sub Campaña].[All]" dimensionUniqueName="[VentasTiemposFinal]" displayFolder="" count="2" memberValueDatatype="130" unbalanced="0">
      <fieldsUsage count="2">
        <fieldUsage x="-1"/>
        <fieldUsage x="1"/>
      </fieldsUsage>
    </cacheHierarchy>
    <cacheHierarchy uniqueName="[VentasTiemposFinal].[LOGIN]" caption="LOGIN" attribute="1" defaultMemberUniqueName="[VentasTiemposFinal].[LOGIN].[All]" allUniqueName="[VentasTiemposFinal].[LOGIN].[All]" dimensionUniqueName="[VentasTiemposFinal]" displayFolder="" count="0" memberValueDatatype="5" unbalanced="0"/>
    <cacheHierarchy uniqueName="[VentasTiemposFinal].[AVAIL]" caption="AVAIL" attribute="1" defaultMemberUniqueName="[VentasTiemposFinal].[AVAIL].[All]" allUniqueName="[VentasTiemposFinal].[AVAIL].[All]" dimensionUniqueName="[VentasTiemposFinal]" displayFolder="" count="0" memberValueDatatype="5" unbalanced="0"/>
    <cacheHierarchy uniqueName="[VentasTiemposFinal].[PREVIEW]" caption="PREVIEW" attribute="1" defaultMemberUniqueName="[VentasTiemposFinal].[PREVIEW].[All]" allUniqueName="[VentasTiemposFinal].[PREVIEW].[All]" dimensionUniqueName="[VentasTiemposFinal]" displayFolder="" count="0" memberValueDatatype="5" unbalanced="0"/>
    <cacheHierarchy uniqueName="[VentasTiemposFinal].[DIAL]" caption="DIAL" attribute="1" defaultMemberUniqueName="[VentasTiemposFinal].[DIAL].[All]" allUniqueName="[VentasTiemposFinal].[DIAL].[All]" dimensionUniqueName="[VentasTiemposFinal]" displayFolder="" count="0" memberValueDatatype="5" unbalanced="0"/>
    <cacheHierarchy uniqueName="[VentasTiemposFinal].[RING]" caption="RING" attribute="1" defaultMemberUniqueName="[VentasTiemposFinal].[RING].[All]" allUniqueName="[VentasTiemposFinal].[RING].[All]" dimensionUniqueName="[VentasTiemposFinal]" displayFolder="" count="0" memberValueDatatype="5" unbalanced="0"/>
    <cacheHierarchy uniqueName="[VentasTiemposFinal].[CONVERSACIÓN]" caption="CONVERSACIÓN" attribute="1" defaultMemberUniqueName="[VentasTiemposFinal].[CONVERSACIÓN].[All]" allUniqueName="[VentasTiemposFinal].[CONVERSACIÓN].[All]" dimensionUniqueName="[VentasTiemposFinal]" displayFolder="" count="0" memberValueDatatype="5" unbalanced="0"/>
    <cacheHierarchy uniqueName="[VentasTiemposFinal].[HOLD]" caption="HOLD" attribute="1" defaultMemberUniqueName="[VentasTiemposFinal].[HOLD].[All]" allUniqueName="[VentasTiemposFinal].[HOLD].[All]" dimensionUniqueName="[VentasTiemposFinal]" displayFolder="" count="0" memberValueDatatype="5" unbalanced="0"/>
    <cacheHierarchy uniqueName="[VentasTiemposFinal].[ACW]" caption="ACW" attribute="1" defaultMemberUniqueName="[VentasTiemposFinal].[ACW].[All]" allUniqueName="[VentasTiemposFinal].[ACW].[All]" dimensionUniqueName="[VentasTiemposFinal]" displayFolder="" count="0" memberValueDatatype="5" unbalanced="0"/>
    <cacheHierarchy uniqueName="[VentasTiemposFinal].[NOT_READY]" caption="NOT_READY" attribute="1" defaultMemberUniqueName="[VentasTiemposFinal].[NOT_READY].[All]" allUniqueName="[VentasTiemposFinal].[NOT_READY].[All]" dimensionUniqueName="[VentasTiemposFinal]" displayFolder="" count="0" memberValueDatatype="5" unbalanced="0"/>
    <cacheHierarchy uniqueName="[VentasTiemposFinal].[BREAK]" caption="BREAK" attribute="1" defaultMemberUniqueName="[VentasTiemposFinal].[BREAK].[All]" allUniqueName="[VentasTiemposFinal].[BREAK].[All]" dimensionUniqueName="[VentasTiemposFinal]" displayFolder="" count="0" memberValueDatatype="5" unbalanced="0"/>
    <cacheHierarchy uniqueName="[VentasTiemposFinal].[COACHING]" caption="COACHING" attribute="1" defaultMemberUniqueName="[VentasTiemposFinal].[COACHING].[All]" allUniqueName="[VentasTiemposFinal].[COACHING].[All]" dimensionUniqueName="[VentasTiemposFinal]" displayFolder="" count="0" memberValueDatatype="5" unbalanced="0"/>
    <cacheHierarchy uniqueName="[VentasTiemposFinal].[ADMINISTRATIVO]" caption="ADMINISTRATIVO" attribute="1" defaultMemberUniqueName="[VentasTiemposFinal].[ADMINISTRATIVO].[All]" allUniqueName="[VentasTiemposFinal].[ADMINISTRATIVO].[All]" dimensionUniqueName="[VentasTiemposFinal]" displayFolder="" count="0" memberValueDatatype="5" unbalanced="0"/>
    <cacheHierarchy uniqueName="[VentasTiemposFinal].[BAÑO]" caption="BAÑO" attribute="1" defaultMemberUniqueName="[VentasTiemposFinal].[BAÑO].[All]" allUniqueName="[VentasTiemposFinal].[BAÑO].[All]" dimensionUniqueName="[VentasTiemposFinal]" displayFolder="" count="0" memberValueDatatype="5" unbalanced="0"/>
    <cacheHierarchy uniqueName="[VentasTiemposFinal].[LLAMADA_MANUAL]" caption="LLAMADA_MANUAL" attribute="1" defaultMemberUniqueName="[VentasTiemposFinal].[LLAMADA_MANUAL].[All]" allUniqueName="[VentasTiemposFinal].[LLAMADA_MANUAL].[All]" dimensionUniqueName="[VentasTiemposFinal]" displayFolder="" count="0" memberValueDatatype="5" unbalanced="0"/>
    <cacheHierarchy uniqueName="[VentasTiemposFinal].[ATENDIDAS]" caption="ATENDIDAS" attribute="1" defaultMemberUniqueName="[VentasTiemposFinal].[ATENDIDAS].[All]" allUniqueName="[VentasTiemposFinal].[ATENDIDAS].[All]" dimensionUniqueName="[VentasTiemposFinal]" displayFolder="" count="0" memberValueDatatype="20" unbalanced="0"/>
    <cacheHierarchy uniqueName="[VentasTiemposFinal].[NO_ATENDIDAS]" caption="NO_ATENDIDAS" attribute="1" defaultMemberUniqueName="[VentasTiemposFinal].[NO_ATENDIDAS].[All]" allUniqueName="[VentasTiemposFinal].[NO_ATENDIDAS].[All]" dimensionUniqueName="[VentasTiemposFinal]" displayFolder="" count="0" memberValueDatatype="20" unbalanced="0"/>
    <cacheHierarchy uniqueName="[VentasTiemposFinal].[TIPIFICACIÓN_EXITOSO]" caption="TIPIFICACIÓN_EXITOSO" attribute="1" defaultMemberUniqueName="[VentasTiemposFinal].[TIPIFICACIÓN_EXITOSO].[All]" allUniqueName="[VentasTiemposFinal].[TIPIFICACIÓN_EXITOSO].[All]" dimensionUniqueName="[VentasTiemposFinal]" displayFolder="" count="0" memberValueDatatype="20" unbalanced="0"/>
    <cacheHierarchy uniqueName="[VentasTiemposFinal].[TIPIFICACIÓN_NO_EXITOSO]" caption="TIPIFICACIÓN_NO_EXITOSO" attribute="1" defaultMemberUniqueName="[VentasTiemposFinal].[TIPIFICACIÓN_NO_EXITOSO].[All]" allUniqueName="[VentasTiemposFinal].[TIPIFICACIÓN_NO_EXITOSO].[All]" dimensionUniqueName="[VentasTiemposFinal]" displayFolder="" count="0" memberValueDatatype="20" unbalanced="0"/>
    <cacheHierarchy uniqueName="[VentasTiemposFinal].[CONVERSACIÓN_ENTRANTE]" caption="CONVERSACIÓN_ENTRANTE" attribute="1" defaultMemberUniqueName="[VentasTiemposFinal].[CONVERSACIÓN_ENTRANTE].[All]" allUniqueName="[VentasTiemposFinal].[CONVERSACIÓN_ENTRANTE].[All]" dimensionUniqueName="[VentasTiemposFinal]" displayFolder="" count="0" memberValueDatatype="5" unbalanced="0"/>
    <cacheHierarchy uniqueName="[VentasTiemposFinal].[CONVERSACIÓN_SALIENTE]" caption="CONVERSACIÓN_SALIENTE" attribute="1" defaultMemberUniqueName="[VentasTiemposFinal].[CONVERSACIÓN_SALIENTE].[All]" allUniqueName="[VentasTiemposFinal].[CONVERSACIÓN_SALIENTE].[All]" dimensionUniqueName="[VentasTiemposFinal]" displayFolder="" count="0" memberValueDatatype="5" unbalanced="0"/>
    <cacheHierarchy uniqueName="[VentasTiemposFinal].[LLAMADAS]" caption="LLAMADAS" attribute="1" defaultMemberUniqueName="[VentasTiemposFinal].[LLAMADAS].[All]" allUniqueName="[VentasTiemposFinal].[LLAMADAS].[All]" dimensionUniqueName="[VentasTiemposFinal]" displayFolder="" count="0" memberValueDatatype="20" unbalanced="0"/>
    <cacheHierarchy uniqueName="[VentasTiemposFinal].[TOTAL_AUXILIARES]" caption="TOTAL_AUXILIARES" attribute="1" defaultMemberUniqueName="[VentasTiemposFinal].[TOTAL_AUXILIARES].[All]" allUniqueName="[VentasTiemposFinal].[TOTAL_AUXILIARES].[All]" dimensionUniqueName="[VentasTiemposFinal]" displayFolder="" count="0" memberValueDatatype="5" unbalanced="0"/>
    <cacheHierarchy uniqueName="[VentasTiemposFinal].[TKT]" caption="TKT" attribute="1" defaultMemberUniqueName="[VentasTiemposFinal].[TKT].[All]" allUniqueName="[VentasTiemposFinal].[TKT].[All]" dimensionUniqueName="[VentasTiemposFinal]" displayFolder="" count="0" memberValueDatatype="5" unbalanced="0"/>
    <cacheHierarchy uniqueName="[VentasTiemposFinal].[TMO]" caption="TMO" attribute="1" defaultMemberUniqueName="[VentasTiemposFinal].[TMO].[All]" allUniqueName="[VentasTiemposFinal].[TMO].[All]" dimensionUniqueName="[VentasTiemposFinal]" displayFolder="" count="0" memberValueDatatype="5" unbalanced="0"/>
    <cacheHierarchy uniqueName="[VentasTiemposFinal].[PRODUCTO]" caption="PRODUCTO" attribute="1" defaultMemberUniqueName="[VentasTiemposFinal].[PRODUCTO].[All]" allUniqueName="[VentasTiemposFinal].[PRODUCTO].[All]" dimensionUniqueName="[VentasTiemposFinal]" displayFolder="" count="0" memberValueDatatype="130" unbalanced="0"/>
    <cacheHierarchy uniqueName="[VentasTiemposFinal].[Operador]" caption="Operador" attribute="1" defaultMemberUniqueName="[VentasTiemposFinal].[Operador].[All]" allUniqueName="[VentasTiemposFinal].[Operador].[All]" dimensionUniqueName="[VentasTiemposFinal]" displayFolder="" count="0" memberValueDatatype="130" unbalanced="0"/>
    <cacheHierarchy uniqueName="[VentasTiemposFinal].[Documento]" caption="Documento" attribute="1" defaultMemberUniqueName="[VentasTiemposFinal].[Documento].[All]" allUniqueName="[VentasTiemposFinal].[Documento].[All]" dimensionUniqueName="[VentasTiemposFinal]" displayFolder="" count="0" memberValueDatatype="20" unbalanced="0"/>
    <cacheHierarchy uniqueName="[VentasTiemposFinal].[Supervisor]" caption="Supervisor" attribute="1" defaultMemberUniqueName="[VentasTiemposFinal].[Supervisor].[All]" allUniqueName="[VentasTiemposFinal].[Supervisor].[All]" dimensionUniqueName="[VentasTiemposFinal]" displayFolder="" count="0" memberValueDatatype="130" unbalanced="0"/>
    <cacheHierarchy uniqueName="[VentasTiemposFinal].[Coordinador]" caption="Coordinador" attribute="1" defaultMemberUniqueName="[VentasTiemposFinal].[Coordinador].[All]" allUniqueName="[VentasTiemposFinal].[Coordinador].[All]" dimensionUniqueName="[VentasTiemposFinal]" displayFolder="" count="0" memberValueDatatype="130" unbalanced="0"/>
    <cacheHierarchy uniqueName="[VentasTiemposFinal].[Site]" caption="Site" attribute="1" defaultMemberUniqueName="[VentasTiemposFinal].[Site].[All]" allUniqueName="[VentasTiemposFinal].[Site].[All]" dimensionUniqueName="[VentasTiemposFinal]" displayFolder="" count="0" memberValueDatatype="130" unbalanced="0"/>
    <cacheHierarchy uniqueName="[VentasTiemposFinal].[Id Operador]" caption="Id Operador" attribute="1" defaultMemberUniqueName="[VentasTiemposFinal].[Id Operador].[All]" allUniqueName="[VentasTiemposFinal].[Id Operador].[All]" dimensionUniqueName="[VentasTiemposFinal]" displayFolder="" count="0" memberValueDatatype="130" unbalanced="0"/>
    <cacheHierarchy uniqueName="[VentasTiemposFinal].[Estado]" caption="Estado" attribute="1" defaultMemberUniqueName="[VentasTiemposFinal].[Estado].[All]" allUniqueName="[VentasTiemposFinal].[Estado].[All]" dimensionUniqueName="[VentasTiemposFinal]" displayFolder="" count="0" memberValueDatatype="130" unbalanced="0"/>
    <cacheHierarchy uniqueName="[VentasTiemposFinal].[Proporcional x Presentismo]" caption="Proporcional x Presentismo" attribute="1" defaultMemberUniqueName="[VentasTiemposFinal].[Proporcional x Presentismo].[All]" allUniqueName="[VentasTiemposFinal].[Proporcional x Presentismo].[All]" dimensionUniqueName="[VentasTiemposFinal]" displayFolder="" count="0" memberValueDatatype="5" unbalanced="0"/>
    <cacheHierarchy uniqueName="[VentasTiemposFinal].[Proporcional x Curva]" caption="Proporcional x Curva" attribute="1" defaultMemberUniqueName="[VentasTiemposFinal].[Proporcional x Curva].[All]" allUniqueName="[VentasTiemposFinal].[Proporcional x Curva].[All]" dimensionUniqueName="[VentasTiemposFinal]" displayFolder="" count="0" memberValueDatatype="5" unbalanced="0"/>
    <cacheHierarchy uniqueName="[VentasTiemposFinal].[Busqueda]" caption="Busqueda" attribute="1" defaultMemberUniqueName="[VentasTiemposFinal].[Busqueda].[All]" allUniqueName="[VentasTiemposFinal].[Busqueda].[All]" dimensionUniqueName="[VentasTiemposFinal]" displayFolder="" count="0" memberValueDatatype="130" unbalanced="0"/>
    <cacheHierarchy uniqueName="[VentasTiemposFinal].[Hora]" caption="Hora" attribute="1" defaultMemberUniqueName="[VentasTiemposFinal].[Hora].[All]" allUniqueName="[VentasTiemposFinal].[Hora].[All]" dimensionUniqueName="[VentasTiemposFinal]" displayFolder="" count="0" memberValueDatatype="130" unbalanced="0"/>
    <cacheHierarchy uniqueName="[VentasTiemposFinal].[Dispositivo]" caption="Dispositivo" attribute="1" defaultMemberUniqueName="[VentasTiemposFinal].[Dispositivo].[All]" allUniqueName="[VentasTiemposFinal].[Dispositivo].[All]" dimensionUniqueName="[VentasTiemposFinal]" displayFolder="" count="0" memberValueDatatype="130" unbalanced="0"/>
    <cacheHierarchy uniqueName="[VentasTiemposFinal].[Cliente]" caption="Cliente" attribute="1" defaultMemberUniqueName="[VentasTiemposFinal].[Cliente].[All]" allUniqueName="[VentasTiemposFinal].[Cliente].[All]" dimensionUniqueName="[VentasTiemposFinal]" displayFolder="" count="0" memberValueDatatype="130" unbalanced="0"/>
    <cacheHierarchy uniqueName="[VentasTiemposFinal].[Cliente_Mail]" caption="Cliente_Mail" attribute="1" defaultMemberUniqueName="[VentasTiemposFinal].[Cliente_Mail].[All]" allUniqueName="[VentasTiemposFinal].[Cliente_Mail].[All]" dimensionUniqueName="[VentasTiemposFinal]" displayFolder="" count="0" memberValueDatatype="130" unbalanced="0"/>
    <cacheHierarchy uniqueName="[VentasTiemposFinal].[Cliente_Telefono]" caption="Cliente_Telefono" attribute="1" defaultMemberUniqueName="[VentasTiemposFinal].[Cliente_Telefono].[All]" allUniqueName="[VentasTiemposFinal].[Cliente_Telefono].[All]" dimensionUniqueName="[VentasTiemposFinal]" displayFolder="" count="0" memberValueDatatype="130" unbalanced="0"/>
    <cacheHierarchy uniqueName="[VentasTiemposFinal].[user_id]" caption="user_id" attribute="1" defaultMemberUniqueName="[VentasTiemposFinal].[user_id].[All]" allUniqueName="[VentasTiemposFinal].[user_id].[All]" dimensionUniqueName="[VentasTiemposFinal]" displayFolder="" count="0" memberValueDatatype="130" unbalanced="0"/>
    <cacheHierarchy uniqueName="[VentasTiemposFinal].[Status_Link]" caption="Status_Link" attribute="1" defaultMemberUniqueName="[VentasTiemposFinal].[Status_Link].[All]" allUniqueName="[VentasTiemposFinal].[Status_Link].[All]" dimensionUniqueName="[VentasTiemposFinal]" displayFolder="" count="0" memberValueDatatype="130" unbalanced="0"/>
    <cacheHierarchy uniqueName="[VentasTiemposFinal].[payment_id]" caption="payment_id" attribute="1" defaultMemberUniqueName="[VentasTiemposFinal].[payment_id].[All]" allUniqueName="[VentasTiemposFinal].[payment_id].[All]" dimensionUniqueName="[VentasTiemposFinal]" displayFolder="" count="0" memberValueDatatype="130" unbalanced="0"/>
    <cacheHierarchy uniqueName="[VentasTiemposFinal].[payment_method_id]" caption="payment_method_id" attribute="1" defaultMemberUniqueName="[VentasTiemposFinal].[payment_method_id].[All]" allUniqueName="[VentasTiemposFinal].[payment_method_id].[All]" dimensionUniqueName="[VentasTiemposFinal]" displayFolder="" count="0" memberValueDatatype="130" unbalanced="0"/>
    <cacheHierarchy uniqueName="[VentasTiemposFinal].[payment_status]" caption="payment_status" attribute="1" defaultMemberUniqueName="[VentasTiemposFinal].[payment_status].[All]" allUniqueName="[VentasTiemposFinal].[payment_status].[All]" dimensionUniqueName="[VentasTiemposFinal]" displayFolder="" count="0" memberValueDatatype="130" unbalanced="0"/>
    <cacheHierarchy uniqueName="[VentasTiemposFinal].[payment_status_detail]" caption="payment_status_detail" attribute="1" defaultMemberUniqueName="[VentasTiemposFinal].[payment_status_detail].[All]" allUniqueName="[VentasTiemposFinal].[payment_status_detail].[All]" dimensionUniqueName="[VentasTiemposFinal]" displayFolder="" count="0" memberValueDatatype="130" unbalanced="0"/>
    <cacheHierarchy uniqueName="[VentasTiemposFinal].[Estado_Gestion]" caption="Estado_Gestion" attribute="1" defaultMemberUniqueName="[VentasTiemposFinal].[Estado_Gestion].[All]" allUniqueName="[VentasTiemposFinal].[Estado_Gestion].[All]" dimensionUniqueName="[VentasTiemposFinal]" displayFolder="" count="0" memberValueDatatype="130" unbalanced="0"/>
    <cacheHierarchy uniqueName="[VentasTiemposFinal].[Puntos (Sin Incentivo)]" caption="Puntos (Sin Incentivo)" attribute="1" defaultMemberUniqueName="[VentasTiemposFinal].[Puntos (Sin Incentivo)].[All]" allUniqueName="[VentasTiemposFinal].[Puntos (Sin Incentivo)].[All]" dimensionUniqueName="[VentasTiemposFinal]" displayFolder="" count="0" memberValueDatatype="5" unbalanced="0"/>
    <cacheHierarchy uniqueName="[VentasTiemposFinal].[Multiplicador Incentivo]" caption="Multiplicador Incentivo" attribute="1" defaultMemberUniqueName="[VentasTiemposFinal].[Multiplicador Incentivo].[All]" allUniqueName="[VentasTiemposFinal].[Multiplicador Incentivo].[All]" dimensionUniqueName="[VentasTiemposFinal]" displayFolder="" count="0" memberValueDatatype="5" unbalanced="0"/>
    <cacheHierarchy uniqueName="[VentasTiemposFinal].[Puntos]" caption="Puntos" attribute="1" defaultMemberUniqueName="[VentasTiemposFinal].[Puntos].[All]" allUniqueName="[VentasTiemposFinal].[Puntos].[All]" dimensionUniqueName="[VentasTiemposFinal]" displayFolder="" count="0" memberValueDatatype="5" unbalanced="0"/>
    <cacheHierarchy uniqueName="[VentasTiemposFinal].[Coeficiente]" caption="Coeficiente" attribute="1" defaultMemberUniqueName="[VentasTiemposFinal].[Coeficiente].[All]" allUniqueName="[VentasTiemposFinal].[Coeficiente].[All]" dimensionUniqueName="[VentasTiemposFinal]" displayFolder="" count="0" memberValueDatatype="5" unbalanced="0"/>
    <cacheHierarchy uniqueName="[Vtas Delivery].[Fecha]" caption="Fecha" attribute="1" time="1" defaultMemberUniqueName="[Vtas Delivery].[Fecha].[All]" allUniqueName="[Vtas Delivery].[Fecha].[All]" dimensionUniqueName="[Vtas Delivery]" displayFolder="" count="0" memberValueDatatype="7" unbalanced="0"/>
    <cacheHierarchy uniqueName="[Vtas Delivery].[Nombre / Local]" caption="Nombre / Local" attribute="1" defaultMemberUniqueName="[Vtas Delivery].[Nombre / Local].[All]" allUniqueName="[Vtas Delivery].[Nombre / Local].[All]" dimensionUniqueName="[Vtas Delivery]" displayFolder="" count="0" memberValueDatatype="130" unbalanced="0"/>
    <cacheHierarchy uniqueName="[Vtas Delivery].[Teléfono (Google)]" caption="Teléfono (Google)" attribute="1" defaultMemberUniqueName="[Vtas Delivery].[Teléfono (Google)].[All]" allUniqueName="[Vtas Delivery].[Teléfono (Google)].[All]" dimensionUniqueName="[Vtas Delivery]" displayFolder="" count="0" memberValueDatatype="20" unbalanced="0"/>
    <cacheHierarchy uniqueName="[Vtas Delivery].[Mail]" caption="Mail" attribute="1" defaultMemberUniqueName="[Vtas Delivery].[Mail].[All]" allUniqueName="[Vtas Delivery].[Mail].[All]" dimensionUniqueName="[Vtas Delivery]" displayFolder="" count="0" memberValueDatatype="130" unbalanced="0"/>
    <cacheHierarchy uniqueName="[Vtas Delivery].[AGENTE]" caption="AGENTE" attribute="1" defaultMemberUniqueName="[Vtas Delivery].[AGENTE].[All]" allUniqueName="[Vtas Delivery].[AGENTE].[All]" dimensionUniqueName="[Vtas Delivery]" displayFolder="" count="0" memberValueDatatype="130" unbalanced="0"/>
    <cacheHierarchy uniqueName="[Vtas Delivery].[DNI]" caption="DNI" attribute="1" defaultMemberUniqueName="[Vtas Delivery].[DNI].[All]" allUniqueName="[Vtas Delivery].[DNI].[All]" dimensionUniqueName="[Vtas Delivery]" displayFolder="" count="0" memberValueDatatype="20" unbalanced="0"/>
    <cacheHierarchy uniqueName="[Vtas Delivery].[Producto]" caption="Producto" attribute="1" defaultMemberUniqueName="[Vtas Delivery].[Producto].[All]" allUniqueName="[Vtas Delivery].[Producto].[All]" dimensionUniqueName="[Vtas Delivery]" displayFolder="" count="0" memberValueDatatype="130" unbalanced="0"/>
    <cacheHierarchy uniqueName="[Measures].[Suma de LOGIN]" caption="Suma de LOGIN" measure="1" displayFolder="" measureGroup="VentasTiemposFinal" count="0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Recuento de Sub Campaña]" caption="Recuento de Sub Campaña" measure="1" displayFolder="" measureGroup="VentasTiemposFinal" count="0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Recuento de AGENTE]" caption="Recuento de AGENTE" measure="1" displayFolder="" measureGroup="Vtas Delivery" count="0">
      <extLst>
        <ext xmlns:x15="http://schemas.microsoft.com/office/spreadsheetml/2010/11/main" uri="{B97F6D7D-B522-45F9-BDA1-12C45D357490}">
          <x15:cacheHierarchy aggregatedColumn="174"/>
        </ext>
      </extLst>
    </cacheHierarchy>
    <cacheHierarchy uniqueName="[Measures].[Recuento de Producto]" caption="Recuento de Producto" measure="1" displayFolder="" measureGroup="Vtas Delivery" count="0">
      <extLst>
        <ext xmlns:x15="http://schemas.microsoft.com/office/spreadsheetml/2010/11/main" uri="{B97F6D7D-B522-45F9-BDA1-12C45D357490}">
          <x15:cacheHierarchy aggregatedColumn="176"/>
        </ext>
      </extLst>
    </cacheHierarchy>
    <cacheHierarchy uniqueName="[Measures].[Recuento de Dispositivo]" caption="Recuento de Dispositivo" measure="1" displayFolder="" measureGroup="VentasTiemposFinal" count="0">
      <extLst>
        <ext xmlns:x15="http://schemas.microsoft.com/office/spreadsheetml/2010/11/main" uri="{B97F6D7D-B522-45F9-BDA1-12C45D357490}">
          <x15:cacheHierarchy aggregatedColumn="155"/>
        </ext>
      </extLst>
    </cacheHierarchy>
    <cacheHierarchy uniqueName="[Measures].[Suma de Puntos]" caption="Suma de Puntos" measure="1" displayFolder="" measureGroup="VentasTiemposFinal" count="0">
      <extLst>
        <ext xmlns:x15="http://schemas.microsoft.com/office/spreadsheetml/2010/11/main" uri="{B97F6D7D-B522-45F9-BDA1-12C45D357490}">
          <x15:cacheHierarchy aggregatedColumn="168"/>
        </ext>
      </extLst>
    </cacheHierarchy>
    <cacheHierarchy uniqueName="[Measures].[Suma de Proporcional x Presentismo]" caption="Suma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Suma de Proporcional x Curva]" caption="Suma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Máx. de Proporcional x Presentismo]" caption="Máx. de Proporcional x Presentismo" measure="1" displayFolder="" measureGroup="VentasTiemposFinal" count="0">
      <extLst>
        <ext xmlns:x15="http://schemas.microsoft.com/office/spreadsheetml/2010/11/main" uri="{B97F6D7D-B522-45F9-BDA1-12C45D357490}">
          <x15:cacheHierarchy aggregatedColumn="151"/>
        </ext>
      </extLst>
    </cacheHierarchy>
    <cacheHierarchy uniqueName="[Measures].[Máx. de Proporcional x Curva]" caption="Máx. de Proporcional x Curva" measure="1" displayFolder="" measureGroup="VentasTiemposFinal" count="0">
      <extLst>
        <ext xmlns:x15="http://schemas.microsoft.com/office/spreadsheetml/2010/11/main" uri="{B97F6D7D-B522-45F9-BDA1-12C45D357490}">
          <x15:cacheHierarchy aggregatedColumn="152"/>
        </ext>
      </extLst>
    </cacheHierarchy>
    <cacheHierarchy uniqueName="[Measures].[Suma de LOGIN 2]" caption="Suma de LOGIN 2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LOGIN]" caption="Recuento de LOGIN" measure="1" displayFolder="" measureGroup="Tiempos" count="0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Recuento de PRESENTE]" caption="Recuento de PRESENTE" measure="1" displayFolder="" measureGroup="Ausentismo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S Obj]" caption="Suma de HS Obj" measure="1" displayFolder="" measureGroup="Ausentism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Id Operador]" caption="Recuento de Id Operador" measure="1" displayFolder="" measureGroup="VentasTiemposFinal" count="0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Vtas Cargadas]" caption="Vtas Cargadas" measure="1" displayFolder="" measureGroup="VentasTiemposFinal" count="0"/>
    <cacheHierarchy uniqueName="[Measures].[Vtas Aceptadas]" caption="Vtas Aceptadas" measure="1" displayFolder="" measureGroup="VentasTiemposFinal" count="0"/>
    <cacheHierarchy uniqueName="[Measures].[Vtas Pendientes]" caption="Vtas Pendientes" measure="1" displayFolder="" measureGroup="VentasTiemposFinal" count="0"/>
    <cacheHierarchy uniqueName="[Measures].[Vtas Canceladas]" caption="Vtas Canceladas" measure="1" displayFolder="" measureGroup="VentasTiemposFinal" count="0"/>
    <cacheHierarchy uniqueName="[Measures].[Total Puntos]" caption="Total Puntos" measure="1" displayFolder="" measureGroup="VentasTiemposFinal" count="0"/>
    <cacheHierarchy uniqueName="[Measures].[Total Login]" caption="Total Login" measure="1" displayFolder="" measureGroup="VentasTiemposFinal" count="0"/>
    <cacheHierarchy uniqueName="[Measures].[CI Login]" caption="CI Login" measure="1" displayFolder="" measureGroup="VentasTiemposFinal" count="0"/>
    <cacheHierarchy uniqueName="[Measures].[Hs Desvio]" caption="Hs Desvio" measure="1" displayFolder="" measureGroup="Horas_Objetivo" count="0"/>
    <cacheHierarchy uniqueName="[Measures].[Obj Hs]" caption="Obj Hs" measure="1" displayFolder="" measureGroup="Horas_Objetivo" count="0"/>
    <cacheHierarchy uniqueName="[Measures].[Log]" caption="Log" measure="1" displayFolder="" measureGroup="Horas_Objetivo" count="0"/>
    <cacheHierarchy uniqueName="[Measures].[%Cumpl.Hs]" caption="%Cumpl.Hs" measure="1" displayFolder="" measureGroup="Horas_Objetivo" count="0"/>
    <cacheHierarchy uniqueName="[Measures].[CI Avail]" caption="CI Avail" measure="1" displayFolder="" measureGroup="VentasTiemposFinal" count="0"/>
    <cacheHierarchy uniqueName="[Measures].[CI Preview]" caption="CI Preview" measure="1" displayFolder="" measureGroup="VentasTiemposFinal" count="0"/>
    <cacheHierarchy uniqueName="[Measures].[CI Dial]" caption="CI Dial" measure="1" displayFolder="" measureGroup="VentasTiemposFinal" count="0"/>
    <cacheHierarchy uniqueName="[Measures].[CI Ring]" caption="CI Ring" measure="1" displayFolder="" measureGroup="VentasTiemposFinal" count="0"/>
    <cacheHierarchy uniqueName="[Measures].[CI Conversacion]" caption="CI Conversacion" measure="1" displayFolder="" measureGroup="VentasTiemposFinal" count="0"/>
    <cacheHierarchy uniqueName="[Measures].[CI Hold]" caption="CI Hold" measure="1" displayFolder="" measureGroup="VentasTiemposFinal" count="0"/>
    <cacheHierarchy uniqueName="[Measures].[CI ACW]" caption="CI ACW" measure="1" displayFolder="" measureGroup="VentasTiemposFinal" count="0"/>
    <cacheHierarchy uniqueName="[Measures].[CI Not_Ready]" caption="CI Not_Ready" measure="1" displayFolder="" measureGroup="VentasTiemposFinal" count="0"/>
    <cacheHierarchy uniqueName="[Measures].[CI Break]" caption="CI Break" measure="1" displayFolder="" measureGroup="VentasTiemposFinal" count="0"/>
    <cacheHierarchy uniqueName="[Measures].[CI Coaching]" caption="CI Coaching" measure="1" displayFolder="" measureGroup="VentasTiemposFinal" count="0"/>
    <cacheHierarchy uniqueName="[Measures].[CI Administrativo]" caption="CI Administrativo" measure="1" displayFolder="" measureGroup="VentasTiemposFinal" count="0"/>
    <cacheHierarchy uniqueName="[Measures].[CI Baño]" caption="CI Baño" measure="1" displayFolder="" measureGroup="VentasTiemposFinal" count="0"/>
    <cacheHierarchy uniqueName="[Measures].[CI LL Manual]" caption="CI LL Manual" measure="1" displayFolder="" measureGroup="VentasTiemposFinal" count="0"/>
    <cacheHierarchy uniqueName="[Measures].[%Avail]" caption="%Avail" measure="1" displayFolder="" measureGroup="VentasTiemposFinal" count="0"/>
    <cacheHierarchy uniqueName="[Measures].[%Utilizacion]" caption="%Utilizacion" measure="1" displayFolder="" measureGroup="VentasTiemposFinal" count="0"/>
    <cacheHierarchy uniqueName="[Measures].[CI OTROS]" caption="CI OTROS" measure="1" displayFolder="" measureGroup="VentasTiemposFinal" count="0"/>
    <cacheHierarchy uniqueName="[Measures].[Llamada prom/Dia]" caption="Llamada prom/Dia" measure="1" displayFolder="" measureGroup="VentasTiemposFinal" count="0"/>
    <cacheHierarchy uniqueName="[Measures].[Q Llam C/6 HS]" caption="Q Llam C/6 HS" measure="1" displayFolder="" measureGroup="VentasTiemposFinal" count="0"/>
    <cacheHierarchy uniqueName="[Measures].[Total Llamadas]" caption="Total Llamadas" measure="1" displayFolder="" measureGroup="VentasTiemposFinal" count="0"/>
    <cacheHierarchy uniqueName="[Measures].[Total Puntos (Sin Incentivo)]" caption="Total Puntos (Sin Incentivo)" measure="1" displayFolder="" measureGroup="VentasTiemposFinal" count="0"/>
    <cacheHierarchy uniqueName="[Measures].[Total Puntos Duplicados]" caption="Total Puntos Duplicados" measure="1" displayFolder="" measureGroup="VentasTiemposFinal" count="0"/>
    <cacheHierarchy uniqueName="[Measures].[Total Puntos Mes Anterior]" caption="Total Puntos Mes Anterior" measure="1" displayFolder="" measureGroup="Ventas AZO Mes Anterior" count="0"/>
    <cacheHierarchy uniqueName="[Measures].[Q Presentes]" caption="Q Presentes" measure="1" displayFolder="" measureGroup="Ausentismo" count="0"/>
    <cacheHierarchy uniqueName="[Measures].[Q Ausentes]" caption="Q Ausentes" measure="1" displayFolder="" measureGroup="Ausentismo" count="0"/>
    <cacheHierarchy uniqueName="[Measures].[% Presencialidad]" caption="% Presencialidad" measure="1" displayFolder="" measureGroup="Ausentismo" count="0"/>
    <cacheHierarchy uniqueName="[Measures].[% Ausencia]" caption="% Ausencia" measure="1" displayFolder="" measureGroup="Ausentismo" count="0"/>
    <cacheHierarchy uniqueName="[Measures].[Ausentismo]" caption="Ausentismo" measure="1" displayFolder="" measureGroup="Ausentismo" count="0"/>
    <cacheHierarchy uniqueName="[Measures].[TotalLoginAusen]" caption="TotalLoginAusen" measure="1" displayFolder="" measureGroup="Ausentismo" count="0"/>
    <cacheHierarchy uniqueName="[Measures].[TotalHSObj]" caption="TotalHSObj" measure="1" displayFolder="" measureGroup="Ausentismo" count="0"/>
    <cacheHierarchy uniqueName="[Measures].[Total Avail]" caption="Total Avail" measure="1" displayFolder="" measureGroup="VentasTiemposFinal" count="0"/>
    <cacheHierarchy uniqueName="[Measures].[Total Hs Productivas]" caption="Total Hs Productivas" measure="1" displayFolder="" measureGroup="VentasTiemposFinal" count="0" oneField="1">
      <fieldsUsage count="1">
        <fieldUsage x="3"/>
      </fieldsUsage>
    </cacheHierarchy>
    <cacheHierarchy uniqueName="[Measures].[SPH]" caption="SPH" measure="1" displayFolder="" measureGroup="VentasTiemposFinal" count="0"/>
    <cacheHierarchy uniqueName="[Measures].[Incentivo3ra]" caption="Incentivo3ra" measure="1" displayFolder="" measureGroup="VentasTiemposFinal" count="0"/>
    <cacheHierarchy uniqueName="[Measures].[Total Atendidas]" caption="Total Atendidas" measure="1" displayFolder="" measureGroup="VentasTiemposFinal" count="0"/>
    <cacheHierarchy uniqueName="[Measures].[Vtas P+N]" caption="Vtas P+N" measure="1" displayFolder="" measureGroup="VentasTiemposFinal" count="0"/>
    <cacheHierarchy uniqueName="[Measures].[Conversión]" caption="Conversión" measure="1" displayFolder="" measureGroup="VentasTiemposFinal" count="0"/>
    <cacheHierarchy uniqueName="[Measures].[X Atendidas]" caption="X Atendidas" measure="1" displayFolder="" measureGroup="VentasTiemposFinal" count="0"/>
    <cacheHierarchy uniqueName="[Measures].[Incentivo4ta]" caption="Incentivo4ta" measure="1" displayFolder="" measureGroup="VentasTiemposFinal" count="0"/>
    <cacheHierarchy uniqueName="[Measures].[DDHH Trabajados]" caption="DDHH Trabajados" measure="1" displayFolder="" measureGroup="VentasTiemposFinal" count="0"/>
    <cacheHierarchy uniqueName="[Measures].[Vtas P+N x Dia]" caption="Vtas P+N x Dia" measure="1" displayFolder="" measureGroup="VentasTiemposFinal" count="0"/>
    <cacheHierarchy uniqueName="[Measures].[__XL_Count VentasTiemposFinal]" caption="__XL_Count VentasTiemposFinal" measure="1" displayFolder="" measureGroup="VentasTiemposFinal" count="0" hidden="1"/>
    <cacheHierarchy uniqueName="[Measures].[__XL_Count Calendario]" caption="__XL_Count Calendario" measure="1" displayFolder="" measureGroup="Calendario" count="0" hidden="1"/>
    <cacheHierarchy uniqueName="[Measures].[__XL_Count Vtas Delivery]" caption="__XL_Count Vtas Delivery" measure="1" displayFolder="" measureGroup="Vtas Delivery" count="0" hidden="1"/>
    <cacheHierarchy uniqueName="[Measures].[__XL_Count Horas_Objetivo]" caption="__XL_Count Horas_Objetivo" measure="1" displayFolder="" measureGroup="Horas_Objetivo" count="0" hidden="1"/>
    <cacheHierarchy uniqueName="[Measures].[__XL_Count Tiempos]" caption="__XL_Count Tiempos" measure="1" displayFolder="" measureGroup="Tiempos" count="0" hidden="1"/>
    <cacheHierarchy uniqueName="[Measures].[__XL_Count Ventas AZO Mes Anterior]" caption="__XL_Count Ventas AZO Mes Anterior" measure="1" displayFolder="" measureGroup="Ventas AZO Mes Anterior" count="0" hidden="1"/>
    <cacheHierarchy uniqueName="[Measures].[__XL_Count Ausentismo]" caption="__XL_Count Ausentismo" measure="1" displayFolder="" measureGroup="Ausentismo" count="0" hidden="1"/>
    <cacheHierarchy uniqueName="[Measures].[__XL_Count Dotacion]" caption="__XL_Count Dotacion" measure="1" displayFolder="" measureGroup="Dotacion" count="0" hidden="1"/>
    <cacheHierarchy uniqueName="[Measures].[__No measures defined]" caption="__No measures defined" measure="1" displayFolder="" count="0" hidden="1"/>
  </cacheHierarchies>
  <kpis count="0"/>
  <dimensions count="9">
    <dimension name="Ausentismo" uniqueName="[Ausentismo]" caption="Ausentismo"/>
    <dimension name="Calendario" uniqueName="[Calendario]" caption="Calendario"/>
    <dimension name="Dotacion" uniqueName="[Dotacion]" caption="Dotacion"/>
    <dimension name="Horas_Objetivo" uniqueName="[Horas_Objetivo]" caption="Horas_Objetivo"/>
    <dimension measure="1" name="Measures" uniqueName="[Measures]" caption="Measures"/>
    <dimension name="Tiempos" uniqueName="[Tiempos]" caption="Tiempos"/>
    <dimension name="Ventas AZO Mes Anterior" uniqueName="[Ventas AZO Mes Anterior]" caption="Ventas AZO Mes Anterior"/>
    <dimension name="VentasTiemposFinal" uniqueName="[VentasTiemposFinal]" caption="VentasTiemposFinal"/>
    <dimension name="Vtas Delivery" uniqueName="[Vtas Delivery]" caption="Vtas Delivery"/>
  </dimensions>
  <measureGroups count="8">
    <measureGroup name="Ausentismo" caption="Ausentismo"/>
    <measureGroup name="Calendario" caption="Calendario"/>
    <measureGroup name="Dotacion" caption="Dotacion"/>
    <measureGroup name="Horas_Objetivo" caption="Horas_Objetivo"/>
    <measureGroup name="Tiempos" caption="Tiempos"/>
    <measureGroup name="Ventas AZO Mes Anterior" caption="Ventas AZO Mes Anterior"/>
    <measureGroup name="VentasTiemposFinal" caption="VentasTiemposFinal"/>
    <measureGroup name="Vtas Delivery" caption="Vtas Delivery"/>
  </measureGroups>
  <maps count="13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1"/>
    <map measureGroup="4" dimension="5"/>
    <map measureGroup="5" dimension="6"/>
    <map measureGroup="6" dimension="1"/>
    <map measureGroup="6" dimension="2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d v="2024-04-01T00:00:00"/>
    <s v="&lt;15"/>
    <s v="Aragon Marianela Belen"/>
    <s v="Aragon"/>
    <s v="Marianela Belen"/>
    <n v="36600597"/>
    <n v="27366005973"/>
    <s v="ARGENTINA"/>
    <s v="36600597"/>
    <x v="0"/>
    <d v="1992-09-01T00:00:00"/>
    <d v="2024-04-22T00:00:00"/>
    <d v="2024-04-22T00:00:00"/>
    <s v="Chierico Silvina"/>
    <s v="Barbieri Andres Enrique"/>
    <s v="TT"/>
    <s v="15 a 21"/>
    <n v="6"/>
    <s v="MPP"/>
    <x v="0"/>
    <s v="7437"/>
    <x v="0"/>
    <s v="24/4/2024"/>
    <n v="0.25"/>
    <n v="0.25"/>
    <s v="PRESENCIAL"/>
    <s v="maragon"/>
    <m/>
  </r>
  <r>
    <d v="2024-04-01T00:00:00"/>
    <s v="&lt;15"/>
    <s v="Carreno Alejandro Jose"/>
    <s v="Carreno"/>
    <s v="Alejandro Jose"/>
    <n v="38547445"/>
    <n v="20385474459"/>
    <s v="ARGENTINA"/>
    <s v="1770 A"/>
    <x v="0"/>
    <d v="1994-12-09T00:00:00"/>
    <d v="2024-04-22T00:00:00"/>
    <d v="2024-04-22T00:00:00"/>
    <s v="Chierico Silvina"/>
    <s v="Barbieri Andres Enrique"/>
    <s v="TT"/>
    <s v="15 a 21"/>
    <n v="6"/>
    <s v="MPP"/>
    <x v="0"/>
    <s v="7436"/>
    <x v="1"/>
    <s v=""/>
    <n v="0.25"/>
    <n v="0.25"/>
    <s v="PRESENCIAL"/>
    <s v="acarreno"/>
    <m/>
  </r>
  <r>
    <d v="2024-04-01T00:00:00"/>
    <s v="&lt;15"/>
    <s v="Mendez Amira Nicole"/>
    <s v="Mendez"/>
    <s v="Amira Nicole"/>
    <n v="41971023"/>
    <n v="27419710232"/>
    <s v="ARGENTINA"/>
    <s v="41971023"/>
    <x v="0"/>
    <d v="1999-05-26T00:00:00"/>
    <d v="2024-04-22T00:00:00"/>
    <d v="2024-04-22T00:00:00"/>
    <s v="Chierico Silvina"/>
    <s v="Barbieri Andres Enrique"/>
    <s v="TT"/>
    <s v="15 a 21"/>
    <n v="6"/>
    <s v="MPP"/>
    <x v="0"/>
    <s v="41971023"/>
    <x v="0"/>
    <s v="22/4/2024"/>
    <n v="0.25"/>
    <n v="0.25"/>
    <s v="PRESENCIAL"/>
    <s v="namendez"/>
    <m/>
  </r>
  <r>
    <d v="2024-04-01T00:00:00"/>
    <s v="&lt;15"/>
    <s v="Ramos Zulema Jael"/>
    <s v="Ramos"/>
    <s v="Zulema Jael"/>
    <n v="34325887"/>
    <n v="27343258874"/>
    <s v="ARGENTINA"/>
    <s v="34325887"/>
    <x v="0"/>
    <d v="2000-01-01T00:00:00"/>
    <d v="2024-04-22T00:00:00"/>
    <d v="2024-04-22T00:00:00"/>
    <s v="Chierico Silvina"/>
    <s v="Barbieri Andres Enrique"/>
    <s v="TT"/>
    <s v="15 a 21"/>
    <n v="6"/>
    <s v="MPP"/>
    <x v="0"/>
    <s v="34325887"/>
    <x v="0"/>
    <s v="22/4/2024"/>
    <n v="0.25"/>
    <n v="0.25"/>
    <s v="PRESENCIAL"/>
    <s v="zramos"/>
    <m/>
  </r>
  <r>
    <d v="2024-04-01T00:00:00"/>
    <s v="&lt;15"/>
    <s v="Irupe Galarza Marina"/>
    <s v="Irupe Galarza"/>
    <s v="Marina"/>
    <n v="42298087"/>
    <n v="27422980879"/>
    <s v="ARGENTINA"/>
    <s v="1669 A"/>
    <x v="0"/>
    <d v="1999-12-05T00:00:00"/>
    <d v="2024-04-15T00:00:00"/>
    <d v="2024-04-15T00:00:00"/>
    <s v="Chierico Silvina"/>
    <s v="Barbieri Andres Enrique"/>
    <s v="TT"/>
    <s v="15 a 21"/>
    <n v="6"/>
    <s v="MPP"/>
    <x v="0"/>
    <s v="7435"/>
    <x v="1"/>
    <s v=""/>
    <n v="0.5"/>
    <n v="0.5"/>
    <s v="PRESENCIAL"/>
    <s v="mgalarza"/>
    <m/>
  </r>
  <r>
    <d v="2024-04-01T00:00:00"/>
    <s v="&lt;15"/>
    <s v="Lopez Monica Laura"/>
    <s v="Lopez"/>
    <s v="Monica Laura"/>
    <n v="28492252"/>
    <n v="27284922528"/>
    <s v="ARGENTINA"/>
    <s v="1668 A"/>
    <x v="0"/>
    <d v="1980-11-18T00:00:00"/>
    <d v="2024-04-15T00:00:00"/>
    <d v="2024-04-15T00:00:00"/>
    <s v="Monjes Nicole"/>
    <s v="Barbieri Andres Enrique"/>
    <s v="TM"/>
    <s v="9 a 15"/>
    <n v="6"/>
    <s v="MPP"/>
    <x v="0"/>
    <s v="7434"/>
    <x v="1"/>
    <s v=""/>
    <n v="0.5"/>
    <n v="0.5"/>
    <s v="PRESENCIAL"/>
    <s v="mllopez"/>
    <m/>
  </r>
  <r>
    <d v="2024-04-01T00:00:00"/>
    <s v="M1"/>
    <s v="Barrionuevo Leandro Riveros"/>
    <s v="Barrionuevo"/>
    <s v="Leandro Riveros"/>
    <n v="44112727"/>
    <n v="20441127279"/>
    <s v="ARGENTINA"/>
    <s v="1650 A"/>
    <x v="0"/>
    <d v="2002-05-05T00:00:00"/>
    <d v="2024-03-22T00:00:00"/>
    <d v="2024-03-22T00:00:00"/>
    <s v="Chierico Silvina"/>
    <s v="Barbieri Andres Enrique"/>
    <s v="TT"/>
    <s v="15 a 21"/>
    <n v="6"/>
    <s v="MPP"/>
    <x v="0"/>
    <s v="7389"/>
    <x v="0"/>
    <s v="15/4/2024"/>
    <n v="1"/>
    <n v="1"/>
    <s v="PRESENCIAL"/>
    <s v="generico20"/>
    <m/>
  </r>
  <r>
    <d v="2024-04-01T00:00:00"/>
    <s v="M1"/>
    <s v="Berrueta Marlene Patricia"/>
    <s v="Berrueta"/>
    <s v="Marlene Patricia"/>
    <n v="40956725"/>
    <n v="27409567253"/>
    <s v="ARGENTINA"/>
    <s v="1649 A"/>
    <x v="0"/>
    <d v="1998-03-06T00:00:00"/>
    <d v="2024-03-22T00:00:00"/>
    <d v="2024-03-22T00:00:00"/>
    <s v="Chierico Silvina"/>
    <s v="Barbieri Andres Enrique"/>
    <s v="TT"/>
    <s v="15 a 21"/>
    <n v="6"/>
    <s v="MPP"/>
    <x v="0"/>
    <s v="7392"/>
    <x v="1"/>
    <s v=""/>
    <n v="1"/>
    <n v="1"/>
    <s v="PRESENCIAL"/>
    <s v="mberrueta"/>
    <m/>
  </r>
  <r>
    <d v="2024-04-01T00:00:00"/>
    <s v="M1"/>
    <s v="Gallo Melina Tatiana"/>
    <s v="Gallo"/>
    <s v="Melina Tatiana"/>
    <n v="45354218"/>
    <n v="27453542187"/>
    <s v="ARGENTINA"/>
    <s v="45354218"/>
    <x v="0"/>
    <d v="2003-09-02T00:00:00"/>
    <d v="2024-03-22T00:00:00"/>
    <d v="2024-03-22T00:00:00"/>
    <s v="Chierico Silvina"/>
    <s v="Barbieri Andres Enrique"/>
    <s v="TT"/>
    <s v="15 a 21"/>
    <n v="6"/>
    <s v="MPP"/>
    <x v="0"/>
    <s v="7393"/>
    <x v="0"/>
    <s v="3/4/2024"/>
    <n v="1"/>
    <n v="1"/>
    <s v="PRESENCIAL"/>
    <s v="generico24"/>
    <m/>
  </r>
  <r>
    <d v="2024-04-01T00:00:00"/>
    <s v="M1"/>
    <s v="Gomez Micaela Ayelen"/>
    <s v="Gomez"/>
    <s v="Micaela Ayelen"/>
    <n v="39829390"/>
    <n v="27398293903"/>
    <s v="ARGENTINA"/>
    <s v="1647 A"/>
    <x v="0"/>
    <d v="1996-07-11T00:00:00"/>
    <d v="2024-03-22T00:00:00"/>
    <d v="2024-03-22T00:00:00"/>
    <s v="Monjes Nicole"/>
    <s v="Barbieri Andres Enrique"/>
    <s v="TM"/>
    <s v="9 a 15 "/>
    <n v="6"/>
    <s v="MPP"/>
    <x v="0"/>
    <s v="7390"/>
    <x v="1"/>
    <s v=""/>
    <n v="1"/>
    <n v="1"/>
    <s v="PRESENCIAL"/>
    <s v="migomez"/>
    <m/>
  </r>
  <r>
    <d v="2024-04-01T00:00:00"/>
    <s v="M1"/>
    <s v="Salto Luciano Nicolas"/>
    <s v="Salto"/>
    <s v="Luciano Nicolas"/>
    <n v="43913693"/>
    <n v="20439136937"/>
    <s v="ARGENTINA"/>
    <s v="1648 A"/>
    <x v="0"/>
    <d v="2002-01-01T00:00:00"/>
    <d v="2024-03-22T00:00:00"/>
    <d v="2024-03-22T00:00:00"/>
    <s v="Monjes Nicole"/>
    <s v="Barbieri Andres Enrique"/>
    <s v="TM"/>
    <s v="9 a 15 "/>
    <n v="6"/>
    <s v="MPP"/>
    <x v="0"/>
    <s v="7391"/>
    <x v="1"/>
    <s v=""/>
    <n v="1"/>
    <n v="1"/>
    <s v="PRESENCIAL"/>
    <s v="lsalto"/>
    <m/>
  </r>
  <r>
    <d v="2024-04-01T00:00:00"/>
    <s v="M2"/>
    <s v="Aguirre Natalia"/>
    <s v="Aguirre"/>
    <s v="Natalia"/>
    <n v="26868278"/>
    <n v="27268682789"/>
    <s v="ARGENTINA"/>
    <s v="1607 A"/>
    <x v="0"/>
    <d v="1978-11-29T00:00:00"/>
    <d v="2023-12-04T00:00:00"/>
    <d v="2024-01-15T00:00:00"/>
    <s v="Chierico Silvina"/>
    <s v="Barbieri Andres Enrique"/>
    <s v="TM"/>
    <s v="9 a 15 "/>
    <n v="6"/>
    <s v="MPP"/>
    <x v="0"/>
    <s v="7253"/>
    <x v="1"/>
    <s v=""/>
    <n v="1"/>
    <n v="1"/>
    <s v="PRESENCIAL"/>
    <s v="naguirre"/>
    <m/>
  </r>
  <r>
    <d v="2024-04-01T00:00:00"/>
    <s v="M5-M12"/>
    <s v="Bussolini Daiana Ayelen"/>
    <s v="Bussolini"/>
    <s v="Daiana Ayelen"/>
    <n v="41133789"/>
    <n v="27411337893"/>
    <s v="ARGENTINA"/>
    <s v="1574 A"/>
    <x v="0"/>
    <d v="1998-06-22T00:00:00"/>
    <d v="2023-11-08T00:00:00"/>
    <d v="2023-11-08T00:00:00"/>
    <s v="Chierico Silvina"/>
    <s v="Barbieri Andres Enrique"/>
    <s v="TT"/>
    <s v="15 a 21"/>
    <n v="6"/>
    <s v="MPP"/>
    <x v="0"/>
    <s v="7228"/>
    <x v="1"/>
    <s v=""/>
    <n v="1"/>
    <n v="1"/>
    <s v="PRESENCIAL"/>
    <s v="dbussolini"/>
    <m/>
  </r>
  <r>
    <d v="2024-04-01T00:00:00"/>
    <s v="M5-M12"/>
    <s v="Baez Yesica Soledad"/>
    <s v="Baez"/>
    <s v="Yesica Soledad"/>
    <n v="44504924"/>
    <n v="27445049242"/>
    <s v="ARGENTINA"/>
    <s v="1560 A"/>
    <x v="0"/>
    <d v="2002-10-10T00:00:00"/>
    <d v="2023-10-09T00:00:00"/>
    <d v="2023-10-09T00:00:00"/>
    <s v="Chierico Silvina"/>
    <s v="Barbieri Andres Enrique"/>
    <s v="TT"/>
    <s v="15 a 21"/>
    <n v="6"/>
    <s v="MPP"/>
    <x v="0"/>
    <s v="7193"/>
    <x v="1"/>
    <s v=""/>
    <n v="1"/>
    <n v="1"/>
    <s v="REMOTO"/>
    <s v="ybaez"/>
    <m/>
  </r>
  <r>
    <d v="2024-04-01T00:00:00"/>
    <s v="M5-M12"/>
    <s v="Verazay Tamara"/>
    <s v="Verazay"/>
    <s v="Tamara"/>
    <n v="39926675"/>
    <n v="27399266756"/>
    <s v="ARGENTINA"/>
    <s v="1439 A"/>
    <x v="0"/>
    <d v="1996-11-20T00:00:00"/>
    <d v="2023-06-29T00:00:00"/>
    <d v="2023-06-29T00:00:00"/>
    <s v="Chierico Silvina"/>
    <s v="Barbieri Andres Enrique"/>
    <s v="TT"/>
    <s v="15 a 21"/>
    <n v="6"/>
    <s v="MPP"/>
    <x v="0"/>
    <s v="6983"/>
    <x v="1"/>
    <s v=""/>
    <n v="1"/>
    <n v="1"/>
    <s v="PRESENCIAL"/>
    <s v="tverazay"/>
    <m/>
  </r>
  <r>
    <d v="2024-04-01T00:00:00"/>
    <s v="M5-M12"/>
    <s v="Alvarez Matias Nahuel"/>
    <s v="Alvarez"/>
    <s v="Matias Nahuel"/>
    <n v="39517040"/>
    <n v="20395170407"/>
    <s v="ARGENTINA"/>
    <s v="1380 A"/>
    <x v="0"/>
    <d v="1996-03-04T00:00:00"/>
    <d v="2023-06-02T00:00:00"/>
    <d v="2023-06-02T00:00:00"/>
    <s v="Chierico Silvina"/>
    <s v="Barbieri Andres Enrique"/>
    <s v="TT"/>
    <s v="15 a 21"/>
    <n v="6"/>
    <s v="MPP"/>
    <x v="0"/>
    <s v="6852"/>
    <x v="1"/>
    <s v=""/>
    <n v="1"/>
    <n v="1"/>
    <s v="PRESENCIAL"/>
    <s v="malvarez"/>
    <m/>
  </r>
  <r>
    <d v="2024-04-01T00:00:00"/>
    <s v="M5-M12"/>
    <s v="Marquez Camila Victoria"/>
    <s v="Marquez"/>
    <s v="Camila Victoria"/>
    <n v="45893413"/>
    <n v="23458934134"/>
    <s v="ARGENTINA"/>
    <s v="1371 A"/>
    <x v="0"/>
    <d v="2004-02-16T00:00:00"/>
    <d v="2023-06-02T00:00:00"/>
    <d v="2023-06-02T00:00:00"/>
    <s v="Chierico Silvina"/>
    <s v="Barbieri Andres Enrique"/>
    <s v="TT"/>
    <s v="15 a 21"/>
    <n v="6"/>
    <s v="MPP"/>
    <x v="0"/>
    <s v="6862"/>
    <x v="1"/>
    <s v=""/>
    <n v="0.85"/>
    <n v="1"/>
    <s v="PRESENCIAL"/>
    <s v="vmarquez"/>
    <m/>
  </r>
  <r>
    <d v="2024-04-01T00:00:00"/>
    <s v="&gt;M12"/>
    <s v="Bazan Antonella"/>
    <s v="Bazan"/>
    <s v="Antonella"/>
    <n v="41835295"/>
    <n v="27418352952"/>
    <s v="ARGENTINA"/>
    <s v="1016 A"/>
    <x v="0"/>
    <d v="1999-06-30T00:00:00"/>
    <d v="2023-04-01T00:00:00"/>
    <d v="2023-04-01T00:00:00"/>
    <s v="Chierico Silvina"/>
    <s v="Barbieri Andres Enrique"/>
    <s v="TT"/>
    <s v="15 a 21"/>
    <n v="6"/>
    <s v="MPP"/>
    <x v="0"/>
    <s v="4187"/>
    <x v="1"/>
    <s v=""/>
    <n v="1"/>
    <n v="1"/>
    <s v="PRESENCIAL"/>
    <s v="abazan"/>
    <m/>
  </r>
  <r>
    <d v="2024-04-01T00:00:00"/>
    <s v="&gt;M12"/>
    <s v="Vivar Romina Alejandra"/>
    <s v="Vivar"/>
    <s v="Romina Alejandra"/>
    <n v="28330905"/>
    <n v="27283309059"/>
    <s v="ARGENTINA"/>
    <s v="1006 A"/>
    <x v="0"/>
    <d v="1980-10-25T00:00:00"/>
    <d v="2023-03-28T00:00:00"/>
    <d v="2023-03-28T00:00:00"/>
    <s v="Chierico Silvina"/>
    <s v="Barbieri Andres Enrique"/>
    <s v="TT"/>
    <s v="15 a 21"/>
    <n v="6"/>
    <s v="MPP"/>
    <x v="0"/>
    <s v="6229"/>
    <x v="1"/>
    <s v=""/>
    <n v="1"/>
    <n v="1"/>
    <s v="PRESENCIAL"/>
    <s v="rvivar"/>
    <m/>
  </r>
  <r>
    <d v="2024-04-01T00:00:00"/>
    <s v="&gt;M12"/>
    <s v="Insaurralde Camila"/>
    <s v="Insaurralde"/>
    <s v="Camila"/>
    <n v="45149267"/>
    <n v="27451492670"/>
    <s v="ARGENTINA"/>
    <s v="1437 A"/>
    <x v="0"/>
    <d v="2003-08-12T00:00:00"/>
    <d v="2023-03-23T00:00:00"/>
    <d v="2023-03-23T00:00:00"/>
    <s v="Monjes Nicole"/>
    <s v="Barbieri Andres Enrique"/>
    <s v="TM"/>
    <s v="9 a 15"/>
    <n v="6"/>
    <s v="MPP"/>
    <x v="0"/>
    <s v="6935"/>
    <x v="0"/>
    <s v="4/4/2024"/>
    <n v="1"/>
    <n v="1"/>
    <s v="PRESENCIAL"/>
    <s v="cinsaurralde"/>
    <m/>
  </r>
  <r>
    <d v="2024-04-01T00:00:00"/>
    <s v="&gt;M12"/>
    <s v="Resler Carolina"/>
    <s v="Resler"/>
    <s v="Carolina"/>
    <n v="37849034"/>
    <n v="27378490346"/>
    <s v="ARGENTINA"/>
    <s v="1438 A"/>
    <x v="0"/>
    <d v="1993-10-29T00:00:00"/>
    <d v="2023-03-23T00:00:00"/>
    <d v="2023-03-23T00:00:00"/>
    <s v="Chierico Silvina"/>
    <s v="Barbieri Andres Enrique"/>
    <s v="TT"/>
    <s v="15 a 21"/>
    <n v="6"/>
    <s v="MPP"/>
    <x v="0"/>
    <s v="6936"/>
    <x v="1"/>
    <s v=""/>
    <n v="1"/>
    <n v="1"/>
    <s v="PRESENCIAL"/>
    <s v="cresler"/>
    <m/>
  </r>
  <r>
    <d v="2024-04-01T00:00:00"/>
    <s v="&gt;M12"/>
    <s v="Garcia Wanda"/>
    <s v="Garcia"/>
    <s v="Wanda"/>
    <n v="41559202"/>
    <n v="27415592022"/>
    <s v="ARGENTINA"/>
    <s v="974 A"/>
    <x v="0"/>
    <d v="1998-08-12T00:00:00"/>
    <d v="2023-03-13T00:00:00"/>
    <d v="2023-03-13T00:00:00"/>
    <s v="Monjes Nicole"/>
    <s v="Barbieri Andres Enrique"/>
    <s v="TM"/>
    <s v="9 a 15"/>
    <n v="6"/>
    <s v="MPP"/>
    <x v="0"/>
    <s v="6189"/>
    <x v="1"/>
    <s v=""/>
    <n v="1"/>
    <n v="1"/>
    <s v="PRESENCIAL"/>
    <s v="wgarcia"/>
    <m/>
  </r>
  <r>
    <d v="2024-04-01T00:00:00"/>
    <s v="&gt;M12"/>
    <s v="Rojas Micaela Abigail"/>
    <s v="Rojas"/>
    <s v="Micaela Abigail"/>
    <n v="39509100"/>
    <n v="27395091005"/>
    <s v="ARGENTINA"/>
    <s v="979 A"/>
    <x v="0"/>
    <d v="1996-11-18T00:00:00"/>
    <d v="2023-03-13T00:00:00"/>
    <d v="2023-03-13T00:00:00"/>
    <s v="Chierico Silvina"/>
    <s v="Barbieri Andres Enrique"/>
    <s v="TT"/>
    <s v="15 a 21"/>
    <n v="6"/>
    <s v="MPP"/>
    <x v="0"/>
    <s v="6197"/>
    <x v="1"/>
    <s v=""/>
    <n v="1"/>
    <n v="1"/>
    <s v="PRESENCIAL"/>
    <s v="marojas"/>
    <m/>
  </r>
  <r>
    <d v="2024-04-01T00:00:00"/>
    <s v="&gt;M12"/>
    <s v="Quinteros Paula Beatriz"/>
    <s v="Quinteros"/>
    <s v="Paula Beatriz"/>
    <n v="36301654"/>
    <n v="27363016540"/>
    <s v="ARGENTINA"/>
    <s v="832 A"/>
    <x v="0"/>
    <d v="1991-04-29T00:00:00"/>
    <d v="2023-02-06T00:00:00"/>
    <d v="2023-02-06T00:00:00"/>
    <s v="Monjes Nicole"/>
    <s v="Barbieri Andres Enrique"/>
    <s v="TM"/>
    <s v="9 a 15"/>
    <n v="6"/>
    <s v="MPP"/>
    <x v="0"/>
    <s v="5850"/>
    <x v="2"/>
    <s v="12/4/2024"/>
    <n v="0.35"/>
    <n v="1"/>
    <s v="PRESENCIAL"/>
    <s v="pquinteros"/>
    <m/>
  </r>
  <r>
    <d v="2024-04-01T00:00:00"/>
    <s v="&gt;M12"/>
    <s v="Carballo Jose"/>
    <s v="Carballo"/>
    <s v="Jose"/>
    <n v="38693481"/>
    <n v="23386934819"/>
    <s v="ARGENTINA"/>
    <s v="452 A"/>
    <x v="0"/>
    <d v="1995-01-16T00:00:00"/>
    <d v="2022-12-19T00:00:00"/>
    <d v="2023-01-01T00:00:00"/>
    <s v="Chierico Silvina"/>
    <s v="Barbieri Andres Enrique"/>
    <s v="TT"/>
    <s v="15 a 21"/>
    <n v="6"/>
    <s v="MPP"/>
    <x v="0"/>
    <s v="5295"/>
    <x v="1"/>
    <s v=""/>
    <n v="0.5"/>
    <n v="1"/>
    <s v="PRESENCIAL"/>
    <s v="jcarballo"/>
    <m/>
  </r>
  <r>
    <d v="2024-04-01T00:00:00"/>
    <s v="&gt;M12"/>
    <s v="Cabrera Rocio Daiana"/>
    <s v="Cabrera"/>
    <s v="Rocio Daiana"/>
    <n v="38255931"/>
    <n v="27382559318"/>
    <s v="ARGENTINA"/>
    <s v="307 A"/>
    <x v="0"/>
    <d v="1994-05-24T00:00:00"/>
    <d v="2022-12-01T00:00:00"/>
    <d v="2023-01-01T00:00:00"/>
    <s v="Chierico Silvina"/>
    <s v="Barbieri Andres Enrique"/>
    <s v="TT"/>
    <s v="15 a 21"/>
    <n v="6"/>
    <s v="MPP"/>
    <x v="0"/>
    <s v="5037"/>
    <x v="1"/>
    <s v=""/>
    <n v="1"/>
    <n v="1"/>
    <s v="PRESENCIAL"/>
    <s v="rcabrera"/>
    <m/>
  </r>
  <r>
    <d v="2024-04-01T00:00:00"/>
    <s v="&gt;M12"/>
    <s v="Medina Rocio Elizabeth"/>
    <s v="Medina"/>
    <s v="Rocio Elizabeth"/>
    <n v="42457581"/>
    <n v="27424575815"/>
    <s v="ARGENTINA"/>
    <s v="267 A"/>
    <x v="0"/>
    <d v="2000-04-15T00:00:00"/>
    <d v="2022-12-01T00:00:00"/>
    <d v="2023-11-15T00:00:00"/>
    <s v="Monjes Nicole"/>
    <s v="Barbieri Andres Enrique"/>
    <s v="TM"/>
    <s v="9 a 15"/>
    <n v="6"/>
    <s v="MPP"/>
    <x v="0"/>
    <s v="5006"/>
    <x v="1"/>
    <s v=""/>
    <n v="1"/>
    <n v="1"/>
    <s v="PRESENCIAL"/>
    <s v="emedina"/>
    <m/>
  </r>
  <r>
    <d v="2024-04-01T00:00:00"/>
    <s v="&gt;M12"/>
    <s v="Lemos Nadia Beatriz"/>
    <s v="Lemos"/>
    <s v="Nadia Beatriz"/>
    <n v="30601143"/>
    <n v="27306011435"/>
    <s v="ARGENTINA"/>
    <s v="4 A"/>
    <x v="0"/>
    <d v="1983-09-14T00:00:00"/>
    <d v="2022-10-17T00:00:00"/>
    <d v="2023-01-01T00:00:00"/>
    <s v="Chierico Silvina"/>
    <s v="Barbieri Andres Enrique"/>
    <s v="TT"/>
    <s v="15 a 21"/>
    <n v="6"/>
    <s v="MPP"/>
    <x v="0"/>
    <s v="4638"/>
    <x v="1"/>
    <s v=""/>
    <n v="1"/>
    <n v="1"/>
    <s v="PRESENCIAL"/>
    <s v="blemos"/>
    <m/>
  </r>
  <r>
    <d v="2024-04-01T00:00:00"/>
    <s v="&gt;M12"/>
    <s v="Gianetti Maria Victoria"/>
    <s v="Gianetti"/>
    <s v="Maria Victoria"/>
    <n v="41104613"/>
    <n v="27411046139"/>
    <s v="ARGENTINA"/>
    <s v="358 A"/>
    <x v="0"/>
    <d v="1998-04-13T00:00:00"/>
    <d v="2022-10-01T00:00:00"/>
    <d v="2023-01-01T00:00:00"/>
    <s v="Monjes Nicole"/>
    <s v="Barbieri Andres Enrique"/>
    <s v="TM"/>
    <s v="9 a 15"/>
    <n v="6"/>
    <s v="MPP"/>
    <x v="0"/>
    <s v="5201"/>
    <x v="1"/>
    <s v=""/>
    <n v="1"/>
    <n v="1"/>
    <s v="PRESENCIAL"/>
    <s v="mgianetti"/>
    <m/>
  </r>
  <r>
    <d v="2024-04-01T00:00:00"/>
    <s v="&gt;M12"/>
    <s v="Neulist Sabrina Soledad"/>
    <s v="Neulist"/>
    <s v="Sabrina Soledad"/>
    <n v="28500987"/>
    <n v="27285009877"/>
    <s v="ARGENTINA"/>
    <s v="1044 A"/>
    <x v="0"/>
    <d v="1981-01-06T00:00:00"/>
    <d v="2022-08-04T00:00:00"/>
    <d v="2023-01-01T00:00:00"/>
    <s v="Monjes Nicole"/>
    <s v="Barbieri Andres Enrique"/>
    <s v="TM"/>
    <s v="9 a 15 "/>
    <n v="6"/>
    <s v="MPP"/>
    <x v="0"/>
    <s v="4236"/>
    <x v="1"/>
    <s v=""/>
    <n v="1"/>
    <n v="1"/>
    <s v="PRESENCIAL"/>
    <s v="cneulist"/>
    <m/>
  </r>
  <r>
    <d v="2024-04-01T00:00:00"/>
    <s v="&gt;M12"/>
    <s v="Encina Lourdes Micaela"/>
    <s v="Encina"/>
    <s v="Lourdes Micaela"/>
    <n v="42457090"/>
    <n v="27424570902"/>
    <s v="ARGENTINA"/>
    <s v="1026 A"/>
    <x v="0"/>
    <d v="2000-04-24T00:00:00"/>
    <d v="2019-12-02T00:00:00"/>
    <d v="2023-01-01T00:00:00"/>
    <s v="Monjes Nicole"/>
    <s v="Barbieri Andres Enrique"/>
    <s v="TM"/>
    <s v="9 a 15"/>
    <n v="6"/>
    <s v="MPP"/>
    <x v="1"/>
    <s v="1325"/>
    <x v="1"/>
    <s v=""/>
    <n v="1"/>
    <n v="1"/>
    <s v="PRESENCIAL"/>
    <s v="mencina"/>
    <m/>
  </r>
  <r>
    <d v="2024-04-01T00:00:00"/>
    <s v="&gt;M12"/>
    <s v="Varela Ludmila"/>
    <s v="Varela"/>
    <s v="Ludmila"/>
    <n v="41074922"/>
    <n v="27410749225"/>
    <s v="ARGENTINA"/>
    <s v="1056 A"/>
    <x v="0"/>
    <d v="1998-04-07T00:00:00"/>
    <d v="2019-10-25T00:00:00"/>
    <d v="2023-01-01T00:00:00"/>
    <s v="Monjes Nicole"/>
    <s v="Barbieri Andres Enrique"/>
    <s v="TM"/>
    <s v="9 a 15"/>
    <n v="6"/>
    <s v="MPP"/>
    <x v="0"/>
    <s v="1253"/>
    <x v="1"/>
    <s v=""/>
    <n v="1"/>
    <n v="1"/>
    <s v="PRESENCIAL"/>
    <s v="lvarela"/>
    <m/>
  </r>
  <r>
    <d v="2024-04-01T00:00:00"/>
    <s v="&gt;M12"/>
    <s v="Aquino Rocio Micaela"/>
    <s v="Aquino"/>
    <s v="Rocio Micaela"/>
    <n v="41452128"/>
    <n v="27414521288"/>
    <s v="ARGENTINA"/>
    <s v="1013 A"/>
    <x v="0"/>
    <d v="1998-09-10T00:00:00"/>
    <d v="2019-08-06T00:00:00"/>
    <d v="2023-01-01T00:00:00"/>
    <s v="Monjes Nicole"/>
    <s v="Barbieri Andres Enrique"/>
    <s v="TM"/>
    <s v="9 a 15"/>
    <n v="6"/>
    <s v="MPP"/>
    <x v="0"/>
    <s v="1055"/>
    <x v="1"/>
    <s v=""/>
    <n v="1"/>
    <n v="1"/>
    <s v="PRESENCIAL"/>
    <s v="raquino"/>
    <m/>
  </r>
  <r>
    <d v="2024-04-01T00:00:00"/>
    <s v="&gt;M12"/>
    <s v="Roux Yessica Alejandra"/>
    <s v="Roux"/>
    <s v="Yessica Alejandra"/>
    <n v="38833805"/>
    <n v="27388338054"/>
    <s v="ARGENTINA"/>
    <s v="1052 A"/>
    <x v="0"/>
    <d v="1995-04-19T00:00:00"/>
    <d v="2019-08-06T00:00:00"/>
    <d v="2023-01-01T00:00:00"/>
    <s v="Chierico Silvina"/>
    <s v="Barbieri Andres Enrique"/>
    <s v="TT"/>
    <s v="15 a 21"/>
    <n v="6"/>
    <s v="MPP"/>
    <x v="0"/>
    <s v="1074"/>
    <x v="1"/>
    <s v=""/>
    <n v="1"/>
    <n v="1"/>
    <s v="PRESENCIAL"/>
    <s v="yroux"/>
    <m/>
  </r>
  <r>
    <d v="2024-04-01T00:00:00"/>
    <s v="&gt;M12"/>
    <s v="Avellaneda Maira Lorena"/>
    <s v="Avellaneda"/>
    <s v="Maira Lorena"/>
    <n v="40606747"/>
    <n v="27406067470"/>
    <s v="ARGENTINA"/>
    <s v="1035 A"/>
    <x v="0"/>
    <d v="1996-09-18T00:00:00"/>
    <d v="2018-11-13T00:00:00"/>
    <d v="2023-01-01T00:00:00"/>
    <s v="Monjes Nicole"/>
    <s v="Barbieri Andres Enrique"/>
    <s v="TM"/>
    <s v="9 a 15"/>
    <n v="6"/>
    <s v="MPP"/>
    <x v="0"/>
    <s v="572"/>
    <x v="1"/>
    <s v=""/>
    <n v="1"/>
    <n v="1"/>
    <s v="PRESENCIAL"/>
    <s v="mavellaneda"/>
    <m/>
  </r>
  <r>
    <d v="2024-04-01T00:00:00"/>
    <s v="&gt;M12"/>
    <s v="Diaz Evelyn"/>
    <s v="Diaz"/>
    <s v="Evelyn"/>
    <n v="41578171"/>
    <n v="27415781712"/>
    <s v="ARGENTINA"/>
    <s v="1025 A"/>
    <x v="0"/>
    <d v="1999-03-25T00:00:00"/>
    <d v="2018-01-01T00:00:00"/>
    <d v="2023-01-01T00:00:00"/>
    <s v="Monjes Nicole"/>
    <s v="Barbieri Andres Enrique"/>
    <s v="TM"/>
    <s v="9 a 15"/>
    <n v="6"/>
    <s v="MPP"/>
    <x v="0"/>
    <s v="590"/>
    <x v="1"/>
    <s v=""/>
    <n v="1"/>
    <n v="1"/>
    <s v="PRESENCIAL"/>
    <s v="sdiaz"/>
    <m/>
  </r>
  <r>
    <d v="2024-04-01T00:00:00"/>
    <s v="&gt;M12"/>
    <s v="Gomez Gabriela"/>
    <s v="Gomez"/>
    <s v="Gabriela"/>
    <n v="30502978"/>
    <n v="27305029780"/>
    <s v="ARGENTINA"/>
    <s v="1032 A"/>
    <x v="0"/>
    <d v="1983-12-26T00:00:00"/>
    <d v="2017-12-19T00:00:00"/>
    <d v="2023-01-01T00:00:00"/>
    <s v="Monjes Nicole"/>
    <s v="Barbieri Andres Enrique"/>
    <s v="TM"/>
    <s v="9 a 15"/>
    <n v="6"/>
    <s v="MPP"/>
    <x v="0"/>
    <s v="600"/>
    <x v="0"/>
    <s v="26/4/2024"/>
    <n v="1"/>
    <n v="1"/>
    <s v="PRESENCIAL"/>
    <s v="agomez"/>
    <m/>
  </r>
  <r>
    <d v="2024-04-01T00:00:00"/>
    <s v="&gt;M12"/>
    <s v="Chierico Silvina"/>
    <s v="Chierico"/>
    <s v="Silvina"/>
    <n v="25897018"/>
    <n v="27258970182"/>
    <s v="ARGENTINA"/>
    <s v="1021 A"/>
    <x v="1"/>
    <d v="1977-01-07T00:00:00"/>
    <d v="2017-01-26T00:00:00"/>
    <d v="2023-01-01T00:00:00"/>
    <s v="Barbieri Andres Enrique"/>
    <s v="Barbieri Andres Enrique"/>
    <s v="TT"/>
    <s v="15 a 21"/>
    <n v="6"/>
    <s v="MPP"/>
    <x v="0"/>
    <s v="584"/>
    <x v="1"/>
    <s v=""/>
    <n v="1"/>
    <n v="1"/>
    <s v="PRESENCIAL"/>
    <s v="schierico"/>
    <m/>
  </r>
  <r>
    <d v="2024-04-01T00:00:00"/>
    <s v="&gt;M12"/>
    <s v="Cabrera Angie"/>
    <s v="Cabrera"/>
    <s v="Angie"/>
    <n v="94097584"/>
    <n v="27940975846"/>
    <s v="PERU"/>
    <s v="1014 A"/>
    <x v="0"/>
    <d v="1992-03-05T00:00:00"/>
    <d v="2017-01-23T00:00:00"/>
    <d v="2023-01-01T00:00:00"/>
    <s v="Chierico Silvina"/>
    <s v="Barbieri Andres Enrique"/>
    <s v="TT"/>
    <s v="15 a 21"/>
    <n v="6"/>
    <s v="MPP"/>
    <x v="0"/>
    <s v="576"/>
    <x v="1"/>
    <s v=""/>
    <n v="1"/>
    <n v="1"/>
    <s v="PRESENCIAL"/>
    <s v="acabrera"/>
    <m/>
  </r>
  <r>
    <d v="2024-04-01T00:00:00"/>
    <s v="&gt;M12"/>
    <s v="Garcia Melisa"/>
    <s v="Garcia"/>
    <s v="Melisa"/>
    <n v="33150022"/>
    <n v="23331500224"/>
    <s v="ARGENTINA"/>
    <s v="1029 A"/>
    <x v="0"/>
    <d v="1987-07-16T00:00:00"/>
    <d v="2016-10-04T00:00:00"/>
    <d v="2023-01-01T00:00:00"/>
    <s v="Monjes Nicole"/>
    <s v="Barbieri Andres Enrique"/>
    <s v="TM"/>
    <s v="9 a 15"/>
    <n v="6"/>
    <s v="MPP"/>
    <x v="0"/>
    <s v="599"/>
    <x v="1"/>
    <s v=""/>
    <n v="1"/>
    <n v="1"/>
    <s v="PRESENCIAL"/>
    <s v="mgarcia"/>
    <m/>
  </r>
  <r>
    <d v="2024-04-01T00:00:00"/>
    <s v="&gt;M12"/>
    <s v="Gomez Micaela"/>
    <s v="Gomez"/>
    <s v="Micaela"/>
    <n v="39151769"/>
    <n v="27391517695"/>
    <s v="ARGENTINA"/>
    <s v="1031 A"/>
    <x v="0"/>
    <d v="1995-10-12T00:00:00"/>
    <d v="2016-07-25T00:00:00"/>
    <d v="2023-01-01T00:00:00"/>
    <s v="Monjes Nicole"/>
    <s v="Barbieri Andres Enrique"/>
    <s v="TM"/>
    <s v="9 a 15"/>
    <n v="6"/>
    <s v="MPP"/>
    <x v="1"/>
    <s v="601"/>
    <x v="1"/>
    <s v=""/>
    <n v="1"/>
    <n v="1"/>
    <s v="PRESENCIAL"/>
    <s v="ggomez"/>
    <m/>
  </r>
  <r>
    <d v="2024-04-01T00:00:00"/>
    <s v="&gt;M12"/>
    <s v="Arias Lautaro"/>
    <s v="Arias"/>
    <s v="Lautaro"/>
    <n v="40474360"/>
    <n v="20404743601"/>
    <s v="ARGENTINA"/>
    <s v="1015 A"/>
    <x v="0"/>
    <d v="1997-12-03T00:00:00"/>
    <d v="2016-05-03T00:00:00"/>
    <d v="2023-01-01T00:00:00"/>
    <s v="Monjes Nicole"/>
    <s v="Barbieri Andres Enrique"/>
    <s v="TM"/>
    <s v="9 a 15"/>
    <n v="6"/>
    <s v="MPP"/>
    <x v="2"/>
    <s v="571"/>
    <x v="1"/>
    <s v=""/>
    <n v="1"/>
    <n v="1"/>
    <s v="PRESENCIAL"/>
    <s v="alautaro"/>
    <m/>
  </r>
  <r>
    <d v="2024-04-01T00:00:00"/>
    <s v="&gt;M12"/>
    <s v="Monjes Nicole"/>
    <s v="Monjes"/>
    <s v="Nicole"/>
    <n v="38671892"/>
    <n v="27386718925"/>
    <s v="ARGENTINA"/>
    <s v="1042 A"/>
    <x v="1"/>
    <d v="1995-01-02T00:00:00"/>
    <d v="2016-04-01T00:00:00"/>
    <d v="2023-01-01T00:00:00"/>
    <s v="Barbieri Andres Enrique"/>
    <s v="Barbieri Andres Enrique"/>
    <s v="TM"/>
    <s v="9 a 15 "/>
    <n v="6"/>
    <s v="MPP"/>
    <x v="0"/>
    <s v="618"/>
    <x v="1"/>
    <s v=""/>
    <n v="1"/>
    <n v="1"/>
    <s v="PRESENCIAL"/>
    <s v="nmonjes"/>
    <m/>
  </r>
  <r>
    <d v="2024-04-01T00:00:00"/>
    <s v="&gt;M12"/>
    <s v="Quinteros Camila Gisella"/>
    <s v="Quinteros"/>
    <s v="Camila Gisella"/>
    <n v="33798267"/>
    <n v="27337982676"/>
    <s v="ARGENTINA"/>
    <s v="1049 A"/>
    <x v="0"/>
    <d v="1988-03-16T00:00:00"/>
    <d v="2016-02-26T00:00:00"/>
    <d v="2023-01-01T00:00:00"/>
    <s v="Monjes Nicole"/>
    <s v="Barbieri Andres Enrique"/>
    <s v="TM"/>
    <s v="9 a 15"/>
    <n v="6"/>
    <s v="MPP"/>
    <x v="0"/>
    <s v="360"/>
    <x v="1"/>
    <s v=""/>
    <n v="1"/>
    <n v="1"/>
    <s v="REMOTO"/>
    <s v="cquinteros"/>
    <m/>
  </r>
  <r>
    <d v="2024-04-01T00:00:00"/>
    <s v="&gt;M12"/>
    <s v="Fernandez Carolina"/>
    <s v="Fernandez"/>
    <s v="Carolina"/>
    <n v="94572410"/>
    <n v="27945724108"/>
    <s v="ARGENTINA"/>
    <s v="1027 A"/>
    <x v="0"/>
    <d v="1989-09-28T00:00:00"/>
    <d v="2016-02-22T00:00:00"/>
    <d v="2023-01-01T00:00:00"/>
    <s v="Monjes Nicole"/>
    <s v="Barbieri Andres Enrique"/>
    <s v="TM"/>
    <s v="9 a 15"/>
    <n v="6"/>
    <s v="MPP"/>
    <x v="0"/>
    <s v="593"/>
    <x v="1"/>
    <s v=""/>
    <n v="1"/>
    <n v="1"/>
    <s v="PRESENCIAL"/>
    <s v="cfernandez"/>
    <m/>
  </r>
  <r>
    <d v="2024-04-01T00:00:00"/>
    <s v="&gt;M12"/>
    <s v="Lastra Keila"/>
    <s v="Lastra"/>
    <s v="Keila"/>
    <n v="38327845"/>
    <n v="27383278452"/>
    <s v="ARGENTINA"/>
    <s v="1034 A"/>
    <x v="0"/>
    <d v="1994-09-23T00:00:00"/>
    <d v="2016-02-05T00:00:00"/>
    <d v="2016-02-05T00:00:00"/>
    <s v="Monjes Nicole"/>
    <s v="Barbieri Andres Enrique"/>
    <s v="TM"/>
    <s v="9 a 15"/>
    <n v="6"/>
    <s v="MPP"/>
    <x v="0"/>
    <s v="608"/>
    <x v="1"/>
    <s v=""/>
    <n v="1"/>
    <n v="1"/>
    <s v="PRESENCIAL"/>
    <s v="klastra"/>
    <m/>
  </r>
  <r>
    <d v="2024-04-01T00:00:00"/>
    <s v="&gt;M12"/>
    <s v="Gerace Laura"/>
    <s v="Gerace"/>
    <s v="Laura"/>
    <n v="20593518"/>
    <n v="27205935180"/>
    <s v="ARGENTINA"/>
    <s v="1030 A"/>
    <x v="0"/>
    <d v="1969-03-16T00:00:00"/>
    <d v="2014-10-06T00:00:00"/>
    <d v="2024-01-01T00:00:00"/>
    <s v="Monjes Nicole"/>
    <s v="Barbieri Andres Enrique"/>
    <s v="TM"/>
    <s v="9 a 15"/>
    <n v="6"/>
    <s v="MPP"/>
    <x v="0"/>
    <s v="841"/>
    <x v="1"/>
    <s v=""/>
    <n v="1"/>
    <n v="1"/>
    <s v="REMOTO"/>
    <s v="lgerace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Chierico Silvina"/>
    <s v="Aguirre Natalia"/>
    <n v="26868278"/>
    <s v="Activo"/>
    <d v="1900-01-04T06:19:00"/>
    <d v="1900-01-04T00:00:00"/>
    <n v="1.0526380000000002"/>
    <n v="0.86"/>
    <n v="97.25"/>
    <n v="31"/>
    <n v="0"/>
    <n v="0"/>
    <n v="128.25"/>
    <n v="1"/>
    <n v="1"/>
    <n v="65"/>
    <n v="1.9730769230769232"/>
    <n v="1.2331730769230769"/>
    <n v="36984"/>
    <x v="0"/>
    <x v="0"/>
    <n v="0"/>
    <n v="0"/>
    <n v="0"/>
    <n v="0"/>
    <n v="0"/>
    <n v="0"/>
    <n v="0"/>
    <n v="0"/>
    <n v="0"/>
    <n v="0"/>
    <n v="0"/>
    <n v="0"/>
    <n v="0"/>
    <n v="0"/>
    <s v="OK"/>
    <s v="OK"/>
    <s v="ESCALA 4"/>
    <n v="24.25"/>
    <n v="6984"/>
    <n v="6412.5"/>
    <n v="21700"/>
    <n v="3100"/>
    <n v="0"/>
    <n v="2000"/>
    <n v="10000"/>
    <n v="50196.5"/>
  </r>
  <r>
    <s v="Chierico Silvina"/>
    <s v="Alvarez Matias Nahuel"/>
    <n v="39517040"/>
    <s v="Activo"/>
    <d v="1900-01-04T08:09:09"/>
    <d v="1900-01-04T00:00:00"/>
    <n v="1.0679380000000001"/>
    <n v="0.73405946787173038"/>
    <n v="87"/>
    <n v="23"/>
    <n v="0"/>
    <n v="0"/>
    <n v="110"/>
    <n v="1"/>
    <n v="1"/>
    <n v="65"/>
    <n v="1.6923076923076923"/>
    <n v="1.0576923076923077"/>
    <n v="31728"/>
    <x v="0"/>
    <x v="0"/>
    <n v="0"/>
    <n v="0"/>
    <n v="0"/>
    <n v="0"/>
    <n v="0"/>
    <n v="0"/>
    <n v="0"/>
    <n v="0"/>
    <n v="0"/>
    <n v="0"/>
    <n v="0"/>
    <n v="0"/>
    <n v="0"/>
    <n v="0"/>
    <s v="OK"/>
    <s v="OK"/>
    <s v="ESCALA 4"/>
    <n v="6"/>
    <n v="1728"/>
    <n v="5500"/>
    <n v="21700"/>
    <n v="0"/>
    <n v="0"/>
    <n v="2000"/>
    <n v="0"/>
    <n v="30928"/>
  </r>
  <r>
    <s v="Chierico Silvina"/>
    <s v="Aragon Marianela Belen"/>
    <n v="36600597"/>
    <s v="Baja"/>
    <d v="1899-12-30T12:56:59"/>
    <d v="1899-12-30T12:00:00"/>
    <n v="1.07914"/>
    <n v="0.66497396074652027"/>
    <n v="0"/>
    <n v="0"/>
    <n v="0"/>
    <n v="0"/>
    <n v="0"/>
    <n v="0.25"/>
    <n v="0.25"/>
    <n v="4.0625"/>
    <n v="0"/>
    <n v="0"/>
    <n v="0"/>
    <x v="1"/>
    <x v="1"/>
    <n v="3.25"/>
    <n v="3.65625"/>
    <n v="4.0625"/>
    <n v="4.265625"/>
    <n v="4.5500000000000007"/>
    <n v="4.875"/>
    <n v="5.078125"/>
    <n v="5.6875"/>
    <n v="6.5"/>
    <n v="0"/>
    <n v="0"/>
    <n v="0"/>
    <n v="0"/>
    <n v="0"/>
    <s v="NO CUMPLE"/>
    <s v="NO CUMPLE"/>
    <s v="Sin Escala"/>
    <n v="0"/>
    <n v="0"/>
    <n v="0"/>
    <n v="0"/>
    <n v="0"/>
    <n v="0"/>
    <n v="0"/>
    <n v="0"/>
    <n v="0"/>
  </r>
  <r>
    <s v="Chierico Silvina"/>
    <s v="Baez Yesica Soledad"/>
    <n v="44504924"/>
    <s v="Activo"/>
    <d v="1900-01-04T01:00:43"/>
    <d v="1900-01-04T00:00:00"/>
    <n v="1.008432"/>
    <n v="0.78469544798261059"/>
    <n v="113"/>
    <n v="0"/>
    <n v="0"/>
    <n v="0"/>
    <n v="113"/>
    <n v="1"/>
    <n v="1"/>
    <n v="65"/>
    <n v="1.7384615384615385"/>
    <n v="1.0865384615384615"/>
    <n v="32592"/>
    <x v="0"/>
    <x v="0"/>
    <n v="0"/>
    <n v="0"/>
    <n v="0"/>
    <n v="0"/>
    <n v="0"/>
    <n v="0"/>
    <n v="0"/>
    <n v="0"/>
    <n v="0"/>
    <n v="0"/>
    <n v="0"/>
    <n v="0"/>
    <n v="0"/>
    <n v="0"/>
    <s v="OK"/>
    <s v="OK"/>
    <s v="DESAFIO 1"/>
    <n v="9"/>
    <n v="2592"/>
    <n v="5650"/>
    <n v="21700"/>
    <n v="0"/>
    <n v="0"/>
    <n v="2000"/>
    <n v="20000"/>
    <n v="51942"/>
  </r>
  <r>
    <s v="Chierico Silvina"/>
    <s v="Barrionuevo Leandro Riveros"/>
    <n v="44112727"/>
    <s v="Baja"/>
    <d v="1899-12-31T19:39:27"/>
    <d v="1900-01-01T00:00:00"/>
    <n v="0.90952999999999995"/>
    <n v="0.86"/>
    <n v="7"/>
    <n v="0"/>
    <n v="0"/>
    <n v="0"/>
    <n v="7"/>
    <n v="1"/>
    <n v="1"/>
    <n v="65"/>
    <n v="0.1076923076923077"/>
    <n v="0"/>
    <n v="0"/>
    <x v="1"/>
    <x v="1"/>
    <n v="45"/>
    <n v="51.5"/>
    <n v="58"/>
    <n v="61.25"/>
    <n v="65.800000000000011"/>
    <n v="71"/>
    <n v="74.25"/>
    <n v="84"/>
    <n v="97"/>
    <n v="0"/>
    <n v="0"/>
    <n v="0"/>
    <n v="0"/>
    <n v="0"/>
    <s v="NO CUMPLE"/>
    <s v="NO CUMPLE"/>
    <s v="Sin Escala"/>
    <n v="0"/>
    <n v="0"/>
    <n v="0"/>
    <n v="0"/>
    <n v="0"/>
    <n v="0"/>
    <n v="0"/>
    <n v="0"/>
    <n v="0"/>
  </r>
  <r>
    <s v="Chierico Silvina"/>
    <s v="Bazan Antonella"/>
    <n v="41835295"/>
    <s v="Activo"/>
    <d v="1900-01-04T02:51:39"/>
    <d v="1900-01-04T00:00:00"/>
    <n v="1.0238400000000001"/>
    <n v="0.86"/>
    <n v="82"/>
    <n v="25"/>
    <n v="0"/>
    <n v="0"/>
    <n v="107"/>
    <n v="1"/>
    <n v="1"/>
    <n v="65"/>
    <n v="1.6461538461538461"/>
    <n v="1.0288461538461537"/>
    <n v="30864"/>
    <x v="0"/>
    <x v="0"/>
    <n v="0"/>
    <n v="0"/>
    <n v="0"/>
    <n v="0"/>
    <n v="0"/>
    <n v="0"/>
    <n v="0"/>
    <n v="0"/>
    <n v="0"/>
    <n v="0"/>
    <n v="0"/>
    <n v="0"/>
    <n v="0"/>
    <n v="0"/>
    <s v="OK"/>
    <s v="NO CUMPLE"/>
    <s v="ESCALA 2"/>
    <n v="3"/>
    <n v="864"/>
    <n v="5349.9999999999991"/>
    <n v="21700"/>
    <n v="3100"/>
    <n v="0"/>
    <n v="0"/>
    <n v="0"/>
    <n v="31014"/>
  </r>
  <r>
    <s v="Chierico Silvina"/>
    <s v="Berrueta Marlene Patricia"/>
    <n v="40956725"/>
    <s v="Activo"/>
    <d v="1900-01-04T06:04:58"/>
    <d v="1900-01-04T00:00:00"/>
    <n v="1.0506899999999999"/>
    <n v="0.86"/>
    <n v="85"/>
    <n v="20"/>
    <n v="0"/>
    <n v="0"/>
    <n v="105"/>
    <n v="1"/>
    <n v="1"/>
    <n v="65"/>
    <n v="1.6153846153846154"/>
    <n v="1.0096153846153846"/>
    <n v="30288"/>
    <x v="0"/>
    <x v="0"/>
    <n v="0"/>
    <n v="0"/>
    <n v="0"/>
    <n v="0"/>
    <n v="0"/>
    <n v="0"/>
    <n v="0"/>
    <n v="0"/>
    <n v="0"/>
    <n v="0"/>
    <n v="0"/>
    <n v="0"/>
    <n v="0"/>
    <n v="0"/>
    <s v="OK"/>
    <s v="NO CUMPLE"/>
    <s v="Sin Escala"/>
    <n v="1"/>
    <n v="288"/>
    <n v="5250"/>
    <n v="21700"/>
    <n v="3100"/>
    <n v="0"/>
    <n v="0"/>
    <n v="0"/>
    <n v="30338"/>
  </r>
  <r>
    <s v="Chierico Silvina"/>
    <s v="Bussolini Daiana Ayelen"/>
    <n v="41133789"/>
    <s v="Activo"/>
    <d v="1900-01-04T05:47:08"/>
    <d v="1900-01-04T00:00:00"/>
    <n v="1.0482120000000001"/>
    <n v="0.75456300824642342"/>
    <n v="110"/>
    <n v="30"/>
    <n v="0"/>
    <n v="0"/>
    <n v="140"/>
    <n v="1"/>
    <n v="1"/>
    <n v="65"/>
    <n v="2.1538461538461537"/>
    <n v="1.3461538461538463"/>
    <n v="40368"/>
    <x v="0"/>
    <x v="0"/>
    <n v="0"/>
    <n v="0"/>
    <n v="0"/>
    <n v="0"/>
    <n v="0"/>
    <n v="0"/>
    <n v="0"/>
    <n v="0"/>
    <n v="0"/>
    <n v="0"/>
    <n v="0"/>
    <n v="0"/>
    <n v="0"/>
    <n v="0"/>
    <s v="OK"/>
    <s v="OK"/>
    <s v="ESCALA 4"/>
    <n v="36"/>
    <n v="10368"/>
    <n v="7000.0000000000009"/>
    <n v="21700"/>
    <n v="0"/>
    <n v="0"/>
    <n v="2000"/>
    <n v="20000"/>
    <n v="61068"/>
  </r>
  <r>
    <s v="Chierico Silvina"/>
    <s v="Cabrera Angie"/>
    <n v="94097584"/>
    <s v="Activo"/>
    <d v="1900-01-03T15:09:33"/>
    <d v="1900-01-04T00:00:00"/>
    <n v="0.92632599999999987"/>
    <n v="0.77945777188592347"/>
    <n v="101"/>
    <n v="34"/>
    <n v="0"/>
    <n v="0"/>
    <n v="135"/>
    <n v="1"/>
    <n v="1"/>
    <n v="65"/>
    <n v="2.0769230769230771"/>
    <n v="1.2980769230769231"/>
    <n v="38928"/>
    <x v="0"/>
    <x v="0"/>
    <n v="0"/>
    <n v="0"/>
    <n v="0"/>
    <n v="0"/>
    <n v="0"/>
    <n v="0"/>
    <n v="0"/>
    <n v="0"/>
    <n v="0"/>
    <n v="0"/>
    <n v="0"/>
    <n v="0"/>
    <n v="0"/>
    <n v="0"/>
    <s v="OK"/>
    <s v="OK"/>
    <s v="ESCALA 5"/>
    <n v="31"/>
    <n v="8928"/>
    <n v="6750"/>
    <n v="0"/>
    <n v="0"/>
    <n v="0"/>
    <n v="2000"/>
    <n v="10000"/>
    <n v="27678"/>
  </r>
  <r>
    <s v="Chierico Silvina"/>
    <s v="Cabrera Rocio Daiana"/>
    <n v="38255931"/>
    <s v="Activo"/>
    <d v="1900-01-02T20:02:46"/>
    <d v="1900-01-02T12:00:00"/>
    <n v="1.0957857142857141"/>
    <n v="0.86"/>
    <n v="83"/>
    <n v="32"/>
    <n v="0"/>
    <n v="0"/>
    <n v="115"/>
    <n v="1"/>
    <n v="1"/>
    <n v="65"/>
    <n v="1.7692307692307692"/>
    <n v="1.1057692307692308"/>
    <n v="33168"/>
    <x v="0"/>
    <x v="0"/>
    <n v="0"/>
    <n v="0"/>
    <n v="0"/>
    <n v="0"/>
    <n v="0"/>
    <n v="0"/>
    <n v="0"/>
    <n v="0"/>
    <n v="0"/>
    <n v="0"/>
    <n v="0"/>
    <n v="0"/>
    <n v="0"/>
    <n v="0"/>
    <s v="OK"/>
    <s v="NO CUMPLE"/>
    <s v="Sin Escala"/>
    <n v="11"/>
    <n v="3168"/>
    <n v="5750"/>
    <n v="21700"/>
    <n v="3100"/>
    <n v="0"/>
    <n v="0"/>
    <n v="0"/>
    <n v="33718"/>
  </r>
  <r>
    <s v="Chierico Silvina"/>
    <s v="Carballo Jose"/>
    <n v="38693481"/>
    <s v="Activo"/>
    <d v="1900-01-02T04:40:56"/>
    <d v="1900-01-01T12:00:00"/>
    <n v="1.2780359999999999"/>
    <n v="0.86"/>
    <n v="61"/>
    <n v="20"/>
    <n v="0"/>
    <n v="0"/>
    <n v="81"/>
    <n v="0.5"/>
    <n v="1"/>
    <n v="32.5"/>
    <n v="2.4923076923076923"/>
    <n v="0"/>
    <n v="0"/>
    <x v="0"/>
    <x v="0"/>
    <n v="0"/>
    <n v="0"/>
    <n v="0"/>
    <n v="0"/>
    <n v="0"/>
    <n v="0"/>
    <n v="0"/>
    <n v="0"/>
    <n v="0"/>
    <n v="10"/>
    <n v="0"/>
    <n v="21000"/>
    <n v="0"/>
    <n v="10"/>
    <s v="OK"/>
    <s v="NO CUMPLE"/>
    <s v="Sin Escala"/>
    <n v="0"/>
    <n v="0"/>
    <n v="2600"/>
    <n v="10850"/>
    <n v="1550"/>
    <n v="21000"/>
    <n v="0"/>
    <n v="0"/>
    <n v="36000"/>
  </r>
  <r>
    <s v="Chierico Silvina"/>
    <s v="Carreno Alejandro Jose"/>
    <n v="38547445"/>
    <s v="Activo"/>
    <d v="1899-12-31T08:59:21"/>
    <d v="1899-12-31T18:00:00"/>
    <n v="0.78545714285714296"/>
    <n v="0.74235204248663189"/>
    <n v="18"/>
    <n v="0"/>
    <n v="0"/>
    <n v="0"/>
    <n v="18"/>
    <n v="0.25"/>
    <n v="0.25"/>
    <n v="4.0625"/>
    <n v="4.430769230769231"/>
    <n v="0"/>
    <n v="0"/>
    <x v="0"/>
    <x v="0"/>
    <n v="0"/>
    <n v="0"/>
    <n v="0"/>
    <n v="0"/>
    <n v="0"/>
    <n v="0"/>
    <n v="0"/>
    <n v="0"/>
    <n v="0"/>
    <n v="0"/>
    <n v="0"/>
    <n v="0"/>
    <n v="0"/>
    <n v="0"/>
    <s v="OK"/>
    <s v="NO CUMPLE"/>
    <s v="Sin Escala"/>
    <n v="0"/>
    <n v="0"/>
    <n v="325"/>
    <n v="0"/>
    <n v="0"/>
    <n v="0"/>
    <n v="0"/>
    <n v="0"/>
    <n v="325"/>
  </r>
  <r>
    <s v="Chierico Silvina"/>
    <s v="Irupe Galarza Marina"/>
    <n v="42298087"/>
    <s v="Activo"/>
    <d v="1900-01-01T20:51:49"/>
    <d v="1900-01-01T18:00:00"/>
    <n v="1.043389090909091"/>
    <n v="0.71359067653660091"/>
    <n v="63"/>
    <n v="22"/>
    <n v="0"/>
    <n v="0"/>
    <n v="85"/>
    <n v="0.5"/>
    <n v="0.5"/>
    <n v="16.25"/>
    <n v="5.2307692307692308"/>
    <n v="0"/>
    <n v="0"/>
    <x v="0"/>
    <x v="0"/>
    <n v="0"/>
    <n v="0"/>
    <n v="0"/>
    <n v="0"/>
    <n v="0"/>
    <n v="0"/>
    <n v="0"/>
    <n v="0"/>
    <n v="0"/>
    <n v="0"/>
    <n v="0"/>
    <n v="0"/>
    <n v="0"/>
    <n v="0"/>
    <s v="OK"/>
    <s v="NO CUMPLE"/>
    <s v="Sin Escala"/>
    <n v="0"/>
    <n v="0"/>
    <n v="1300"/>
    <n v="5425"/>
    <n v="0"/>
    <n v="0"/>
    <n v="0"/>
    <n v="0"/>
    <n v="6725"/>
  </r>
  <r>
    <s v="Chierico Silvina"/>
    <s v="Lemos Nadia Beatriz"/>
    <n v="30601143"/>
    <s v="Activo"/>
    <d v="1900-01-04T05:32:43"/>
    <d v="1900-01-04T00:00:00"/>
    <n v="1.0462099999999999"/>
    <n v="0.7644029401363015"/>
    <n v="86"/>
    <n v="28"/>
    <n v="11"/>
    <n v="0"/>
    <n v="125"/>
    <n v="1"/>
    <n v="1"/>
    <n v="65"/>
    <n v="1.9230769230769231"/>
    <n v="1.2019230769230769"/>
    <n v="36048"/>
    <x v="0"/>
    <x v="0"/>
    <n v="0"/>
    <n v="0"/>
    <n v="0"/>
    <n v="0"/>
    <n v="0"/>
    <n v="0"/>
    <n v="0"/>
    <n v="0"/>
    <n v="0"/>
    <n v="0"/>
    <n v="0"/>
    <n v="0"/>
    <n v="0"/>
    <n v="0"/>
    <s v="OK"/>
    <s v="NO CUMPLE"/>
    <s v="Sin Escala"/>
    <n v="21"/>
    <n v="6048"/>
    <n v="6250"/>
    <n v="21700"/>
    <n v="0"/>
    <n v="0"/>
    <n v="0"/>
    <n v="0"/>
    <n v="33998"/>
  </r>
  <r>
    <s v="Chierico Silvina"/>
    <s v="Marquez Camila Victoria"/>
    <n v="45893413"/>
    <s v="Activo"/>
    <d v="1900-01-04T00:53:25"/>
    <d v="1900-01-03T06:00:00"/>
    <n v="1.1852"/>
    <n v="0.86"/>
    <n v="100"/>
    <n v="24"/>
    <n v="0"/>
    <n v="0"/>
    <n v="124"/>
    <n v="0.85"/>
    <n v="1"/>
    <n v="55.25"/>
    <n v="2.244343891402715"/>
    <n v="1.1923076923076923"/>
    <n v="35760"/>
    <x v="0"/>
    <x v="0"/>
    <n v="0"/>
    <n v="0"/>
    <n v="0"/>
    <n v="0"/>
    <n v="0"/>
    <n v="0"/>
    <n v="0"/>
    <n v="0"/>
    <n v="0"/>
    <n v="5"/>
    <n v="0"/>
    <n v="9500"/>
    <n v="0"/>
    <n v="5"/>
    <s v="OK"/>
    <s v="OK"/>
    <s v="DESAFIO 1"/>
    <n v="20"/>
    <n v="5760"/>
    <n v="5270"/>
    <n v="18445"/>
    <n v="2635"/>
    <n v="9500"/>
    <n v="2000"/>
    <n v="10000"/>
    <n v="53610"/>
  </r>
  <r>
    <s v="Chierico Silvina"/>
    <s v="Mendez Amira Nicole"/>
    <n v="41971023"/>
    <s v="Baja"/>
    <d v="1899-12-30T19:09:33"/>
    <d v="1899-12-30T00:00:00"/>
    <n v="0"/>
    <n v="0.86"/>
    <n v="0"/>
    <n v="0"/>
    <n v="0"/>
    <n v="0"/>
    <n v="0"/>
    <n v="0.25"/>
    <n v="0.25"/>
    <n v="4.0625"/>
    <n v="0"/>
    <n v="0"/>
    <n v="0"/>
    <x v="1"/>
    <x v="1"/>
    <n v="3.25"/>
    <n v="3.65625"/>
    <n v="4.0625"/>
    <n v="4.265625"/>
    <n v="4.5500000000000007"/>
    <n v="4.875"/>
    <n v="5.078125"/>
    <n v="5.6875"/>
    <n v="6.5"/>
    <n v="0"/>
    <n v="0"/>
    <n v="0"/>
    <n v="0"/>
    <n v="0"/>
    <s v="NO CUMPLE"/>
    <s v="NO CUMPLE"/>
    <s v="Sin Escala"/>
    <n v="0"/>
    <n v="0"/>
    <n v="0"/>
    <n v="0"/>
    <n v="0"/>
    <n v="0"/>
    <n v="0"/>
    <n v="0"/>
    <n v="0"/>
  </r>
  <r>
    <s v="Chierico Silvina"/>
    <s v="Resler Carolina"/>
    <n v="37849034"/>
    <s v="Activo"/>
    <d v="1900-01-04T09:14:16"/>
    <d v="1900-01-04T00:00:00"/>
    <n v="1.0769820000000001"/>
    <n v="0.86"/>
    <n v="86"/>
    <n v="30"/>
    <n v="0"/>
    <n v="0"/>
    <n v="116"/>
    <n v="1"/>
    <n v="1"/>
    <n v="65"/>
    <n v="1.7846153846153847"/>
    <n v="1.1153846153846154"/>
    <n v="33456"/>
    <x v="0"/>
    <x v="0"/>
    <n v="0"/>
    <n v="0"/>
    <n v="0"/>
    <n v="0"/>
    <n v="0"/>
    <n v="0"/>
    <n v="0"/>
    <n v="0"/>
    <n v="0"/>
    <n v="0"/>
    <n v="0"/>
    <n v="0"/>
    <n v="0"/>
    <n v="0"/>
    <s v="OK"/>
    <s v="OK"/>
    <s v="DESAFIO 2"/>
    <n v="12"/>
    <n v="3456"/>
    <n v="5800"/>
    <n v="21700"/>
    <n v="3100"/>
    <n v="0"/>
    <n v="2000"/>
    <n v="0"/>
    <n v="36056"/>
  </r>
  <r>
    <s v="Chierico Silvina"/>
    <s v="Rojas Micaela Abigail"/>
    <n v="39509100"/>
    <s v="Activo"/>
    <d v="1900-01-03T22:31:51"/>
    <d v="1900-01-04T00:00:00"/>
    <n v="1"/>
    <n v="0.86"/>
    <n v="95"/>
    <n v="34"/>
    <n v="10"/>
    <n v="0"/>
    <n v="139"/>
    <n v="1"/>
    <n v="1"/>
    <n v="65"/>
    <n v="2.1384615384615384"/>
    <n v="1.3365384615384615"/>
    <n v="40080"/>
    <x v="0"/>
    <x v="0"/>
    <n v="0"/>
    <n v="0"/>
    <n v="0"/>
    <n v="0"/>
    <n v="0"/>
    <n v="0"/>
    <n v="0"/>
    <n v="0"/>
    <n v="0"/>
    <n v="0"/>
    <n v="0"/>
    <n v="0"/>
    <n v="0"/>
    <n v="0"/>
    <s v="OK"/>
    <s v="OK"/>
    <s v="DESAFIO 1"/>
    <n v="35"/>
    <n v="10080"/>
    <n v="6950"/>
    <n v="21700"/>
    <n v="3100"/>
    <n v="0"/>
    <n v="2000"/>
    <n v="10000"/>
    <n v="53830"/>
  </r>
  <r>
    <s v="Chierico Silvina"/>
    <s v="Roux Yessica Alejandra"/>
    <n v="38833805"/>
    <s v="Activo"/>
    <d v="1900-01-04T06:16:41"/>
    <d v="1900-01-04T00:00:00"/>
    <n v="1.0523160000000003"/>
    <n v="0.87196621547139808"/>
    <n v="92"/>
    <n v="27"/>
    <n v="0"/>
    <n v="0"/>
    <n v="119"/>
    <n v="1"/>
    <n v="1"/>
    <n v="65"/>
    <n v="1.8307692307692307"/>
    <n v="1.1442307692307692"/>
    <n v="34320"/>
    <x v="0"/>
    <x v="0"/>
    <n v="0"/>
    <n v="0"/>
    <n v="0"/>
    <n v="0"/>
    <n v="0"/>
    <n v="0"/>
    <n v="0"/>
    <n v="0"/>
    <n v="0"/>
    <n v="0"/>
    <n v="0"/>
    <n v="0"/>
    <n v="0"/>
    <n v="0"/>
    <s v="OK"/>
    <s v="NO CUMPLE"/>
    <s v="Sin Escala"/>
    <n v="15"/>
    <n v="4320"/>
    <n v="5950"/>
    <n v="21700"/>
    <n v="3100"/>
    <n v="0"/>
    <n v="0"/>
    <n v="10000"/>
    <n v="45070"/>
  </r>
  <r>
    <s v="Chierico Silvina"/>
    <s v="Verazay Tamara"/>
    <n v="39926675"/>
    <s v="Activo"/>
    <d v="1900-01-04T05:44:32"/>
    <d v="1900-01-04T00:00:00"/>
    <n v="1.0478519999999998"/>
    <n v="0.77148108702374019"/>
    <n v="75"/>
    <n v="22"/>
    <n v="0"/>
    <n v="0"/>
    <n v="97"/>
    <n v="1"/>
    <n v="1"/>
    <n v="65"/>
    <n v="1.4923076923076923"/>
    <n v="0"/>
    <n v="0"/>
    <x v="2"/>
    <x v="0"/>
    <n v="0"/>
    <n v="0"/>
    <n v="0"/>
    <n v="0"/>
    <n v="0"/>
    <n v="0"/>
    <n v="0"/>
    <n v="0"/>
    <n v="7"/>
    <n v="0"/>
    <n v="0"/>
    <n v="0"/>
    <n v="0"/>
    <n v="0"/>
    <s v="OK"/>
    <s v="OK"/>
    <s v="ESCALA 3"/>
    <n v="0"/>
    <n v="0"/>
    <n v="4500"/>
    <n v="18800"/>
    <n v="0"/>
    <n v="0"/>
    <n v="2000"/>
    <n v="0"/>
    <n v="25300"/>
  </r>
  <r>
    <s v="Chierico Silvina"/>
    <s v="Vivar Romina Alejandra"/>
    <n v="28330905"/>
    <s v="Activo"/>
    <d v="1900-01-04T11:16:43"/>
    <d v="1900-01-04T00:00:00"/>
    <n v="1.0939879999999997"/>
    <n v="0.86"/>
    <n v="141"/>
    <n v="27"/>
    <n v="0"/>
    <n v="0"/>
    <n v="168"/>
    <n v="1"/>
    <n v="1"/>
    <n v="65"/>
    <n v="2.5846153846153848"/>
    <n v="1.6153846153846154"/>
    <n v="48432"/>
    <x v="0"/>
    <x v="0"/>
    <n v="0"/>
    <n v="0"/>
    <n v="0"/>
    <n v="0"/>
    <n v="0"/>
    <n v="0"/>
    <n v="0"/>
    <n v="0"/>
    <n v="0"/>
    <n v="0"/>
    <n v="0"/>
    <n v="0"/>
    <n v="0"/>
    <n v="0"/>
    <s v="OK"/>
    <s v="OK"/>
    <s v="DESAFIO 2"/>
    <n v="64"/>
    <n v="18432"/>
    <n v="8400"/>
    <n v="21700"/>
    <n v="3100"/>
    <n v="0"/>
    <n v="2000"/>
    <n v="20000"/>
    <n v="73632"/>
  </r>
  <r>
    <s v="Monjes Nicole"/>
    <s v="Aquino Rocio Micaela"/>
    <n v="41452128"/>
    <s v="Activo"/>
    <d v="1900-01-05T03:39:40"/>
    <d v="1900-01-04T00:00:00"/>
    <n v="1.23051"/>
    <n v="0.78825202558288832"/>
    <n v="97"/>
    <n v="68"/>
    <n v="0"/>
    <n v="0"/>
    <n v="165"/>
    <n v="1"/>
    <n v="1"/>
    <n v="65"/>
    <n v="2.5384615384615383"/>
    <n v="1.5865384615384615"/>
    <n v="47568"/>
    <x v="0"/>
    <x v="0"/>
    <n v="0"/>
    <n v="0"/>
    <n v="0"/>
    <n v="0"/>
    <n v="0"/>
    <n v="0"/>
    <n v="0"/>
    <n v="0"/>
    <n v="0"/>
    <n v="10"/>
    <n v="0"/>
    <n v="21000"/>
    <n v="0"/>
    <n v="10"/>
    <s v="OK"/>
    <s v="NO CUMPLE"/>
    <s v="OBJETIVO"/>
    <n v="61"/>
    <n v="17568"/>
    <n v="8250"/>
    <n v="21700"/>
    <n v="0"/>
    <n v="21000"/>
    <n v="0"/>
    <n v="10000"/>
    <n v="78518"/>
  </r>
  <r>
    <s v="Monjes Nicole"/>
    <s v="Avellaneda Maira Lorena"/>
    <n v="40606747"/>
    <s v="Activo"/>
    <d v="1900-01-05T08:57:28"/>
    <d v="1900-01-04T00:00:00"/>
    <n v="1.2746480000000002"/>
    <n v="0.86"/>
    <n v="72"/>
    <n v="62"/>
    <n v="0"/>
    <n v="0"/>
    <n v="134"/>
    <n v="1"/>
    <n v="1"/>
    <n v="65"/>
    <n v="2.0615384615384613"/>
    <n v="1.2884615384615385"/>
    <n v="38640"/>
    <x v="0"/>
    <x v="0"/>
    <n v="0"/>
    <n v="0"/>
    <n v="0"/>
    <n v="0"/>
    <n v="0"/>
    <n v="0"/>
    <n v="0"/>
    <n v="0"/>
    <n v="0"/>
    <n v="15"/>
    <n v="0"/>
    <n v="32500"/>
    <n v="0"/>
    <n v="15"/>
    <s v="OK"/>
    <s v="NO CUMPLE"/>
    <s v="Sin Escala"/>
    <n v="30"/>
    <n v="8640"/>
    <n v="6700"/>
    <n v="21700"/>
    <n v="3100"/>
    <n v="32500"/>
    <n v="0"/>
    <n v="0"/>
    <n v="72640"/>
  </r>
  <r>
    <s v="Monjes Nicole"/>
    <s v="Fernandez Carolina"/>
    <n v="94572410"/>
    <s v="Activo"/>
    <d v="1900-01-04T08:46:48"/>
    <d v="1900-01-04T00:00:00"/>
    <n v="1.0731660000000003"/>
    <n v="0.86"/>
    <n v="85"/>
    <n v="36"/>
    <n v="0"/>
    <n v="0"/>
    <n v="121"/>
    <n v="1"/>
    <n v="1"/>
    <n v="65"/>
    <n v="1.8615384615384616"/>
    <n v="1.1634615384615385"/>
    <n v="34896"/>
    <x v="0"/>
    <x v="0"/>
    <n v="0"/>
    <n v="0"/>
    <n v="0"/>
    <n v="0"/>
    <n v="0"/>
    <n v="0"/>
    <n v="0"/>
    <n v="0"/>
    <n v="0"/>
    <n v="0"/>
    <n v="0"/>
    <n v="0"/>
    <n v="0"/>
    <n v="0"/>
    <s v="OK"/>
    <s v="NO CUMPLE"/>
    <s v="OBJETIVO"/>
    <n v="17"/>
    <n v="4896"/>
    <n v="6050"/>
    <n v="21700"/>
    <n v="3100"/>
    <n v="0"/>
    <n v="0"/>
    <n v="0"/>
    <n v="35746"/>
  </r>
  <r>
    <s v="Monjes Nicole"/>
    <s v="Garcia Melisa"/>
    <n v="33150022"/>
    <s v="Activo"/>
    <d v="1900-01-03T19:01:10"/>
    <d v="1900-01-04T00:00:00"/>
    <n v="0.95849600000000001"/>
    <n v="0.86"/>
    <n v="30"/>
    <n v="8"/>
    <n v="0"/>
    <n v="0"/>
    <n v="38"/>
    <n v="1"/>
    <n v="1"/>
    <n v="65"/>
    <n v="0.58461538461538465"/>
    <n v="0"/>
    <n v="0"/>
    <x v="1"/>
    <x v="1"/>
    <n v="14"/>
    <n v="20.5"/>
    <n v="27"/>
    <n v="30.25"/>
    <n v="34.800000000000011"/>
    <n v="40"/>
    <n v="43.25"/>
    <n v="53"/>
    <n v="66"/>
    <n v="0"/>
    <n v="0"/>
    <n v="0"/>
    <n v="0"/>
    <n v="0"/>
    <s v="NO CUMPLE"/>
    <s v="NO CUMPLE"/>
    <s v="Sin Escala"/>
    <n v="0"/>
    <n v="0"/>
    <n v="0"/>
    <n v="0"/>
    <n v="0"/>
    <n v="0"/>
    <n v="0"/>
    <n v="0"/>
    <n v="0"/>
  </r>
  <r>
    <s v="Monjes Nicole"/>
    <s v="Garcia Wanda"/>
    <n v="41559202"/>
    <s v="Activo"/>
    <d v="1900-01-04T04:24:05"/>
    <d v="1900-01-04T00:00:00"/>
    <n v="1.036678"/>
    <n v="6.1181967785561182E-2"/>
    <n v="3"/>
    <n v="3"/>
    <n v="0"/>
    <n v="0"/>
    <n v="6"/>
    <n v="1"/>
    <n v="1"/>
    <n v="65"/>
    <n v="9.2307692307692313E-2"/>
    <n v="0"/>
    <n v="0"/>
    <x v="1"/>
    <x v="1"/>
    <n v="46"/>
    <n v="52.5"/>
    <n v="59"/>
    <n v="62.25"/>
    <n v="66.800000000000011"/>
    <n v="72"/>
    <n v="75.25"/>
    <n v="85"/>
    <n v="98"/>
    <n v="0"/>
    <n v="0"/>
    <n v="0"/>
    <n v="0"/>
    <n v="0"/>
    <s v="NO CUMPLE"/>
    <s v="NO CUMPLE"/>
    <s v="OBJETIVO"/>
    <n v="0"/>
    <n v="0"/>
    <n v="0"/>
    <n v="0"/>
    <n v="0"/>
    <n v="0"/>
    <n v="0"/>
    <n v="0"/>
    <n v="0"/>
  </r>
  <r>
    <s v="Monjes Nicole"/>
    <s v="Gerace Laura"/>
    <n v="20593518"/>
    <s v="Activo"/>
    <d v="1900-01-04T02:38:55"/>
    <d v="1900-01-04T00:00:00"/>
    <n v="1.0220720000000001"/>
    <n v="0.86"/>
    <n v="76"/>
    <n v="30"/>
    <n v="0"/>
    <n v="0"/>
    <n v="106"/>
    <n v="1"/>
    <n v="1"/>
    <n v="65"/>
    <n v="1.6307692307692307"/>
    <n v="1.0192307692307692"/>
    <n v="30576"/>
    <x v="0"/>
    <x v="0"/>
    <n v="0"/>
    <n v="0"/>
    <n v="0"/>
    <n v="0"/>
    <n v="0"/>
    <n v="0"/>
    <n v="0"/>
    <n v="0"/>
    <n v="0"/>
    <n v="0"/>
    <n v="0"/>
    <n v="0"/>
    <n v="0"/>
    <n v="0"/>
    <s v="OK"/>
    <s v="NO CUMPLE"/>
    <s v="ESCALA 2"/>
    <n v="2"/>
    <n v="576"/>
    <n v="5300"/>
    <n v="21700"/>
    <n v="3100"/>
    <n v="0"/>
    <n v="0"/>
    <n v="0"/>
    <n v="30676"/>
  </r>
  <r>
    <s v="Monjes Nicole"/>
    <s v="Gianetti Maria Victoria"/>
    <n v="41104613"/>
    <s v="Activo"/>
    <d v="1900-01-03T05:19:30"/>
    <d v="1900-01-04T00:00:00"/>
    <n v="0.84437399999999996"/>
    <n v="0.74830347689530929"/>
    <n v="63"/>
    <n v="13"/>
    <n v="0"/>
    <n v="0"/>
    <n v="76"/>
    <n v="1"/>
    <n v="1"/>
    <n v="65"/>
    <n v="1.1692307692307693"/>
    <n v="0"/>
    <n v="0"/>
    <x v="3"/>
    <x v="2"/>
    <n v="0"/>
    <n v="0"/>
    <n v="0"/>
    <n v="0"/>
    <n v="0"/>
    <n v="2"/>
    <n v="5.25"/>
    <n v="15"/>
    <n v="28"/>
    <n v="0"/>
    <n v="0"/>
    <n v="0"/>
    <n v="0"/>
    <n v="0"/>
    <s v="OK"/>
    <s v="NO CUMPLE"/>
    <s v="ESCALA 2"/>
    <n v="0"/>
    <n v="0"/>
    <n v="2800"/>
    <n v="0"/>
    <n v="0"/>
    <n v="0"/>
    <n v="0"/>
    <n v="0"/>
    <n v="2800"/>
  </r>
  <r>
    <s v="Monjes Nicole"/>
    <s v="Gomez Gabriela"/>
    <n v="30502978"/>
    <s v="Baja"/>
    <d v="1900-01-03T00:04:34"/>
    <d v="1900-01-03T06:00:00"/>
    <n v="0.94192235294117643"/>
    <n v="0.86"/>
    <n v="48"/>
    <n v="10"/>
    <n v="0"/>
    <n v="0"/>
    <n v="58"/>
    <n v="1"/>
    <n v="1"/>
    <n v="65"/>
    <n v="0.89230769230769236"/>
    <n v="0"/>
    <n v="0"/>
    <x v="4"/>
    <x v="3"/>
    <n v="0"/>
    <n v="0.5"/>
    <n v="7"/>
    <n v="10.25"/>
    <n v="14.800000000000011"/>
    <n v="20"/>
    <n v="23.25"/>
    <n v="33"/>
    <n v="46"/>
    <n v="0"/>
    <n v="0"/>
    <n v="0"/>
    <n v="0"/>
    <n v="0"/>
    <s v="NO CUMPLE"/>
    <s v="NO CUMPLE"/>
    <s v="Sin Escala"/>
    <n v="0"/>
    <n v="0"/>
    <n v="2100"/>
    <n v="0"/>
    <n v="700"/>
    <n v="0"/>
    <n v="0"/>
    <n v="0"/>
    <n v="2800"/>
  </r>
  <r>
    <s v="Monjes Nicole"/>
    <s v="Gomez Micaela Ayelen"/>
    <n v="39829390"/>
    <s v="Activo"/>
    <d v="1900-01-04T06:34:10"/>
    <d v="1900-01-04T00:00:00"/>
    <n v="1.0547460000000002"/>
    <n v="0.86"/>
    <n v="103"/>
    <n v="25"/>
    <n v="0"/>
    <n v="0"/>
    <n v="128"/>
    <n v="1"/>
    <n v="1"/>
    <n v="65"/>
    <n v="1.9692307692307693"/>
    <n v="1.2307692307692308"/>
    <n v="36912"/>
    <x v="0"/>
    <x v="0"/>
    <n v="0"/>
    <n v="0"/>
    <n v="0"/>
    <n v="0"/>
    <n v="0"/>
    <n v="0"/>
    <n v="0"/>
    <n v="0"/>
    <n v="0"/>
    <n v="0"/>
    <n v="0"/>
    <n v="0"/>
    <n v="0"/>
    <n v="0"/>
    <s v="OK"/>
    <s v="NO CUMPLE"/>
    <s v="Sin Escala"/>
    <n v="24"/>
    <n v="6912"/>
    <n v="6400"/>
    <n v="21700"/>
    <n v="3100"/>
    <n v="0"/>
    <n v="0"/>
    <n v="10000"/>
    <n v="48112"/>
  </r>
  <r>
    <s v="Monjes Nicole"/>
    <s v="Lastra Keila"/>
    <n v="38327845"/>
    <s v="Activo"/>
    <d v="1900-01-04T07:38:59"/>
    <d v="1900-01-04T00:00:00"/>
    <n v="1.0637479999999999"/>
    <n v="0.86967214039415341"/>
    <n v="94"/>
    <n v="24"/>
    <n v="0"/>
    <n v="0"/>
    <n v="118"/>
    <n v="1"/>
    <n v="1"/>
    <n v="65"/>
    <n v="1.8153846153846154"/>
    <n v="1.1346153846153846"/>
    <n v="34032"/>
    <x v="0"/>
    <x v="0"/>
    <n v="0"/>
    <n v="0"/>
    <n v="0"/>
    <n v="0"/>
    <n v="0"/>
    <n v="0"/>
    <n v="0"/>
    <n v="0"/>
    <n v="0"/>
    <n v="0"/>
    <n v="0"/>
    <n v="0"/>
    <n v="0"/>
    <n v="0"/>
    <s v="OK"/>
    <s v="NO CUMPLE"/>
    <s v="Sin Escala"/>
    <n v="14"/>
    <n v="4032"/>
    <n v="5900"/>
    <n v="21700"/>
    <n v="3100"/>
    <n v="0"/>
    <n v="0"/>
    <n v="10000"/>
    <n v="44732"/>
  </r>
  <r>
    <s v="Monjes Nicole"/>
    <s v="Lopez Monica Laura"/>
    <n v="28492252"/>
    <s v="Activo"/>
    <d v="1900-01-01T22:32:30"/>
    <d v="1900-01-01T18:00:00"/>
    <n v="1.0688145454545455"/>
    <n v="0.86"/>
    <n v="79"/>
    <n v="27"/>
    <n v="0"/>
    <n v="0"/>
    <n v="106"/>
    <n v="0.5"/>
    <n v="0.5"/>
    <n v="16.25"/>
    <n v="6.523076923076923"/>
    <n v="1.0192307692307692"/>
    <n v="30576"/>
    <x v="0"/>
    <x v="0"/>
    <n v="0"/>
    <n v="0"/>
    <n v="0"/>
    <n v="0"/>
    <n v="0"/>
    <n v="0"/>
    <n v="0"/>
    <n v="0"/>
    <n v="0"/>
    <n v="0"/>
    <n v="0"/>
    <n v="0"/>
    <n v="0"/>
    <n v="0"/>
    <s v="OK"/>
    <s v="NO CUMPLE"/>
    <s v="Sin Escala"/>
    <n v="2"/>
    <n v="576"/>
    <n v="1325"/>
    <n v="5425"/>
    <n v="775"/>
    <n v="0"/>
    <n v="0"/>
    <n v="0"/>
    <n v="8101"/>
  </r>
  <r>
    <s v="Monjes Nicole"/>
    <s v="Medina Rocio Elizabeth"/>
    <n v="42457581"/>
    <s v="Activo"/>
    <d v="1900-01-05T03:37:00"/>
    <d v="1900-01-04T00:00:00"/>
    <n v="1.23014"/>
    <n v="0.86"/>
    <n v="94"/>
    <n v="86"/>
    <n v="0"/>
    <n v="0"/>
    <n v="180"/>
    <n v="1"/>
    <n v="1"/>
    <n v="65"/>
    <n v="2.7692307692307692"/>
    <n v="1.7307692307692308"/>
    <n v="51888"/>
    <x v="0"/>
    <x v="0"/>
    <n v="0"/>
    <n v="0"/>
    <n v="0"/>
    <n v="0"/>
    <n v="0"/>
    <n v="0"/>
    <n v="0"/>
    <n v="0"/>
    <n v="0"/>
    <n v="10"/>
    <n v="0"/>
    <n v="21000"/>
    <n v="0"/>
    <n v="10"/>
    <s v="OK"/>
    <s v="NO CUMPLE"/>
    <s v="Sin Escala"/>
    <n v="76"/>
    <n v="21888"/>
    <n v="9000"/>
    <n v="21700"/>
    <n v="3100"/>
    <n v="21000"/>
    <n v="0"/>
    <n v="10000"/>
    <n v="86688"/>
  </r>
  <r>
    <s v="Monjes Nicole"/>
    <s v="Neulist Sabrina Soledad"/>
    <n v="28500987"/>
    <s v="Activo"/>
    <d v="1900-01-04T07:32:42"/>
    <d v="1900-01-04T00:00:00"/>
    <n v="1.0628740000000003"/>
    <n v="0.86"/>
    <n v="107"/>
    <n v="32"/>
    <n v="0"/>
    <n v="0"/>
    <n v="139"/>
    <n v="1"/>
    <n v="1"/>
    <n v="65"/>
    <n v="2.1384615384615384"/>
    <n v="1.3365384615384615"/>
    <n v="40080"/>
    <x v="0"/>
    <x v="0"/>
    <n v="0"/>
    <n v="0"/>
    <n v="0"/>
    <n v="0"/>
    <n v="0"/>
    <n v="0"/>
    <n v="0"/>
    <n v="0"/>
    <n v="0"/>
    <n v="0"/>
    <n v="0"/>
    <n v="0"/>
    <n v="0"/>
    <n v="0"/>
    <s v="OK"/>
    <s v="OK"/>
    <s v="ESCALA 5"/>
    <n v="35"/>
    <n v="10080"/>
    <n v="6950"/>
    <n v="21700"/>
    <n v="3100"/>
    <n v="0"/>
    <n v="2000"/>
    <n v="20000"/>
    <n v="63830"/>
  </r>
  <r>
    <s v="Monjes Nicole"/>
    <s v="Quinteros Camila Gisella"/>
    <n v="33798267"/>
    <s v="Activo"/>
    <d v="1900-01-04T07:24:48"/>
    <d v="1900-01-04T00:00:00"/>
    <n v="1.0617779999999999"/>
    <n v="0.89262350510181998"/>
    <n v="149"/>
    <n v="50"/>
    <n v="0"/>
    <n v="0"/>
    <n v="199"/>
    <n v="1"/>
    <n v="1"/>
    <n v="65"/>
    <n v="3.0615384615384613"/>
    <n v="1.9134615384615385"/>
    <n v="57360"/>
    <x v="0"/>
    <x v="0"/>
    <n v="0"/>
    <n v="0"/>
    <n v="0"/>
    <n v="0"/>
    <n v="0"/>
    <n v="0"/>
    <n v="0"/>
    <n v="0"/>
    <n v="0"/>
    <n v="0"/>
    <n v="0"/>
    <n v="0"/>
    <n v="0"/>
    <n v="0"/>
    <s v="OK"/>
    <s v="OK"/>
    <s v="ESCALA 5"/>
    <n v="95"/>
    <n v="27360"/>
    <n v="9950"/>
    <n v="21700"/>
    <n v="3100"/>
    <n v="0"/>
    <n v="2000"/>
    <n v="20000"/>
    <n v="84110"/>
  </r>
  <r>
    <s v="Monjes Nicole"/>
    <s v="Quinteros Paula Beatriz"/>
    <n v="36301654"/>
    <s v="Licencia"/>
    <d v="1899-12-31T21:11:14"/>
    <d v="1899-12-31T18:00:00"/>
    <n v="1.0758857142857143"/>
    <n v="0.86"/>
    <n v="22"/>
    <n v="0"/>
    <n v="0"/>
    <n v="0"/>
    <n v="22"/>
    <n v="0.35"/>
    <n v="1"/>
    <n v="22.75"/>
    <n v="0.96703296703296704"/>
    <n v="0"/>
    <n v="0"/>
    <x v="5"/>
    <x v="3"/>
    <n v="0"/>
    <n v="0"/>
    <n v="0.75"/>
    <n v="1.8874999999999993"/>
    <n v="3.480000000000004"/>
    <n v="5.3000000000000007"/>
    <n v="6.4375"/>
    <n v="9.8499999999999979"/>
    <n v="14.399999999999999"/>
    <n v="0"/>
    <n v="0"/>
    <n v="0"/>
    <n v="0"/>
    <n v="0"/>
    <s v="NO CUMPLE"/>
    <s v="OK"/>
    <s v="ESCALA 4"/>
    <n v="0"/>
    <n v="0"/>
    <n v="385"/>
    <n v="1819.9999999999998"/>
    <n v="244.99999999999997"/>
    <n v="0"/>
    <n v="0"/>
    <n v="0"/>
    <n v="2450"/>
  </r>
  <r>
    <s v="Monjes Nicole"/>
    <s v="Salto Luciano Nicolas"/>
    <n v="43913693"/>
    <s v="Activo"/>
    <d v="1900-01-04T06:25:29"/>
    <d v="1900-01-04T00:00:00"/>
    <n v="1.0535400000000001"/>
    <n v="0.86"/>
    <n v="103"/>
    <n v="27"/>
    <n v="0"/>
    <n v="0"/>
    <n v="130"/>
    <n v="1"/>
    <n v="1"/>
    <n v="65"/>
    <n v="2"/>
    <n v="1.25"/>
    <n v="37488"/>
    <x v="0"/>
    <x v="0"/>
    <n v="0"/>
    <n v="0"/>
    <n v="0"/>
    <n v="0"/>
    <n v="0"/>
    <n v="0"/>
    <n v="0"/>
    <n v="0"/>
    <n v="0"/>
    <n v="0"/>
    <n v="0"/>
    <n v="0"/>
    <n v="0"/>
    <n v="0"/>
    <s v="OK"/>
    <s v="NO CUMPLE"/>
    <s v="Sin Escala"/>
    <n v="26"/>
    <n v="7488"/>
    <n v="6500"/>
    <n v="21700"/>
    <n v="3100"/>
    <n v="0"/>
    <n v="0"/>
    <n v="10000"/>
    <n v="48788"/>
  </r>
  <r>
    <s v="Monjes Nicole"/>
    <s v="Varela Ludmila"/>
    <n v="41074922"/>
    <s v="Activo"/>
    <d v="1900-01-05T03:23:59"/>
    <d v="1900-01-04T00:00:00"/>
    <n v="1.2283320000000002"/>
    <n v="0.86551355822367249"/>
    <n v="79"/>
    <n v="70"/>
    <n v="0"/>
    <n v="0"/>
    <n v="149"/>
    <n v="1"/>
    <n v="1"/>
    <n v="65"/>
    <n v="2.2923076923076922"/>
    <n v="1.4326923076923077"/>
    <n v="42960"/>
    <x v="0"/>
    <x v="0"/>
    <n v="0"/>
    <n v="0"/>
    <n v="0"/>
    <n v="0"/>
    <n v="0"/>
    <n v="0"/>
    <n v="0"/>
    <n v="0"/>
    <n v="0"/>
    <n v="10"/>
    <n v="0"/>
    <n v="21000"/>
    <n v="0"/>
    <n v="10"/>
    <s v="OK"/>
    <s v="NO CUMPLE"/>
    <s v="AMARILLO"/>
    <n v="45"/>
    <n v="12960"/>
    <n v="7450"/>
    <n v="21700"/>
    <n v="3100"/>
    <n v="21000"/>
    <n v="0"/>
    <n v="0"/>
    <n v="662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33A19-D36B-4715-B308-7AE0F608E43C}" name="TablaDinámica6" cacheId="0" applyNumberFormats="0" applyBorderFormats="0" applyFontFormats="0" applyPatternFormats="0" applyAlignmentFormats="0" applyWidthHeightFormats="1" dataCaption="Valores" tag="1d11c1f8-509c-47c7-a69c-d654c21102f0" updatedVersion="8" minRefreshableVersion="3" useAutoFormatting="1" subtotalHiddenItems="1" itemPrintTitles="1" createdVersion="8" indent="0" outline="1" outlineData="1" multipleFieldFilters="0" rowHeaderCaption="-">
  <location ref="I37:J39" firstHeaderRow="1" firstDataRow="1" firstDataCol="1"/>
  <pivotFields count="2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Cargadas en Drive" fld="1" subtotal="count" baseField="0" baseItem="0"/>
  </dataFields>
  <pivotHierarchies count="2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argadas en Driv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1">
    <rowHierarchyUsage hierarchyUsage="17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Vtas Delivery">
        <x15:activeTabTopLevelEntity name="[Vtas Deliv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53505-0A54-4E98-BF8A-28B797848979}" name="TablaDinámica2" cacheId="11" dataOnRows="1" applyNumberFormats="0" applyBorderFormats="0" applyFontFormats="0" applyPatternFormats="0" applyAlignmentFormats="0" applyWidthHeightFormats="1" dataCaption="Valores" tag="467f2f90-172b-423b-bb9f-bddde7c26220" updatedVersion="8" minRefreshableVersion="3" useAutoFormatting="1" subtotalHiddenItems="1" itemPrintTitles="1" createdVersion="8" indent="0" outline="1" outlineData="1" multipleFieldFilters="0" chartFormat="17" rowHeaderCaption="Día" colHeaderCaption="Fecha">
  <location ref="B37:C58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146" name="[VentasTiemposFinal].[Supervisor].&amp;[Monjes Nicole]" cap="Monjes Nicole"/>
  </pageField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VentasTiemposFinal].[Supervisor].&amp;[Monjes Nicole]"/>
        <member name="[VentasTiemposFinal].[Supervisor].&amp;[Chierico Silvin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6" showRowHeaders="1" showColHeaders="1" showRowStripes="1" showColStripes="1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TiemposFinal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9B69A-5F51-4A21-A267-7666EB572E38}" name="TablaDinámica1" cacheId="10" dataOnRows="1" applyNumberFormats="0" applyBorderFormats="0" applyFontFormats="0" applyPatternFormats="0" applyAlignmentFormats="0" applyWidthHeightFormats="1" dataCaption="Valores" tag="46b8e42c-7c14-422d-a056-fcb795073e22" updatedVersion="8" minRefreshableVersion="3" useAutoFormatting="1" subtotalHiddenItems="1" itemPrintTitles="1" createdVersion="8" indent="0" outline="1" outlineData="1" multipleFieldFilters="0" colHeaderCaption="Fecha">
  <location ref="B7:W26" firstHeaderRow="1" firstDataRow="3" firstDataCol="1" rowPageCount="1" colPageCount="1"/>
  <pivotFields count="9">
    <pivotField axis="axisCol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-2"/>
  </rowFields>
  <rowItems count="17">
    <i>
      <x/>
    </i>
    <i r="1">
      <x/>
    </i>
    <i r="1" i="1">
      <x v="1"/>
    </i>
    <i r="1" i="2">
      <x v="2"/>
    </i>
    <i r="1" i="3">
      <x v="3"/>
    </i>
    <i r="1" i="4">
      <x v="4"/>
    </i>
    <i>
      <x v="1"/>
    </i>
    <i r="1"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rowItems>
  <colFields count="2">
    <field x="3"/>
    <field x="0"/>
  </colFields>
  <colItems count="21">
    <i>
      <x/>
      <x/>
    </i>
    <i r="1">
      <x v="1"/>
    </i>
    <i r="1">
      <x v="2"/>
    </i>
    <i>
      <x v="1"/>
      <x v="3"/>
    </i>
    <i r="1">
      <x v="4"/>
    </i>
    <i r="1">
      <x v="5"/>
    </i>
    <i r="1">
      <x v="6"/>
    </i>
    <i r="1">
      <x v="7"/>
    </i>
    <i>
      <x v="2"/>
      <x v="8"/>
    </i>
    <i r="1">
      <x v="9"/>
    </i>
    <i r="1">
      <x v="10"/>
    </i>
    <i r="1">
      <x v="11"/>
    </i>
    <i r="1">
      <x v="12"/>
    </i>
    <i>
      <x v="3"/>
      <x v="13"/>
    </i>
    <i r="1">
      <x v="14"/>
    </i>
    <i r="1">
      <x v="15"/>
    </i>
    <i r="1">
      <x v="16"/>
    </i>
    <i r="1">
      <x v="17"/>
    </i>
    <i>
      <x v="4"/>
      <x v="18"/>
    </i>
    <i r="1">
      <x v="19"/>
    </i>
    <i t="grand">
      <x/>
    </i>
  </colItems>
  <pageFields count="1">
    <pageField fld="2" hier="146" name="[VentasTiemposFinal].[Supervisor].[All]" cap="All"/>
  </pageFields>
  <dataFields count="5">
    <dataField fld="8" subtotal="count" baseField="1" baseItem="0" numFmtId="4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</dataFields>
  <pivotHierarchies count="2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6" showRowHeaders="1" showColHeaders="1" showRowStripes="1" showColStripes="1" showLastColumn="1"/>
  <rowHierarchiesUsage count="2">
    <rowHierarchyUsage hierarchyUsage="155"/>
    <rowHierarchyUsage hierarchyUsage="-2"/>
  </rowHierarchiesUsage>
  <colHierarchiesUsage count="2">
    <colHierarchyUsage hierarchyUsage="14"/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TiemposFinal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DC581-8172-4F97-8DBD-2C96E095A8DF}" name="TablaDinámica2" cacheId="12" applyNumberFormats="0" applyBorderFormats="0" applyFontFormats="0" applyPatternFormats="0" applyAlignmentFormats="0" applyWidthHeightFormats="1" dataCaption="Valores" missingCaption="0" tag="0f2267d3-d26f-44a9-bd14-5b27d1675b78" updatedVersion="8" minRefreshableVersion="3" useAutoFormatting="1" subtotalHiddenItems="1" itemPrintTitles="1" createdVersion="8" indent="0" outline="1" outlineData="1" multipleFieldFilters="0" rowHeaderCaption="Operador">
  <location ref="B8:N51" firstHeaderRow="0" firstDataRow="1" firstDataCol="1" rowPageCount="2" colPageCount="1"/>
  <pivotFields count="16">
    <pivotField axis="axisRow" allDrilled="1" subtotalTop="0" showAll="0" dataSourceSort="1" defaultAttributeDrillState="1">
      <items count="3">
        <item x="0"/>
        <item x="1"/>
        <item t="default"/>
      </items>
    </pivotField>
    <pivotField axis="axisRow" allDrilled="1" subtotalTop="0" showAll="0" dataSourceSort="1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AttributeDrillState="1">
      <items count="1"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axis="axisPage" allDrilled="1" subtotalTop="0" showAll="0" dataSourceSort="1" defaultAttributeDrillState="1">
      <items count="1">
        <item t="default"/>
      </items>
    </pivotField>
  </pivotFields>
  <rowFields count="2">
    <field x="0"/>
    <field x="1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default">
      <x/>
    </i>
    <i>
      <x v="1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t="default">
      <x v="1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2">
    <pageField fld="15" hier="116" name="[VentasTiemposFinal].[Fecha].[All]" cap="All"/>
    <pageField fld="8" hier="118" name="[VentasTiemposFinal].[Sub Campaña].&amp;[Hunting]" cap="Hunting"/>
  </pageFields>
  <dataFields count="12">
    <dataField fld="7" subtotal="count" baseField="1" baseItem="5" numFmtId="165"/>
    <dataField fld="2" subtotal="count" baseField="0" baseItem="0" numFmtId="3"/>
    <dataField fld="3" subtotal="count" baseField="0" baseItem="0"/>
    <dataField fld="4" subtotal="count" baseField="0" baseItem="0"/>
    <dataField fld="5" subtotal="count" baseField="0" baseItem="0" numFmtId="3"/>
    <dataField fld="11" subtotal="count" baseField="0" baseItem="0" numFmtId="3"/>
    <dataField fld="6" subtotal="count" baseField="1" baseItem="1" numFmtId="4"/>
    <dataField name="Atendidas x Día" fld="12" subtotal="count" baseField="1" baseItem="22" numFmtId="3"/>
    <dataField fld="10" subtotal="count" baseField="0" baseItem="0"/>
    <dataField fld="9" subtotal="count" baseField="1" baseItem="1" numFmtId="4"/>
    <dataField fld="13" subtotal="count" baseField="0" baseItem="0"/>
    <dataField fld="14" subtotal="count" baseField="1" baseItem="9" numFmtId="2"/>
  </dataFields>
  <formats count="10">
    <format dxfId="3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8">
      <pivotArea outline="0" fieldPosition="0">
        <references count="1">
          <reference field="4294967294" count="1">
            <x v="9"/>
          </reference>
        </references>
      </pivotArea>
    </format>
    <format dxfId="337">
      <pivotArea outline="0" fieldPosition="0">
        <references count="1">
          <reference field="4294967294" count="1">
            <x v="5"/>
          </reference>
        </references>
      </pivotArea>
    </format>
    <format dxfId="336">
      <pivotArea outline="0" fieldPosition="0">
        <references count="1">
          <reference field="4294967294" count="1">
            <x v="4"/>
          </reference>
        </references>
      </pivotArea>
    </format>
    <format dxfId="335">
      <pivotArea outline="0" fieldPosition="0">
        <references count="1">
          <reference field="4294967294" count="1">
            <x v="1"/>
          </reference>
        </references>
      </pivotArea>
    </format>
    <format dxfId="33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33">
      <pivotArea outline="0" fieldPosition="0">
        <references count="1">
          <reference field="4294967294" count="1">
            <x v="7"/>
          </reference>
        </references>
      </pivotArea>
    </format>
    <format dxfId="332">
      <pivotArea outline="0" fieldPosition="0">
        <references count="1">
          <reference field="4294967294" count="1">
            <x v="11"/>
          </reference>
        </references>
      </pivotArea>
    </format>
    <format dxfId="331">
      <pivotArea dataOnly="0" labelOnly="1" outline="0" fieldPosition="0">
        <references count="1">
          <reference field="4294967294" count="2">
            <x v="10"/>
            <x v="11"/>
          </reference>
        </references>
      </pivotArea>
    </format>
    <format dxfId="330">
      <pivotArea dataOnly="0" labelOnly="1" outline="0" fieldPosition="0">
        <references count="1">
          <reference field="4294967294" count="1">
            <x v="5"/>
          </reference>
        </references>
      </pivotArea>
    </format>
  </formats>
  <pivotHierarchies count="2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VentasTiemposFinal].[Sub Campaña].&amp;[Hunting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Atendidas x Dí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6" showRowHeaders="1" showColHeaders="1" showRowStripes="0" showColStripes="1" showLastColumn="1"/>
  <rowHierarchiesUsage count="2">
    <rowHierarchyUsage hierarchyUsage="146"/>
    <rowHierarchyUsage hierarchyUsage="14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TiemposFinal]"/>
        <x15:activeTabTopLevelEntity name="[Ausentismo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773A0-D2A6-4857-9DA8-3E99B5B3A36E}" name="TablaDinámica2" cacheId="13" applyNumberFormats="0" applyBorderFormats="0" applyFontFormats="0" applyPatternFormats="0" applyAlignmentFormats="0" applyWidthHeightFormats="1" dataCaption="Valores" missingCaption="0" tag="2990a183-43ad-446a-945d-85ca70da862e" updatedVersion="8" minRefreshableVersion="3" useAutoFormatting="1" subtotalHiddenItems="1" itemPrintTitles="1" createdVersion="8" indent="0" outline="1" outlineData="1" multipleFieldFilters="0" rowHeaderCaption="Operador">
  <location ref="B12:J47" firstHeaderRow="0" firstDataRow="1" firstDataCol="1" rowPageCount="2" colPageCount="1"/>
  <pivotFields count="12">
    <pivotField axis="axisRow" allDrilled="1" subtotalTop="0" showAll="0" dataSourceSort="1" defaultAttributeDrillState="1">
      <items count="3">
        <item s="1" x="0"/>
        <item s="1" x="1"/>
        <item t="default"/>
      </items>
    </pivotField>
    <pivotField axis="axisRow" allDrilled="1" subtotalTop="0" showAll="0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AttributeDrillState="1">
      <items count="1">
        <item t="default"/>
      </items>
    </pivotField>
    <pivotField dataField="1" subtotalTop="0" showAll="0"/>
    <pivotField axis="axisPage" allDrilled="1" subtotalTop="0" showAll="0" dataSourceSort="1" defaultAttributeDrillState="1">
      <items count="1">
        <item t="default"/>
      </items>
    </pivotField>
    <pivotField dataField="1" subtotalTop="0" showAll="0"/>
  </pivotFields>
  <rowFields count="2">
    <field x="0"/>
    <field x="1"/>
  </rowFields>
  <rowItems count="3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/>
    </i>
    <i>
      <x v="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default"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10" hier="116" name="[VentasTiemposFinal].[Fecha].&amp;[2024-04-16T00:00:00]" cap="16/04/2024"/>
    <pageField fld="8" hier="118" name="[VentasTiemposFinal].[Sub Campaña].&amp;[Hunting]" cap="Hunting"/>
  </pageFields>
  <dataFields count="8">
    <dataField fld="7" subtotal="count" baseField="1" baseItem="5" numFmtId="165"/>
    <dataField fld="2" subtotal="count" baseField="0" baseItem="0" numFmtId="3"/>
    <dataField fld="3" subtotal="count" baseField="0" baseItem="0"/>
    <dataField fld="4" subtotal="count" baseField="0" baseItem="0"/>
    <dataField fld="5" subtotal="count" baseField="0" baseItem="0" numFmtId="3"/>
    <dataField fld="9" subtotal="count" baseField="0" baseItem="0" numFmtId="3"/>
    <dataField fld="11" subtotal="count" baseField="0" baseItem="0"/>
    <dataField name="Total Puntos_x000a_(DUPLICADO/TRIPLICADO)" fld="6" subtotal="count" baseField="1" baseItem="3" numFmtId="3"/>
  </dataFields>
  <formats count="9"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8">
      <pivotArea outline="0" fieldPosition="0">
        <references count="1">
          <reference field="4294967294" count="1">
            <x v="5"/>
          </reference>
        </references>
      </pivotArea>
    </format>
    <format dxfId="307">
      <pivotArea outline="0" fieldPosition="0">
        <references count="1">
          <reference field="4294967294" count="1">
            <x v="4"/>
          </reference>
        </references>
      </pivotArea>
    </format>
    <format dxfId="306">
      <pivotArea outline="0" fieldPosition="0">
        <references count="1">
          <reference field="4294967294" count="1">
            <x v="1"/>
          </reference>
        </references>
      </pivotArea>
    </format>
    <format dxfId="30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0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03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302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301">
      <pivotArea outline="0" fieldPosition="0">
        <references count="1">
          <reference field="4294967294" count="1">
            <x v="7"/>
          </reference>
        </references>
      </pivotArea>
    </format>
  </formats>
  <pivotHierarchies count="2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VentasTiemposFinal].[Fecha].&amp;[2024-04-16T00:00:00]"/>
      </members>
    </pivotHierarchy>
    <pivotHierarchy dragToData="1"/>
    <pivotHierarchy multipleItemSelectionAllowed="1" dragToData="1">
      <members count="1" level="1">
        <member name="[VentasTiemposFinal].[Sub Campaña].&amp;[Hunting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otal Puntos_x000a_(DUPLICADO/TRIPLICADO)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Atendidas x Dí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6" showRowHeaders="1" showColHeaders="1" showRowStripes="0" showColStripes="1" showLastColumn="1"/>
  <rowHierarchiesUsage count="2">
    <rowHierarchyUsage hierarchyUsage="146"/>
    <rowHierarchyUsage hierarchyUsage="14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TiemposFinal]"/>
        <x15:activeTabTopLevelEntity name="[Ausentismo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5DF5E-F4C0-472F-8DCD-02B75F6D9208}" name="TablaDinámica2" cacheId="14" applyNumberFormats="0" applyBorderFormats="0" applyFontFormats="0" applyPatternFormats="0" applyAlignmentFormats="0" applyWidthHeightFormats="1" dataCaption="Valores" missingCaption="0" tag="2990a183-43ad-446a-945d-85ca70da862e" updatedVersion="8" minRefreshableVersion="3" useAutoFormatting="1" subtotalHiddenItems="1" itemPrintTitles="1" createdVersion="8" indent="0" outline="1" outlineData="1" multipleFieldFilters="0" rowHeaderCaption="Operador">
  <location ref="B12:J46" firstHeaderRow="0" firstDataRow="1" firstDataCol="1" rowPageCount="2" colPageCount="1"/>
  <pivotFields count="12">
    <pivotField axis="axisRow" allDrilled="1" subtotalTop="0" showAll="0" dataSourceSort="1" defaultAttributeDrillState="1">
      <items count="3">
        <item s="1" x="0"/>
        <item s="1" x="1"/>
        <item t="default"/>
      </items>
    </pivotField>
    <pivotField axis="axisRow" allDrilled="1" subtotalTop="0" showAll="0" dataSourceSort="1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AttributeDrillState="1">
      <items count="1">
        <item t="default"/>
      </items>
    </pivotField>
    <pivotField dataField="1" subtotalTop="0" showAll="0"/>
    <pivotField axis="axisPage" allDrilled="1" subtotalTop="0" showAll="0" dataSourceSort="1" defaultAttributeDrillState="1">
      <items count="1">
        <item t="default"/>
      </items>
    </pivotField>
    <pivotField dataField="1" subtotalTop="0" showAll="0"/>
  </pivotFields>
  <rowFields count="2">
    <field x="0"/>
    <field x="1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default">
      <x/>
    </i>
    <i>
      <x v="1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t="default"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10" hier="116" name="[VentasTiemposFinal].[Fecha].&amp;[2024-04-17T00:00:00]" cap="17/04/2024"/>
    <pageField fld="8" hier="118" name="[VentasTiemposFinal].[Sub Campaña].&amp;[Hunting]" cap="Hunting"/>
  </pageFields>
  <dataFields count="8">
    <dataField fld="7" subtotal="count" baseField="1" baseItem="5" numFmtId="165"/>
    <dataField fld="2" subtotal="count" baseField="0" baseItem="0" numFmtId="3"/>
    <dataField fld="3" subtotal="count" baseField="0" baseItem="0"/>
    <dataField fld="4" subtotal="count" baseField="0" baseItem="0"/>
    <dataField fld="5" subtotal="count" baseField="0" baseItem="0" numFmtId="3"/>
    <dataField fld="9" subtotal="count" baseField="0" baseItem="0" numFmtId="3"/>
    <dataField fld="11" subtotal="count" baseField="0" baseItem="0"/>
    <dataField name="Total Puntos_x000a_(DUPLICADO/TRIPLICADO)" fld="6" subtotal="count" baseField="1" baseItem="3" numFmtId="3"/>
  </dataFields>
  <formats count="9">
    <format dxfId="30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9">
      <pivotArea outline="0" fieldPosition="0">
        <references count="1">
          <reference field="4294967294" count="1">
            <x v="5"/>
          </reference>
        </references>
      </pivotArea>
    </format>
    <format dxfId="298">
      <pivotArea outline="0" fieldPosition="0">
        <references count="1">
          <reference field="4294967294" count="1">
            <x v="4"/>
          </reference>
        </references>
      </pivotArea>
    </format>
    <format dxfId="297">
      <pivotArea outline="0" fieldPosition="0">
        <references count="1">
          <reference field="4294967294" count="1">
            <x v="1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9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94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293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292">
      <pivotArea outline="0" fieldPosition="0">
        <references count="1">
          <reference field="4294967294" count="1">
            <x v="7"/>
          </reference>
        </references>
      </pivotArea>
    </format>
  </formats>
  <pivotHierarchies count="2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VentasTiemposFinal].[Fecha].&amp;[2024-04-17T00:00:00]"/>
      </members>
    </pivotHierarchy>
    <pivotHierarchy dragToData="1"/>
    <pivotHierarchy multipleItemSelectionAllowed="1" dragToData="1">
      <members count="1" level="1">
        <member name="[VentasTiemposFinal].[Sub Campaña].&amp;[Hunting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otal Puntos_x000a_(DUPLICADO/TRIPLICADO)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Atendidas x Dí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6" showRowHeaders="1" showColHeaders="1" showRowStripes="0" showColStripes="1" showLastColumn="1"/>
  <rowHierarchiesUsage count="2">
    <rowHierarchyUsage hierarchyUsage="146"/>
    <rowHierarchyUsage hierarchyUsage="14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TiemposFinal]"/>
        <x15:activeTabTopLevelEntity name="[Ausentismo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E8885-5492-4DA3-85A4-90B7CEADB400}" name="TablaDinámica2" cacheId="18" applyNumberFormats="0" applyBorderFormats="0" applyFontFormats="0" applyPatternFormats="0" applyAlignmentFormats="0" applyWidthHeightFormats="1" dataCaption="Valores" missingCaption="0" tag="2990a183-43ad-446a-945d-85ca70da862e" updatedVersion="8" minRefreshableVersion="3" useAutoFormatting="1" subtotalHiddenItems="1" itemPrintTitles="1" createdVersion="8" indent="0" outline="1" outlineData="1" multipleFieldFilters="0" rowHeaderCaption="Operador">
  <location ref="B12:J48" firstHeaderRow="0" firstDataRow="1" firstDataCol="1" rowPageCount="2" colPageCount="1"/>
  <pivotFields count="12">
    <pivotField axis="axisRow" allDrilled="1" subtotalTop="0" showAll="0" dataSourceSort="1" defaultAttributeDrillState="1">
      <items count="3">
        <item s="1" x="0"/>
        <item s="1" x="1"/>
        <item t="default"/>
      </items>
    </pivotField>
    <pivotField axis="axisRow" allDrilled="1" subtotalTop="0" showAll="0" dataSourceSort="1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AttributeDrillState="1">
      <items count="1">
        <item t="default"/>
      </items>
    </pivotField>
    <pivotField dataField="1" subtotalTop="0" showAll="0"/>
    <pivotField axis="axisPage" allDrilled="1" subtotalTop="0" showAll="0" dataSourceSort="1" defaultAttributeDrillState="1">
      <items count="1">
        <item t="default"/>
      </items>
    </pivotField>
    <pivotField dataField="1" subtotalTop="0" showAll="0"/>
  </pivotFields>
  <rowFields count="2">
    <field x="0"/>
    <field x="1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/>
    </i>
    <i>
      <x v="1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default"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10" hier="116" name="[VentasTiemposFinal].[Fecha].&amp;[2024-04-18T00:00:00]" cap="18/04/2024"/>
    <pageField fld="8" hier="118" name="[VentasTiemposFinal].[Sub Campaña].&amp;[Hunting]" cap="Hunting"/>
  </pageFields>
  <dataFields count="8">
    <dataField fld="7" subtotal="count" baseField="1" baseItem="5" numFmtId="165"/>
    <dataField fld="2" subtotal="count" baseField="0" baseItem="0" numFmtId="3"/>
    <dataField fld="3" subtotal="count" baseField="0" baseItem="0"/>
    <dataField fld="4" subtotal="count" baseField="0" baseItem="0"/>
    <dataField fld="5" subtotal="count" baseField="0" baseItem="0" numFmtId="3"/>
    <dataField fld="9" subtotal="count" baseField="0" baseItem="0" numFmtId="3"/>
    <dataField fld="11" subtotal="count" baseField="0" baseItem="0"/>
    <dataField name="Total Puntos_x000a_(DUPLICADO/TRIPLICADO)" fld="6" subtotal="count" baseField="1" baseItem="3" numFmtId="3"/>
  </dataFields>
  <formats count="9">
    <format dxfId="2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0">
      <pivotArea outline="0" fieldPosition="0">
        <references count="1">
          <reference field="4294967294" count="1">
            <x v="5"/>
          </reference>
        </references>
      </pivotArea>
    </format>
    <format dxfId="289">
      <pivotArea outline="0" fieldPosition="0">
        <references count="1">
          <reference field="4294967294" count="1">
            <x v="4"/>
          </reference>
        </references>
      </pivotArea>
    </format>
    <format dxfId="288">
      <pivotArea outline="0" fieldPosition="0">
        <references count="1">
          <reference field="4294967294" count="1">
            <x v="1"/>
          </reference>
        </references>
      </pivotArea>
    </format>
    <format dxfId="28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8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85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284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283">
      <pivotArea outline="0" fieldPosition="0">
        <references count="1">
          <reference field="4294967294" count="1">
            <x v="7"/>
          </reference>
        </references>
      </pivotArea>
    </format>
  </formats>
  <pivotHierarchies count="2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VentasTiemposFinal].[Fecha].&amp;[2024-04-18T00:00:00]"/>
      </members>
    </pivotHierarchy>
    <pivotHierarchy dragToData="1"/>
    <pivotHierarchy multipleItemSelectionAllowed="1" dragToData="1">
      <members count="1" level="1">
        <member name="[VentasTiemposFinal].[Sub Campaña].&amp;[Hunting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otal Puntos_x000a_(DUPLICADO/TRIPLICADO)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Atendidas x Dí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6" showRowHeaders="1" showColHeaders="1" showRowStripes="0" showColStripes="1" showLastColumn="1"/>
  <rowHierarchiesUsage count="2">
    <rowHierarchyUsage hierarchyUsage="146"/>
    <rowHierarchyUsage hierarchyUsage="14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TiemposFinal]"/>
        <x15:activeTabTopLevelEntity name="[Ausentismo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91680-5890-42CC-9393-CB0578187027}" name="TablaDinámica2" cacheId="4" applyNumberFormats="0" applyBorderFormats="0" applyFontFormats="0" applyPatternFormats="0" applyAlignmentFormats="0" applyWidthHeightFormats="1" dataCaption="Valores" missingCaption="0" tag="2990a183-43ad-446a-945d-85ca70da862e" updatedVersion="8" minRefreshableVersion="3" useAutoFormatting="1" subtotalHiddenItems="1" itemPrintTitles="1" createdVersion="8" indent="0" outline="1" outlineData="1" multipleFieldFilters="0" rowHeaderCaption="Operador">
  <location ref="B12:J52" firstHeaderRow="0" firstDataRow="1" firstDataCol="1" rowPageCount="2" colPageCount="1"/>
  <pivotFields count="12">
    <pivotField axis="axisRow" allDrilled="1" subtotalTop="0" showAll="0" dataSourceSort="1" defaultAttributeDrillState="1">
      <items count="3">
        <item s="1" x="0"/>
        <item s="1" x="1"/>
        <item t="default"/>
      </items>
    </pivotField>
    <pivotField axis="axisRow" allDrilled="1" subtotalTop="0" showAll="0" dataSourceSort="1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AttributeDrillState="1">
      <items count="1">
        <item t="default"/>
      </items>
    </pivotField>
    <pivotField dataField="1" subtotalTop="0" showAll="0"/>
    <pivotField axis="axisPage" allDrilled="1" subtotalTop="0" showAll="0" dataSourceSort="1" defaultAttributeDrillState="1">
      <items count="1">
        <item t="default"/>
      </items>
    </pivotField>
    <pivotField dataField="1" subtotalTop="0" showAl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/>
    </i>
    <i>
      <x v="1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10" hier="116" name="[VentasTiemposFinal].[Fecha].&amp;[2024-04-19T00:00:00]" cap="19/04/2024"/>
    <pageField fld="8" hier="118" name="[VentasTiemposFinal].[Sub Campaña].&amp;[Hunting]" cap="Hunting"/>
  </pageFields>
  <dataFields count="8">
    <dataField fld="7" subtotal="count" baseField="1" baseItem="5" numFmtId="165"/>
    <dataField fld="2" subtotal="count" baseField="0" baseItem="0" numFmtId="3"/>
    <dataField fld="3" subtotal="count" baseField="0" baseItem="0"/>
    <dataField fld="4" subtotal="count" baseField="0" baseItem="0"/>
    <dataField fld="5" subtotal="count" baseField="0" baseItem="0" numFmtId="3"/>
    <dataField fld="9" subtotal="count" baseField="0" baseItem="0" numFmtId="3"/>
    <dataField fld="11" subtotal="count" baseField="0" baseItem="0"/>
    <dataField name="Total Puntos_x000a_(DUPLICADO/TRIPLICADO)" fld="6" subtotal="count" baseField="1" baseItem="3" numFmtId="3"/>
  </dataFields>
  <formats count="9">
    <format dxfId="2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1">
      <pivotArea outline="0" fieldPosition="0">
        <references count="1">
          <reference field="4294967294" count="1">
            <x v="5"/>
          </reference>
        </references>
      </pivotArea>
    </format>
    <format dxfId="280">
      <pivotArea outline="0" fieldPosition="0">
        <references count="1">
          <reference field="4294967294" count="1">
            <x v="4"/>
          </reference>
        </references>
      </pivotArea>
    </format>
    <format dxfId="279">
      <pivotArea outline="0" fieldPosition="0">
        <references count="1">
          <reference field="4294967294" count="1">
            <x v="1"/>
          </reference>
        </references>
      </pivotArea>
    </format>
    <format dxfId="27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7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76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275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274">
      <pivotArea outline="0" fieldPosition="0">
        <references count="1">
          <reference field="4294967294" count="1">
            <x v="7"/>
          </reference>
        </references>
      </pivotArea>
    </format>
  </formats>
  <pivotHierarchies count="2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VentasTiemposFinal].[Fecha].&amp;[2024-04-19T00:00:00]"/>
      </members>
    </pivotHierarchy>
    <pivotHierarchy dragToData="1"/>
    <pivotHierarchy multipleItemSelectionAllowed="1" dragToData="1">
      <members count="1" level="1">
        <member name="[VentasTiemposFinal].[Sub Campaña].&amp;[Hunting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otal Puntos_x000a_(DUPLICADO/TRIPLICADO)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Atendidas x Dí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6" showRowHeaders="1" showColHeaders="1" showRowStripes="0" showColStripes="1" showLastColumn="1"/>
  <rowHierarchiesUsage count="2">
    <rowHierarchyUsage hierarchyUsage="146"/>
    <rowHierarchyUsage hierarchyUsage="14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TiemposFinal]"/>
        <x15:activeTabTopLevelEntity name="[Ausentismo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60E41-EA4E-471C-9998-B34FB9EFEDCC}" name="TablaDinámica1" cacheId="1" applyNumberFormats="0" applyBorderFormats="0" applyFontFormats="0" applyPatternFormats="0" applyAlignmentFormats="0" applyWidthHeightFormats="1" dataCaption="Valores" tag="d1838b38-9565-4db1-a2d6-a0205a8d4c9c" updatedVersion="8" minRefreshableVersion="3" subtotalHiddenItems="1" itemPrintTitles="1" createdVersion="8" indent="0" outline="1" outlineData="1" multipleFieldFilters="0" rowHeaderCaption="SubCampaña">
  <location ref="B7:J63" firstHeaderRow="0" firstDataRow="1" firstDataCol="5" rowPageCount="1" colPageCount="1"/>
  <pivotFields count="10">
    <pivotField axis="axisRow" allDrilled="1" outline="0" subtotalTop="0" showAll="0" dataSourceSort="1" defaultAttributeDrillState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outline="0" subtotalTop="0" showAll="0" dataSourceSort="1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outline="0" subtotalTop="0" showAll="0" dataSourceSort="1">
      <items count="46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ubtotalTop="0" showAll="0" dataSourceSort="1" defaultAttributeDrillState="1">
      <items count="1"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allDrilled="1" outline="0" subtotalTop="0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9"/>
    <field x="0"/>
    <field x="1"/>
    <field x="2"/>
    <field x="8"/>
  </rowFields>
  <rowItems count="56">
    <i>
      <x/>
      <x/>
      <x/>
      <x/>
    </i>
    <i r="3">
      <x v="1"/>
    </i>
    <i t="default" r="2">
      <x/>
    </i>
    <i t="default" r="1">
      <x/>
    </i>
    <i t="default">
      <x/>
    </i>
    <i>
      <x v="1"/>
      <x/>
      <x v="1"/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t="default" r="2">
      <x v="1"/>
    </i>
    <i r="2">
      <x/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t="default" r="2">
      <x/>
    </i>
    <i t="default" r="1">
      <x/>
    </i>
    <i t="default">
      <x v="1"/>
    </i>
    <i>
      <x v="2"/>
      <x/>
      <x/>
      <x v="44"/>
    </i>
    <i t="default" r="2">
      <x/>
    </i>
    <i t="default" r="1">
      <x/>
    </i>
    <i t="default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47" name="[Horas_Objetivo].[Estado].[All]" cap="All"/>
  </pageFields>
  <dataFields count="4">
    <dataField fld="4" subtotal="count" baseField="2" baseItem="3" numFmtId="166"/>
    <dataField fld="5" subtotal="count" baseField="2" baseItem="3" numFmtId="166"/>
    <dataField fld="6" subtotal="count" baseField="2" baseItem="3" numFmtId="167"/>
    <dataField fld="7" subtotal="count" baseField="0" baseItem="0"/>
  </dataFields>
  <formats count="28">
    <format dxfId="273">
      <pivotArea type="all" dataOnly="0" outline="0" fieldPosition="0"/>
    </format>
    <format dxfId="272">
      <pivotArea outline="0" collapsedLevelsAreSubtotals="1" fieldPosition="0"/>
    </format>
    <format dxfId="271">
      <pivotArea field="0" type="button" dataOnly="0" labelOnly="1" outline="0" axis="axisRow" fieldPosition="1"/>
    </format>
    <format dxfId="270">
      <pivotArea field="1" type="button" dataOnly="0" labelOnly="1" outline="0" axis="axisRow" fieldPosition="2"/>
    </format>
    <format dxfId="269">
      <pivotArea field="2" type="button" dataOnly="0" labelOnly="1" outline="0" axis="axisRow" fieldPosition="3"/>
    </format>
    <format dxfId="268">
      <pivotArea field="8" type="button" dataOnly="0" labelOnly="1" outline="0" axis="axisRow" fieldPosition="4"/>
    </format>
    <format dxfId="267">
      <pivotArea dataOnly="0" labelOnly="1" fieldPosition="0">
        <references count="1">
          <reference field="0" count="0"/>
        </references>
      </pivotArea>
    </format>
    <format dxfId="266">
      <pivotArea dataOnly="0" labelOnly="1" fieldPosition="0">
        <references count="1">
          <reference field="0" count="0" defaultSubtotal="1"/>
        </references>
      </pivotArea>
    </format>
    <format dxfId="265">
      <pivotArea dataOnly="0" labelOnly="1" grandRow="1" outline="0" fieldPosition="0"/>
    </format>
    <format dxfId="264">
      <pivotArea dataOnly="0" labelOnly="1" fieldPosition="0">
        <references count="2">
          <reference field="0" count="0" selected="0"/>
          <reference field="1" count="0"/>
        </references>
      </pivotArea>
    </format>
    <format dxfId="263">
      <pivotArea dataOnly="0" labelOnly="1" fieldPosition="0">
        <references count="2">
          <reference field="0" count="0" selected="0"/>
          <reference field="1" count="0" defaultSubtotal="1"/>
        </references>
      </pivotArea>
    </format>
    <format dxfId="262">
      <pivotArea dataOnly="0" labelOnly="1" fieldPosition="0">
        <references count="3">
          <reference field="0" count="0" selected="0"/>
          <reference field="1" count="1" selected="0">
            <x v="1"/>
          </reference>
          <reference field="2" count="15">
            <x v="3"/>
            <x v="5"/>
            <x v="7"/>
            <x v="9"/>
            <x v="10"/>
            <x v="11"/>
            <x v="12"/>
            <x v="16"/>
            <x v="17"/>
            <x v="20"/>
            <x v="21"/>
            <x v="22"/>
            <x v="23"/>
            <x v="24"/>
            <x v="39"/>
          </reference>
        </references>
      </pivotArea>
    </format>
    <format dxfId="261">
      <pivotArea dataOnly="0" labelOnly="1" fieldPosition="0">
        <references count="3">
          <reference field="0" count="0" selected="0"/>
          <reference field="1" count="1" selected="0">
            <x v="0"/>
          </reference>
          <reference field="2" count="15">
            <x v="25"/>
            <x v="26"/>
            <x v="27"/>
            <x v="28"/>
            <x v="29"/>
            <x v="30"/>
            <x v="31"/>
            <x v="32"/>
            <x v="33"/>
            <x v="35"/>
            <x v="36"/>
            <x v="38"/>
            <x v="40"/>
            <x v="41"/>
            <x v="43"/>
          </reference>
        </references>
      </pivotArea>
    </format>
    <format dxfId="26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59">
      <pivotArea type="all" dataOnly="0" outline="0" fieldPosition="0"/>
    </format>
    <format dxfId="258">
      <pivotArea outline="0" collapsedLevelsAreSubtotals="1" fieldPosition="0"/>
    </format>
    <format dxfId="257">
      <pivotArea field="0" type="button" dataOnly="0" labelOnly="1" outline="0" axis="axisRow" fieldPosition="1"/>
    </format>
    <format dxfId="256">
      <pivotArea field="1" type="button" dataOnly="0" labelOnly="1" outline="0" axis="axisRow" fieldPosition="2"/>
    </format>
    <format dxfId="255">
      <pivotArea field="2" type="button" dataOnly="0" labelOnly="1" outline="0" axis="axisRow" fieldPosition="3"/>
    </format>
    <format dxfId="254">
      <pivotArea field="8" type="button" dataOnly="0" labelOnly="1" outline="0" axis="axisRow" fieldPosition="4"/>
    </format>
    <format dxfId="253">
      <pivotArea dataOnly="0" labelOnly="1" fieldPosition="0">
        <references count="1">
          <reference field="0" count="0"/>
        </references>
      </pivotArea>
    </format>
    <format dxfId="252">
      <pivotArea dataOnly="0" labelOnly="1" fieldPosition="0">
        <references count="1">
          <reference field="0" count="0" defaultSubtotal="1"/>
        </references>
      </pivotArea>
    </format>
    <format dxfId="251">
      <pivotArea dataOnly="0" labelOnly="1" grandRow="1" outline="0" fieldPosition="0"/>
    </format>
    <format dxfId="250">
      <pivotArea dataOnly="0" labelOnly="1" fieldPosition="0">
        <references count="2">
          <reference field="0" count="0" selected="0"/>
          <reference field="1" count="0"/>
        </references>
      </pivotArea>
    </format>
    <format dxfId="249">
      <pivotArea dataOnly="0" labelOnly="1" fieldPosition="0">
        <references count="2">
          <reference field="0" count="0" selected="0"/>
          <reference field="1" count="0" defaultSubtotal="1"/>
        </references>
      </pivotArea>
    </format>
    <format dxfId="248">
      <pivotArea dataOnly="0" labelOnly="1" fieldPosition="0">
        <references count="3">
          <reference field="0" count="0" selected="0"/>
          <reference field="1" count="1" selected="0">
            <x v="1"/>
          </reference>
          <reference field="2" count="15">
            <x v="3"/>
            <x v="5"/>
            <x v="7"/>
            <x v="9"/>
            <x v="10"/>
            <x v="11"/>
            <x v="12"/>
            <x v="16"/>
            <x v="17"/>
            <x v="20"/>
            <x v="21"/>
            <x v="22"/>
            <x v="23"/>
            <x v="24"/>
            <x v="39"/>
          </reference>
        </references>
      </pivotArea>
    </format>
    <format dxfId="247">
      <pivotArea dataOnly="0" labelOnly="1" fieldPosition="0">
        <references count="3">
          <reference field="0" count="0" selected="0"/>
          <reference field="1" count="1" selected="0">
            <x v="0"/>
          </reference>
          <reference field="2" count="15">
            <x v="25"/>
            <x v="26"/>
            <x v="27"/>
            <x v="28"/>
            <x v="29"/>
            <x v="30"/>
            <x v="31"/>
            <x v="32"/>
            <x v="33"/>
            <x v="35"/>
            <x v="36"/>
            <x v="38"/>
            <x v="40"/>
            <x v="41"/>
            <x v="43"/>
          </reference>
        </references>
      </pivotArea>
    </format>
    <format dxfId="24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2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5">
    <rowHierarchyUsage hierarchyUsage="48"/>
    <rowHierarchyUsage hierarchyUsage="46"/>
    <rowHierarchyUsage hierarchyUsage="45"/>
    <rowHierarchyUsage hierarchyUsage="44"/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Horas_Objetivo">
        <x15:activeTabTopLevelEntity name="[Horas_Objetivo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C92FC-F2DA-4C7E-9E27-7A2D4DE4244A}" name="TablaDinámica2" cacheId="3" applyNumberFormats="0" applyBorderFormats="0" applyFontFormats="0" applyPatternFormats="0" applyAlignmentFormats="0" applyWidthHeightFormats="1" dataCaption="Valores" tag="0916b628-ae82-4ea2-bd4b-2ddc62036545" updatedVersion="8" minRefreshableVersion="3" subtotalHiddenItems="1" colGrandTotals="0" itemPrintTitles="1" createdVersion="8" indent="0" outline="1" outlineData="1" multipleFieldFilters="0" rowHeaderCaption="Operador">
  <location ref="B9:T54" firstHeaderRow="0" firstDataRow="1" firstDataCol="3" rowPageCount="3" colPageCount="1"/>
  <pivotFields count="22">
    <pivotField axis="axisRow" allDrilled="1" outline="0" subtotalTop="0" showAll="0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outline="0" subtotalTop="0" showAll="0" sortType="ascending" defaultSubtotal="0">
      <items count="42">
        <item x="0" e="0"/>
        <item x="1" e="0"/>
        <item x="21" e="0"/>
        <item x="2" e="0"/>
        <item x="22" e="0"/>
        <item x="23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12" e="0"/>
        <item x="34" e="0"/>
        <item x="13" e="0"/>
        <item x="35" e="0"/>
        <item x="14" e="0"/>
        <item x="36" e="0"/>
        <item x="15" e="0"/>
        <item x="37" e="0"/>
        <item x="38" e="0"/>
        <item x="39" e="0"/>
        <item x="16" e="0"/>
        <item x="17" e="0"/>
        <item x="18" e="0"/>
        <item x="40" e="0"/>
        <item x="41" e="0"/>
        <item x="19" e="0"/>
        <item x="20" e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outline="0" subtotalTop="0" showAll="0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ubtotalTop="0" showAll="0" dataSourceSort="1" defaultAttributeDrillState="1">
      <items count="1">
        <item t="default"/>
      </items>
    </pivotField>
    <pivotField axis="axisRow" allDrilled="1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Page" allDrilled="1" subtotalTop="0" showAll="0" dataSourceSort="1" defaultAttributeDrillState="1">
      <items count="1">
        <item t="default"/>
      </items>
    </pivotField>
  </pivotFields>
  <rowFields count="3">
    <field x="0"/>
    <field x="1"/>
    <field x="20"/>
  </rowFields>
  <rowItems count="45">
    <i>
      <x/>
      <x/>
    </i>
    <i r="1">
      <x v="1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25"/>
    </i>
    <i r="1">
      <x v="27"/>
    </i>
    <i r="1">
      <x v="29"/>
    </i>
    <i r="1">
      <x v="31"/>
    </i>
    <i r="1">
      <x v="35"/>
    </i>
    <i r="1">
      <x v="36"/>
    </i>
    <i r="1">
      <x v="37"/>
    </i>
    <i r="1">
      <x v="40"/>
    </i>
    <i r="1">
      <x v="41"/>
    </i>
    <i t="default">
      <x/>
    </i>
    <i>
      <x v="1"/>
      <x v="2"/>
    </i>
    <i r="1">
      <x v="4"/>
    </i>
    <i r="1">
      <x v="5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8"/>
    </i>
    <i r="1">
      <x v="30"/>
    </i>
    <i r="1">
      <x v="32"/>
    </i>
    <i r="1">
      <x v="33"/>
    </i>
    <i r="1">
      <x v="34"/>
    </i>
    <i r="1">
      <x v="38"/>
    </i>
    <i r="1">
      <x v="39"/>
    </i>
    <i t="default">
      <x v="1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3">
    <pageField fld="18" hier="118" name="[VentasTiemposFinal].[Sub Campaña].[All]" cap="All"/>
    <pageField fld="19" hier="116" name="[VentasTiemposFinal].[Fecha].[All]" cap="All"/>
    <pageField fld="21" hier="150" name="[VentasTiemposFinal].[Estado].[All]" cap="All"/>
  </pageFields>
  <dataFields count="16">
    <dataField fld="3" subtotal="count" baseField="1" baseItem="1" numFmtId="165"/>
    <dataField name="%Utilización" fld="4" subtotal="count" baseField="1" baseItem="6" numFmtId="9"/>
    <dataField fld="5" subtotal="count" baseField="1" baseItem="2" numFmtId="9"/>
    <dataField name="Login" fld="2" subtotal="count" baseField="1" baseItem="1" numFmtId="165"/>
    <dataField name="Conversación" fld="6" subtotal="count" baseField="1" baseItem="1" numFmtId="165"/>
    <dataField name="Avail" fld="7" subtotal="count" baseField="1" baseItem="1" numFmtId="165"/>
    <dataField name="ACW" fld="8" subtotal="count" baseField="1" baseItem="1" numFmtId="165"/>
    <dataField name="No Disponible" fld="9" subtotal="count" baseField="1" baseItem="1" numFmtId="165"/>
    <dataField name="Break" fld="10" subtotal="count" baseField="1" baseItem="1" numFmtId="165"/>
    <dataField name="Administrativo" fld="11" subtotal="count" baseField="1" baseItem="1" numFmtId="165"/>
    <dataField name="Baño" fld="12" subtotal="count" baseField="1" baseItem="1" numFmtId="165"/>
    <dataField name="Coaching" fld="13" subtotal="count" baseField="1" baseItem="1" numFmtId="165"/>
    <dataField name="Otros" fld="14" subtotal="count" baseField="1" baseItem="4" numFmtId="165"/>
    <dataField fld="16" subtotal="count" baseField="1" baseItem="4" numFmtId="1"/>
    <dataField fld="17" subtotal="count" baseField="1" baseItem="4" numFmtId="1"/>
    <dataField fld="15" subtotal="count" baseField="1" baseItem="4" numFmtId="1"/>
  </dataFields>
  <formats count="41">
    <format dxfId="245">
      <pivotArea type="all" dataOnly="0" outline="0" fieldPosition="0"/>
    </format>
    <format dxfId="244">
      <pivotArea outline="0" collapsedLevelsAreSubtotals="1" fieldPosition="0"/>
    </format>
    <format dxfId="243">
      <pivotArea field="0" type="button" dataOnly="0" labelOnly="1" outline="0" axis="axisRow" fieldPosition="0"/>
    </format>
    <format dxfId="242">
      <pivotArea dataOnly="0" labelOnly="1" fieldPosition="0">
        <references count="1">
          <reference field="0" count="0"/>
        </references>
      </pivotArea>
    </format>
    <format dxfId="241">
      <pivotArea dataOnly="0" labelOnly="1" grandRow="1" outline="0" fieldPosition="0"/>
    </format>
    <format dxfId="240">
      <pivotArea dataOnly="0" labelOnly="1" fieldPosition="0">
        <references count="2">
          <reference field="0" count="1" selected="0">
            <x v="1048832"/>
          </reference>
          <reference field="1" count="1">
            <x v="1048832"/>
          </reference>
        </references>
      </pivotArea>
    </format>
    <format dxfId="239">
      <pivotArea dataOnly="0" labelOnly="1" fieldPosition="0">
        <references count="2">
          <reference field="0" count="1" selected="0">
            <x v="0"/>
          </reference>
          <reference field="1" count="14">
            <x v="1"/>
            <x v="6"/>
            <x v="8"/>
            <x v="10"/>
            <x v="11"/>
            <x v="13"/>
            <x v="27"/>
            <x v="32"/>
            <x v="35"/>
            <x v="37"/>
            <x v="40"/>
            <x v="1048832"/>
            <x v="1048832"/>
            <x v="1048832"/>
          </reference>
        </references>
      </pivotArea>
    </format>
    <format dxfId="238">
      <pivotArea dataOnly="0" labelOnly="1" fieldPosition="0">
        <references count="2">
          <reference field="0" count="1" selected="0">
            <x v="1"/>
          </reference>
          <reference field="1" count="21">
            <x v="2"/>
            <x v="15"/>
            <x v="16"/>
            <x v="17"/>
            <x v="18"/>
            <x v="21"/>
            <x v="23"/>
            <x v="26"/>
            <x v="30"/>
            <x v="34"/>
            <x v="39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</references>
      </pivotArea>
    </format>
    <format dxfId="237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36">
      <pivotArea type="all" dataOnly="0" outline="0" fieldPosition="0"/>
    </format>
    <format dxfId="235">
      <pivotArea outline="0" collapsedLevelsAreSubtotals="1" fieldPosition="0"/>
    </format>
    <format dxfId="234">
      <pivotArea field="0" type="button" dataOnly="0" labelOnly="1" outline="0" axis="axisRow" fieldPosition="0"/>
    </format>
    <format dxfId="233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232">
      <pivotArea dataOnly="0" labelOnly="1" grandRow="1" outline="0" fieldPosition="0"/>
    </format>
    <format dxfId="231">
      <pivotArea dataOnly="0" labelOnly="1" fieldPosition="0">
        <references count="2">
          <reference field="0" count="1" selected="0">
            <x v="0"/>
          </reference>
          <reference field="1" count="14">
            <x v="1"/>
            <x v="6"/>
            <x v="8"/>
            <x v="10"/>
            <x v="11"/>
            <x v="13"/>
            <x v="27"/>
            <x v="32"/>
            <x v="35"/>
            <x v="37"/>
            <x v="40"/>
            <x v="1048832"/>
            <x v="1048832"/>
            <x v="1048832"/>
          </reference>
        </references>
      </pivotArea>
    </format>
    <format dxfId="230">
      <pivotArea dataOnly="0" labelOnly="1" fieldPosition="0">
        <references count="2">
          <reference field="0" count="1" selected="0">
            <x v="1"/>
          </reference>
          <reference field="1" count="21">
            <x v="2"/>
            <x v="15"/>
            <x v="16"/>
            <x v="17"/>
            <x v="18"/>
            <x v="21"/>
            <x v="23"/>
            <x v="26"/>
            <x v="30"/>
            <x v="34"/>
            <x v="39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</references>
      </pivotArea>
    </format>
    <format dxfId="229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28">
      <pivotArea type="all" dataOnly="0" outline="0" fieldPosition="0"/>
    </format>
    <format dxfId="227">
      <pivotArea outline="0" collapsedLevelsAreSubtotals="1" fieldPosition="0"/>
    </format>
    <format dxfId="226">
      <pivotArea field="0" type="button" dataOnly="0" labelOnly="1" outline="0" axis="axisRow" fieldPosition="0"/>
    </format>
    <format dxfId="225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224">
      <pivotArea dataOnly="0" labelOnly="1" grandRow="1" outline="0" fieldPosition="0"/>
    </format>
    <format dxfId="223">
      <pivotArea dataOnly="0" labelOnly="1" fieldPosition="0">
        <references count="2">
          <reference field="0" count="1" selected="0">
            <x v="0"/>
          </reference>
          <reference field="1" count="14">
            <x v="1"/>
            <x v="6"/>
            <x v="8"/>
            <x v="10"/>
            <x v="11"/>
            <x v="13"/>
            <x v="27"/>
            <x v="32"/>
            <x v="35"/>
            <x v="37"/>
            <x v="40"/>
            <x v="1048832"/>
            <x v="1048832"/>
            <x v="1048832"/>
          </reference>
        </references>
      </pivotArea>
    </format>
    <format dxfId="222">
      <pivotArea dataOnly="0" labelOnly="1" fieldPosition="0">
        <references count="2">
          <reference field="0" count="1" selected="0">
            <x v="1"/>
          </reference>
          <reference field="1" count="21">
            <x v="2"/>
            <x v="15"/>
            <x v="16"/>
            <x v="17"/>
            <x v="18"/>
            <x v="21"/>
            <x v="23"/>
            <x v="26"/>
            <x v="30"/>
            <x v="34"/>
            <x v="39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</references>
      </pivotArea>
    </format>
    <format dxfId="221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20">
      <pivotArea type="all" dataOnly="0" outline="0" fieldPosition="0"/>
    </format>
    <format dxfId="219">
      <pivotArea outline="0" collapsedLevelsAreSubtotals="1" fieldPosition="0"/>
    </format>
    <format dxfId="218">
      <pivotArea field="0" type="button" dataOnly="0" labelOnly="1" outline="0" axis="axisRow" fieldPosition="0"/>
    </format>
    <format dxfId="217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216">
      <pivotArea dataOnly="0" labelOnly="1" grandRow="1" outline="0" fieldPosition="0"/>
    </format>
    <format dxfId="215">
      <pivotArea dataOnly="0" labelOnly="1" fieldPosition="0">
        <references count="2">
          <reference field="0" count="1" selected="0">
            <x v="0"/>
          </reference>
          <reference field="1" count="14">
            <x v="1"/>
            <x v="6"/>
            <x v="8"/>
            <x v="10"/>
            <x v="11"/>
            <x v="13"/>
            <x v="27"/>
            <x v="32"/>
            <x v="35"/>
            <x v="37"/>
            <x v="40"/>
            <x v="1048832"/>
            <x v="1048832"/>
            <x v="1048832"/>
          </reference>
        </references>
      </pivotArea>
    </format>
    <format dxfId="214">
      <pivotArea dataOnly="0" labelOnly="1" fieldPosition="0">
        <references count="2">
          <reference field="0" count="1" selected="0">
            <x v="1"/>
          </reference>
          <reference field="1" count="21">
            <x v="2"/>
            <x v="15"/>
            <x v="16"/>
            <x v="17"/>
            <x v="18"/>
            <x v="21"/>
            <x v="23"/>
            <x v="26"/>
            <x v="30"/>
            <x v="34"/>
            <x v="39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</references>
      </pivotArea>
    </format>
    <format dxfId="213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12">
      <pivotArea field="0" type="button" dataOnly="0" labelOnly="1" outline="0" axis="axisRow" fieldPosition="0"/>
    </format>
    <format dxfId="211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210">
      <pivotArea dataOnly="0" labelOnly="1" grandRow="1" outline="0" fieldPosition="0"/>
    </format>
    <format dxfId="209">
      <pivotArea outline="0" fieldPosition="0">
        <references count="1">
          <reference field="4294967294" count="1">
            <x v="14"/>
          </reference>
        </references>
      </pivotArea>
    </format>
    <format dxfId="208">
      <pivotArea outline="0" fieldPosition="0">
        <references count="1">
          <reference field="4294967294" count="1">
            <x v="15"/>
          </reference>
        </references>
      </pivotArea>
    </format>
    <format dxfId="207">
      <pivotArea outline="0" fieldPosition="0">
        <references count="1">
          <reference field="4294967294" count="1">
            <x v="13"/>
          </reference>
        </references>
      </pivotArea>
    </format>
    <format dxfId="206">
      <pivotArea dataOnly="0" labelOnly="1" fieldPosition="0">
        <references count="1">
          <reference field="1" count="0"/>
        </references>
      </pivotArea>
    </format>
    <format dxfId="205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2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Login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Avail"/>
    <pivotHierarchy dragToRow="0" dragToCol="0" dragToPage="0" dragToData="1" caption="Preview"/>
    <pivotHierarchy dragToRow="0" dragToCol="0" dragToPage="0" dragToData="1" caption="Dial"/>
    <pivotHierarchy dragToRow="0" dragToCol="0" dragToPage="0" dragToData="1" caption="Ring"/>
    <pivotHierarchy dragToRow="0" dragToCol="0" dragToPage="0" dragToData="1" caption="Conversación"/>
    <pivotHierarchy dragToRow="0" dragToCol="0" dragToPage="0" dragToData="1" caption="Hold"/>
    <pivotHierarchy dragToRow="0" dragToCol="0" dragToPage="0" dragToData="1" caption="ACW"/>
    <pivotHierarchy dragToRow="0" dragToCol="0" dragToPage="0" dragToData="1" caption="No Disponible"/>
    <pivotHierarchy dragToRow="0" dragToCol="0" dragToPage="0" dragToData="1" caption="Break"/>
    <pivotHierarchy dragToRow="0" dragToCol="0" dragToPage="0" dragToData="1" caption="Coaching"/>
    <pivotHierarchy dragToRow="0" dragToCol="0" dragToPage="0" dragToData="1" caption="Administrativo"/>
    <pivotHierarchy dragToRow="0" dragToCol="0" dragToPage="0" dragToData="1" caption="Baño"/>
    <pivotHierarchy dragToRow="0" dragToCol="0" dragToPage="0" dragToData="1" caption="Discado LL Manual"/>
    <pivotHierarchy dragToRow="0" dragToCol="0" dragToPage="0" dragToData="1"/>
    <pivotHierarchy dragToRow="0" dragToCol="0" dragToPage="0" dragToData="1" caption="%Utilización"/>
    <pivotHierarchy dragToRow="0" dragToCol="0" dragToPage="0" dragToData="1" caption="Otro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1" showColStripes="1" showLastColumn="1"/>
  <rowHierarchiesUsage count="3">
    <rowHierarchyUsage hierarchyUsage="146"/>
    <rowHierarchyUsage hierarchyUsage="144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TiemposFinal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CD197-676F-43E3-9D44-A034FFD31921}" name="TablaDinámica2" cacheId="2" applyNumberFormats="0" applyBorderFormats="0" applyFontFormats="0" applyPatternFormats="0" applyAlignmentFormats="0" applyWidthHeightFormats="1" dataCaption="Valores" tag="a957f7ec-3e74-4c62-84ba-d71eedd9f554" updatedVersion="8" minRefreshableVersion="3" showDrill="0" enableDrill="0" subtotalHiddenItems="1" rowGrandTotals="0" colGrandTotals="0" itemPrintTitles="1" createdVersion="8" indent="0" outline="1" outlineData="1" multipleFieldFilters="0" rowHeaderCaption="Supervisor" colHeaderCaption="Fecha">
  <location ref="B9:Y55" firstHeaderRow="1" firstDataRow="2" firstDataCol="2" rowPageCount="2" colPageCount="1"/>
  <pivotFields count="6">
    <pivotField axis="axisPage" allDrilled="1" subtotalTop="0" showAll="0" dataSourceSort="1" defaultSubtotal="0" defaultAttributeDrillState="1"/>
    <pivotField axis="axisRow" allDrilled="1" outline="0" subtotalTop="0" showAll="0" dataSourceSort="1" defaultSubtotal="0" defaultAttributeDrillState="1">
      <items count="2">
        <item s="1" x="0"/>
        <item s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/>
    <pivotField axis="axisCol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allDrilled="1" subtotalTop="0" showAll="0" dataSourceSort="1" defaultSubtotal="0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  <pivotField axis="axisPage" allDrilled="1" subtotalTop="0" showAll="0" dataSourceSort="1" defaultSubtotal="0" defaultAttributeDrillState="1"/>
  </pivotFields>
  <rowFields count="2">
    <field x="1"/>
    <field x="4"/>
  </rowFields>
  <rowItems count="4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"/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</rowItems>
  <colFields count="1">
    <field x="3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colItems>
  <pageFields count="2">
    <pageField fld="5" hier="12" name="[Calendario].[Día de la semana].&amp;[lunes]" cap="lunes"/>
    <pageField fld="0" hier="8" name="[Calendario].[Mes].&amp;[abril]" cap="abril"/>
  </pageFields>
  <dataFields count="1">
    <dataField fld="2" subtotal="count" baseField="0" baseItem="0"/>
  </dataFields>
  <formats count="11">
    <format dxfId="201">
      <pivotArea type="all" dataOnly="0" outline="0" fieldPosition="0"/>
    </format>
    <format dxfId="200">
      <pivotArea outline="0" collapsedLevelsAreSubtotals="1" fieldPosition="0"/>
    </format>
    <format dxfId="199">
      <pivotArea type="origin" dataOnly="0" labelOnly="1" outline="0" fieldPosition="0"/>
    </format>
    <format dxfId="198">
      <pivotArea field="3" type="button" dataOnly="0" labelOnly="1" outline="0" axis="axisCol" fieldPosition="0"/>
    </format>
    <format dxfId="197">
      <pivotArea type="topRight" dataOnly="0" labelOnly="1" outline="0" fieldPosition="0"/>
    </format>
    <format dxfId="196">
      <pivotArea field="1" type="button" dataOnly="0" labelOnly="1" outline="0" axis="axisRow" fieldPosition="0"/>
    </format>
    <format dxfId="195">
      <pivotArea field="4" type="button" dataOnly="0" labelOnly="1" outline="0" axis="axisRow" fieldPosition="1"/>
    </format>
    <format dxfId="194">
      <pivotArea dataOnly="0" labelOnly="1" fieldPosition="0">
        <references count="1">
          <reference field="1" count="0"/>
        </references>
      </pivotArea>
    </format>
    <format dxfId="193">
      <pivotArea dataOnly="0" labelOnly="1" fieldPosition="0">
        <references count="2">
          <reference field="1" count="1" selected="0">
            <x v="0"/>
          </reference>
          <reference field="4" count="15">
            <x v="1"/>
            <x v="3"/>
            <x v="5"/>
            <x v="7"/>
            <x v="8"/>
            <x v="9"/>
            <x v="10"/>
            <x v="14"/>
            <x v="15"/>
            <x v="18"/>
            <x v="19"/>
            <x v="20"/>
            <x v="21"/>
            <x v="22"/>
            <x v="40"/>
          </reference>
        </references>
      </pivotArea>
    </format>
    <format dxfId="192">
      <pivotArea dataOnly="0" labelOnly="1" fieldPosition="0">
        <references count="2">
          <reference field="1" count="1" selected="0">
            <x v="1"/>
          </reference>
          <reference field="4" count="19">
            <x v="0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6"/>
            <x v="37"/>
            <x v="39"/>
            <x v="41"/>
            <x v="42"/>
            <x v="44"/>
          </reference>
        </references>
      </pivotArea>
    </format>
    <format dxfId="191">
      <pivotArea dataOnly="0" labelOnly="1" fieldPosition="0">
        <references count="1">
          <reference field="3" count="0"/>
        </references>
      </pivotArea>
    </format>
  </formats>
  <conditionalFormats count="3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2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alendario].[Mes].&amp;[abril]"/>
      </members>
    </pivotHierarchy>
    <pivotHierarchy/>
    <pivotHierarchy dragToData="1"/>
    <pivotHierarchy dragToData="1"/>
    <pivotHierarchy multipleItemSelectionAllowed="1" dragToData="1">
      <members count="5" level="1">
        <member name="[Calendario].[Día de la semana].&amp;[lunes]"/>
        <member name="[Calendario].[Día de la semana].&amp;[jueves]"/>
        <member name="[Calendario].[Día de la semana].&amp;[martes]"/>
        <member name="[Calendario].[Día de la semana].&amp;[viernes]"/>
        <member name="[Calendario].[Día de la semana].&amp;[miércole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1" showColStripes="1" showLastColumn="1"/>
  <rowHierarchiesUsage count="2">
    <rowHierarchyUsage hierarchyUsage="28"/>
    <rowHierarchyUsage hierarchyUsage="17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usentismo]"/>
        <x15:activeTabTopLevelEntity name="[Calendario]"/>
        <x15:activeTabTopLevelEntity name="[Dot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EE3C2-C9B8-4B30-A941-C30488A9E710}" name="TablaDinámica3" cacheId="5" applyNumberFormats="0" applyBorderFormats="0" applyFontFormats="0" applyPatternFormats="0" applyAlignmentFormats="0" applyWidthHeightFormats="1" dataCaption="Valores" missingCaption="0" tag="c1ca810f-e0c7-4458-bef9-076da3b9afc2" updatedVersion="8" minRefreshableVersion="3" subtotalHiddenItems="1" itemPrintTitles="1" createdVersion="8" indent="0" outline="1" outlineData="1" multipleFieldFilters="0" rowHeaderCaption="Supervisor">
  <location ref="B36:G44" firstHeaderRow="0" firstDataRow="1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sortType="descending" defaultAttributeDrillState="1">
      <items count="3">
        <item x="1"/>
        <item x="0"/>
        <item t="default"/>
      </items>
    </pivotField>
    <pivotField axis="axisRow" allDrilled="1" subtotalTop="0" showAll="0" sortType="ascending" defaultAttributeDrillState="1">
      <items count="3">
        <item x="0"/>
        <item x="1"/>
        <item t="default"/>
      </items>
    </pivotField>
    <pivotField allDrilled="1" subtotalTop="0" showAll="0" dataSourceSort="1" defaultAttributeDrillState="1"/>
    <pivotField dataField="1" subtotalTop="0" showAll="0"/>
  </pivotFields>
  <rowFields count="2">
    <field x="4"/>
    <field x="5"/>
  </rowFields>
  <rowItems count="8">
    <i>
      <x/>
    </i>
    <i r="1">
      <x/>
    </i>
    <i r="1">
      <x v="1"/>
    </i>
    <i t="default">
      <x/>
    </i>
    <i>
      <x v="1"/>
    </i>
    <i r="1">
      <x/>
    </i>
    <i t="default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subtotal="count" baseField="4" baseItem="1" numFmtId="3"/>
    <dataField fld="3" subtotal="count" baseField="4" baseItem="1" numFmtId="3"/>
    <dataField fld="2" subtotal="count" baseField="4" baseItem="1" numFmtId="3"/>
    <dataField fld="1" subtotal="count" baseField="4" baseItem="1" numFmtId="3"/>
    <dataField fld="7" subtotal="count" baseField="5" baseItem="0" numFmtId="4"/>
  </dataFields>
  <formats count="24">
    <format dxfId="398">
      <pivotArea collapsedLevelsAreSubtotals="1" fieldPosition="0">
        <references count="2">
          <reference field="4294967294" count="1" selected="0">
            <x v="0"/>
          </reference>
          <reference field="4" count="1">
            <x v="0"/>
          </reference>
        </references>
      </pivotArea>
    </format>
    <format dxfId="397">
      <pivotArea outline="0" fieldPosition="0">
        <references count="1">
          <reference field="4294967294" count="1">
            <x v="0"/>
          </reference>
        </references>
      </pivotArea>
    </format>
    <format dxfId="396">
      <pivotArea outline="0" fieldPosition="0">
        <references count="1">
          <reference field="4294967294" count="1">
            <x v="1"/>
          </reference>
        </references>
      </pivotArea>
    </format>
    <format dxfId="395">
      <pivotArea outline="0" fieldPosition="0">
        <references count="1">
          <reference field="4294967294" count="1">
            <x v="2"/>
          </reference>
        </references>
      </pivotArea>
    </format>
    <format dxfId="394">
      <pivotArea outline="0" fieldPosition="0">
        <references count="1">
          <reference field="4294967294" count="1">
            <x v="3"/>
          </reference>
        </references>
      </pivotArea>
    </format>
    <format dxfId="393">
      <pivotArea type="all" dataOnly="0" outline="0" fieldPosition="0"/>
    </format>
    <format dxfId="392">
      <pivotArea outline="0" collapsedLevelsAreSubtotals="1" fieldPosition="0"/>
    </format>
    <format dxfId="391">
      <pivotArea field="4" type="button" dataOnly="0" labelOnly="1" outline="0" axis="axisRow" fieldPosition="0"/>
    </format>
    <format dxfId="390">
      <pivotArea dataOnly="0" labelOnly="1" fieldPosition="0">
        <references count="1">
          <reference field="4" count="0"/>
        </references>
      </pivotArea>
    </format>
    <format dxfId="389">
      <pivotArea dataOnly="0" labelOnly="1" fieldPosition="0">
        <references count="1">
          <reference field="4" count="0" defaultSubtotal="1"/>
        </references>
      </pivotArea>
    </format>
    <format dxfId="388">
      <pivotArea dataOnly="0" labelOnly="1" grandRow="1" outline="0" fieldPosition="0"/>
    </format>
    <format dxfId="387">
      <pivotArea dataOnly="0" labelOnly="1" fieldPosition="0">
        <references count="2">
          <reference field="4" count="1" selected="0">
            <x v="1048832"/>
          </reference>
          <reference field="5" count="0"/>
        </references>
      </pivotArea>
    </format>
    <format dxfId="386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38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84">
      <pivotArea type="all" dataOnly="0" outline="0" fieldPosition="0"/>
    </format>
    <format dxfId="383">
      <pivotArea outline="0" collapsedLevelsAreSubtotals="1" fieldPosition="0"/>
    </format>
    <format dxfId="382">
      <pivotArea field="4" type="button" dataOnly="0" labelOnly="1" outline="0" axis="axisRow" fieldPosition="0"/>
    </format>
    <format dxfId="381">
      <pivotArea dataOnly="0" labelOnly="1" fieldPosition="0">
        <references count="1">
          <reference field="4" count="0"/>
        </references>
      </pivotArea>
    </format>
    <format dxfId="380">
      <pivotArea dataOnly="0" labelOnly="1" fieldPosition="0">
        <references count="1">
          <reference field="4" count="0" defaultSubtotal="1"/>
        </references>
      </pivotArea>
    </format>
    <format dxfId="379">
      <pivotArea dataOnly="0" labelOnly="1" grandRow="1" outline="0" fieldPosition="0"/>
    </format>
    <format dxfId="378">
      <pivotArea dataOnly="0" labelOnly="1" fieldPosition="0">
        <references count="2">
          <reference field="4" count="1" selected="0">
            <x v="1048832"/>
          </reference>
          <reference field="5" count="0"/>
        </references>
      </pivotArea>
    </format>
    <format dxfId="377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37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75">
      <pivotArea outline="0" fieldPosition="0">
        <references count="1">
          <reference field="4294967294" count="1">
            <x v="4"/>
          </reference>
        </references>
      </pivotArea>
    </format>
  </formats>
  <pivotHierarchies count="2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VentasTiemposFinal].[Sub Campaña].&amp;[MPP_Hunting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Ptos Duplicado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6" showRowHeaders="1" showColHeaders="1" showRowStripes="0" showColStripes="1" showLastColumn="1"/>
  <rowHierarchiesUsage count="2">
    <rowHierarchyUsage hierarchyUsage="155"/>
    <rowHierarchyUsage hierarchyUsage="1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VentasTiemposFinal">
        <x15:activeTabTopLevelEntity name="[VentasTiemposFinal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39546-5AB2-4622-86B9-36EC8CF04A1A}" name="TablaDinámica1" cacheId="15" applyNumberFormats="0" applyBorderFormats="0" applyFontFormats="0" applyPatternFormats="0" applyAlignmentFormats="0" applyWidthHeightFormats="1" dataCaption="Valores" tag="702f4cbc-1bb1-413f-9f46-f0708ee5d1f0" updatedVersion="8" minRefreshableVersion="3" useAutoFormatting="1" subtotalHiddenItems="1" rowGrandTotals="0" colGrandTotals="0" itemPrintTitles="1" createdVersion="8" indent="0" outline="1" outlineData="1" multipleFieldFilters="0">
  <location ref="A5:K43" firstHeaderRow="0" firstDataRow="1" firstDataCol="4" rowPageCount="1" colPageCount="1"/>
  <pivotFields count="12">
    <pivotField axis="axisRow" allDrilled="1" outline="0" subtotalTop="0" showAll="0" dataSourceSort="1" defaultSubtotal="0" defaultAttributeDrillState="1">
      <items count="2">
        <item s="1" x="0"/>
        <item s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outline="0" subtotalTop="0" showAll="0" dataSourceSort="1" defaultSubtotal="0" defaultAttributeDrillState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outline="0" subtotalTop="0" showAll="0" dataSourceSort="1" defaultSubtotal="0" defaultAttributeDrillState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Row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/>
    <pivotField dataField="1" subtotalTop="0" showAll="0" defaultSubtotal="0"/>
  </pivotFields>
  <rowFields count="4">
    <field x="0"/>
    <field x="1"/>
    <field x="5"/>
    <field x="9"/>
  </rowFields>
  <rowItems count="38">
    <i>
      <x/>
      <x/>
      <x/>
      <x/>
    </i>
    <i r="1">
      <x v="1"/>
      <x v="1"/>
      <x/>
    </i>
    <i r="1">
      <x v="2"/>
      <x v="2"/>
      <x v="1"/>
    </i>
    <i r="1">
      <x v="3"/>
      <x v="3"/>
      <x/>
    </i>
    <i r="1">
      <x v="4"/>
      <x v="4"/>
      <x v="1"/>
    </i>
    <i r="1">
      <x v="5"/>
      <x v="5"/>
      <x/>
    </i>
    <i r="1">
      <x v="6"/>
      <x v="6"/>
      <x/>
    </i>
    <i r="1">
      <x v="7"/>
      <x v="7"/>
      <x/>
    </i>
    <i r="1">
      <x v="8"/>
      <x v="8"/>
      <x/>
    </i>
    <i r="1">
      <x v="9"/>
      <x v="9"/>
      <x/>
    </i>
    <i r="1">
      <x v="10"/>
      <x v="10"/>
      <x/>
    </i>
    <i r="1">
      <x v="11"/>
      <x v="11"/>
      <x/>
    </i>
    <i r="1">
      <x v="12"/>
      <x v="12"/>
      <x/>
    </i>
    <i r="1">
      <x v="13"/>
      <x v="13"/>
      <x/>
    </i>
    <i r="1">
      <x v="14"/>
      <x v="14"/>
      <x/>
    </i>
    <i r="1">
      <x v="15"/>
      <x v="15"/>
      <x v="1"/>
    </i>
    <i r="1">
      <x v="16"/>
      <x v="16"/>
      <x/>
    </i>
    <i r="1">
      <x v="17"/>
      <x v="17"/>
      <x/>
    </i>
    <i r="1">
      <x v="18"/>
      <x v="18"/>
      <x/>
    </i>
    <i r="1">
      <x v="19"/>
      <x v="19"/>
      <x/>
    </i>
    <i r="1">
      <x v="20"/>
      <x v="20"/>
      <x/>
    </i>
    <i>
      <x v="1"/>
      <x v="21"/>
      <x v="21"/>
      <x/>
    </i>
    <i r="1">
      <x v="22"/>
      <x v="22"/>
      <x/>
    </i>
    <i r="1">
      <x v="23"/>
      <x v="23"/>
      <x/>
    </i>
    <i r="1">
      <x v="24"/>
      <x v="24"/>
      <x/>
    </i>
    <i r="1">
      <x v="25"/>
      <x v="25"/>
      <x/>
    </i>
    <i r="1">
      <x v="26"/>
      <x v="26"/>
      <x/>
    </i>
    <i r="1">
      <x v="27"/>
      <x v="27"/>
      <x/>
    </i>
    <i r="1">
      <x v="28"/>
      <x v="28"/>
      <x v="1"/>
    </i>
    <i r="1">
      <x v="29"/>
      <x v="29"/>
      <x/>
    </i>
    <i r="1">
      <x v="30"/>
      <x v="30"/>
      <x/>
    </i>
    <i r="1">
      <x v="31"/>
      <x v="31"/>
      <x/>
    </i>
    <i r="1">
      <x v="32"/>
      <x v="32"/>
      <x/>
    </i>
    <i r="1">
      <x v="33"/>
      <x v="33"/>
      <x/>
    </i>
    <i r="1">
      <x v="34"/>
      <x v="34"/>
      <x/>
    </i>
    <i r="1">
      <x v="35"/>
      <x v="35"/>
      <x v="2"/>
    </i>
    <i r="1">
      <x v="36"/>
      <x v="36"/>
      <x/>
    </i>
    <i r="1">
      <x v="37"/>
      <x v="37"/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8" hier="118" name="[VentasTiemposFinal].[Sub Campaña].&amp;[Hunting]" cap="Hunting"/>
  </pageFields>
  <dataFields count="7">
    <dataField fld="6" subtotal="count" baseField="5" baseItem="5" numFmtId="165"/>
    <dataField fld="7" subtotal="count" baseField="0" baseItem="0"/>
    <dataField fld="2" subtotal="count" baseField="0" baseItem="0"/>
    <dataField fld="4" subtotal="count" baseField="0" baseItem="0"/>
    <dataField fld="3" subtotal="count" baseField="0" baseItem="0"/>
    <dataField name="Máx. de Proporcional x Presentismo" fld="10" subtotal="max" baseField="9" baseItem="0"/>
    <dataField name="Máx. de Proporcional x Curva" fld="11" subtotal="max" baseField="9" baseItem="0"/>
  </dataFields>
  <formats count="55">
    <format dxfId="144">
      <pivotArea field="0" type="button" dataOnly="0" labelOnly="1" outline="0" axis="axisRow" fieldPosition="0"/>
    </format>
    <format dxfId="143">
      <pivotArea dataOnly="0" labelOnly="1" fieldPosition="0">
        <references count="1">
          <reference field="0" count="1">
            <x v="0"/>
          </reference>
        </references>
      </pivotArea>
    </format>
    <format dxfId="142">
      <pivotArea dataOnly="0" labelOnly="1" fieldPosition="0">
        <references count="1">
          <reference field="0" count="1">
            <x v="1"/>
          </reference>
        </references>
      </pivotArea>
    </format>
    <format dxfId="141">
      <pivotArea dataOnly="0" labelOnly="1" grandRow="1" outline="0" fieldPosition="0"/>
    </format>
    <format dxfId="140">
      <pivotArea dataOnly="0" labelOnly="1" fieldPosition="0">
        <references count="2">
          <reference field="0" count="1" selected="0">
            <x v="0"/>
          </reference>
          <reference field="1" count="11">
            <x v="1"/>
            <x v="3"/>
            <x v="5"/>
            <x v="7"/>
            <x v="8"/>
            <x v="10"/>
            <x v="13"/>
            <x v="16"/>
            <x v="18"/>
            <x v="19"/>
            <x v="33"/>
          </reference>
        </references>
      </pivotArea>
    </format>
    <format dxfId="139">
      <pivotArea dataOnly="0" labelOnly="1" fieldPosition="0">
        <references count="2">
          <reference field="0" count="1" selected="0">
            <x v="1"/>
          </reference>
          <reference field="1" count="8">
            <x v="21"/>
            <x v="23"/>
            <x v="24"/>
            <x v="27"/>
            <x v="30"/>
            <x v="32"/>
            <x v="35"/>
            <x v="37"/>
          </reference>
        </references>
      </pivotArea>
    </format>
    <format dxfId="138">
      <pivotArea outline="0" fieldPosition="0">
        <references count="1">
          <reference field="4294967294" count="1">
            <x v="0"/>
          </reference>
        </references>
      </pivotArea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dataOnly="0" labelOnly="1" fieldPosition="0">
        <references count="1">
          <reference field="0" count="0"/>
        </references>
      </pivotArea>
    </format>
    <format dxfId="134">
      <pivotArea dataOnly="0" labelOnly="1" fieldPosition="0">
        <references count="2">
          <reference field="0" count="1" selected="0">
            <x v="0"/>
          </reference>
          <reference field="1" count="11">
            <x v="1"/>
            <x v="3"/>
            <x v="5"/>
            <x v="7"/>
            <x v="8"/>
            <x v="10"/>
            <x v="13"/>
            <x v="16"/>
            <x v="18"/>
            <x v="19"/>
            <x v="33"/>
          </reference>
        </references>
      </pivotArea>
    </format>
    <format dxfId="133">
      <pivotArea dataOnly="0" labelOnly="1" fieldPosition="0">
        <references count="2">
          <reference field="0" count="1" selected="0">
            <x v="1"/>
          </reference>
          <reference field="1" count="8">
            <x v="21"/>
            <x v="23"/>
            <x v="24"/>
            <x v="27"/>
            <x v="30"/>
            <x v="32"/>
            <x v="35"/>
            <x v="37"/>
          </reference>
        </references>
      </pivotArea>
    </format>
    <format dxfId="132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5" count="1">
            <x v="1"/>
          </reference>
        </references>
      </pivotArea>
    </format>
    <format dxfId="131">
      <pivotArea dataOnly="0" labelOnly="1" fieldPosition="0">
        <references count="3">
          <reference field="0" count="1" selected="0">
            <x v="0"/>
          </reference>
          <reference field="1" count="1" selected="0">
            <x v="3"/>
          </reference>
          <reference field="5" count="1">
            <x v="3"/>
          </reference>
        </references>
      </pivotArea>
    </format>
    <format dxfId="130">
      <pivotArea dataOnly="0" labelOnly="1" fieldPosition="0">
        <references count="3">
          <reference field="0" count="1" selected="0">
            <x v="0"/>
          </reference>
          <reference field="1" count="1" selected="0">
            <x v="5"/>
          </reference>
          <reference field="5" count="1">
            <x v="5"/>
          </reference>
        </references>
      </pivotArea>
    </format>
    <format dxfId="129">
      <pivotArea dataOnly="0" labelOnly="1" fieldPosition="0">
        <references count="3">
          <reference field="0" count="1" selected="0">
            <x v="0"/>
          </reference>
          <reference field="1" count="1" selected="0">
            <x v="7"/>
          </reference>
          <reference field="5" count="1">
            <x v="7"/>
          </reference>
        </references>
      </pivotArea>
    </format>
    <format dxfId="128">
      <pivotArea dataOnly="0" labelOnly="1" fieldPosition="0">
        <references count="3">
          <reference field="0" count="1" selected="0">
            <x v="0"/>
          </reference>
          <reference field="1" count="1" selected="0">
            <x v="8"/>
          </reference>
          <reference field="5" count="1">
            <x v="8"/>
          </reference>
        </references>
      </pivotArea>
    </format>
    <format dxfId="127">
      <pivotArea dataOnly="0" labelOnly="1" fieldPosition="0">
        <references count="3">
          <reference field="0" count="1" selected="0">
            <x v="0"/>
          </reference>
          <reference field="1" count="1" selected="0">
            <x v="10"/>
          </reference>
          <reference field="5" count="1">
            <x v="10"/>
          </reference>
        </references>
      </pivotArea>
    </format>
    <format dxfId="126">
      <pivotArea dataOnly="0" labelOnly="1" fieldPosition="0">
        <references count="3">
          <reference field="0" count="1" selected="0">
            <x v="0"/>
          </reference>
          <reference field="1" count="1" selected="0">
            <x v="13"/>
          </reference>
          <reference field="5" count="1">
            <x v="13"/>
          </reference>
        </references>
      </pivotArea>
    </format>
    <format dxfId="125">
      <pivotArea dataOnly="0" labelOnly="1" fieldPosition="0">
        <references count="3">
          <reference field="0" count="1" selected="0">
            <x v="0"/>
          </reference>
          <reference field="1" count="1" selected="0">
            <x v="33"/>
          </reference>
          <reference field="5" count="1">
            <x v="33"/>
          </reference>
        </references>
      </pivotArea>
    </format>
    <format dxfId="124">
      <pivotArea dataOnly="0" labelOnly="1" fieldPosition="0">
        <references count="3">
          <reference field="0" count="1" selected="0">
            <x v="0"/>
          </reference>
          <reference field="1" count="1" selected="0">
            <x v="16"/>
          </reference>
          <reference field="5" count="1">
            <x v="16"/>
          </reference>
        </references>
      </pivotArea>
    </format>
    <format dxfId="123">
      <pivotArea dataOnly="0" labelOnly="1" fieldPosition="0">
        <references count="3">
          <reference field="0" count="1" selected="0">
            <x v="0"/>
          </reference>
          <reference field="1" count="1" selected="0">
            <x v="18"/>
          </reference>
          <reference field="5" count="1">
            <x v="18"/>
          </reference>
        </references>
      </pivotArea>
    </format>
    <format dxfId="122">
      <pivotArea dataOnly="0" labelOnly="1" fieldPosition="0">
        <references count="3">
          <reference field="0" count="1" selected="0">
            <x v="0"/>
          </reference>
          <reference field="1" count="1" selected="0">
            <x v="19"/>
          </reference>
          <reference field="5" count="1">
            <x v="19"/>
          </reference>
        </references>
      </pivotArea>
    </format>
    <format dxfId="121">
      <pivotArea dataOnly="0" labelOnly="1" fieldPosition="0">
        <references count="3">
          <reference field="0" count="1" selected="0">
            <x v="1"/>
          </reference>
          <reference field="1" count="1" selected="0">
            <x v="21"/>
          </reference>
          <reference field="5" count="1">
            <x v="21"/>
          </reference>
        </references>
      </pivotArea>
    </format>
    <format dxfId="120">
      <pivotArea dataOnly="0" labelOnly="1" fieldPosition="0">
        <references count="3">
          <reference field="0" count="1" selected="0">
            <x v="1"/>
          </reference>
          <reference field="1" count="1" selected="0">
            <x v="23"/>
          </reference>
          <reference field="5" count="1">
            <x v="23"/>
          </reference>
        </references>
      </pivotArea>
    </format>
    <format dxfId="119">
      <pivotArea dataOnly="0" labelOnly="1" fieldPosition="0">
        <references count="3">
          <reference field="0" count="1" selected="0">
            <x v="1"/>
          </reference>
          <reference field="1" count="1" selected="0">
            <x v="24"/>
          </reference>
          <reference field="5" count="1">
            <x v="24"/>
          </reference>
        </references>
      </pivotArea>
    </format>
    <format dxfId="118">
      <pivotArea dataOnly="0" labelOnly="1" fieldPosition="0">
        <references count="3">
          <reference field="0" count="1" selected="0">
            <x v="1"/>
          </reference>
          <reference field="1" count="1" selected="0">
            <x v="27"/>
          </reference>
          <reference field="5" count="1">
            <x v="27"/>
          </reference>
        </references>
      </pivotArea>
    </format>
    <format dxfId="117">
      <pivotArea dataOnly="0" labelOnly="1" fieldPosition="0">
        <references count="3">
          <reference field="0" count="1" selected="0">
            <x v="1"/>
          </reference>
          <reference field="1" count="1" selected="0">
            <x v="30"/>
          </reference>
          <reference field="5" count="1">
            <x v="30"/>
          </reference>
        </references>
      </pivotArea>
    </format>
    <format dxfId="116">
      <pivotArea dataOnly="0" labelOnly="1" fieldPosition="0">
        <references count="3">
          <reference field="0" count="1" selected="0">
            <x v="1"/>
          </reference>
          <reference field="1" count="1" selected="0">
            <x v="32"/>
          </reference>
          <reference field="5" count="1">
            <x v="32"/>
          </reference>
        </references>
      </pivotArea>
    </format>
    <format dxfId="115">
      <pivotArea dataOnly="0" labelOnly="1" fieldPosition="0">
        <references count="3">
          <reference field="0" count="1" selected="0">
            <x v="1"/>
          </reference>
          <reference field="1" count="1" selected="0">
            <x v="35"/>
          </reference>
          <reference field="5" count="1">
            <x v="35"/>
          </reference>
        </references>
      </pivotArea>
    </format>
    <format dxfId="114">
      <pivotArea dataOnly="0" labelOnly="1" fieldPosition="0">
        <references count="3">
          <reference field="0" count="1" selected="0">
            <x v="1"/>
          </reference>
          <reference field="1" count="1" selected="0">
            <x v="37"/>
          </reference>
          <reference field="5" count="1">
            <x v="37"/>
          </reference>
        </references>
      </pivotArea>
    </format>
    <format dxfId="113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  <reference field="9" count="0"/>
        </references>
      </pivotArea>
    </format>
    <format dxfId="112">
      <pivotArea dataOnly="0" labelOnly="1" fieldPosition="0">
        <references count="4">
          <reference field="0" count="1" selected="0">
            <x v="0"/>
          </reference>
          <reference field="1" count="1" selected="0">
            <x v="3"/>
          </reference>
          <reference field="5" count="1" selected="0">
            <x v="3"/>
          </reference>
          <reference field="9" count="0"/>
        </references>
      </pivotArea>
    </format>
    <format dxfId="111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5" count="1" selected="0">
            <x v="5"/>
          </reference>
          <reference field="9" count="0"/>
        </references>
      </pivotArea>
    </format>
    <format dxfId="110">
      <pivotArea dataOnly="0" labelOnly="1" fieldPosition="0">
        <references count="4">
          <reference field="0" count="1" selected="0">
            <x v="0"/>
          </reference>
          <reference field="1" count="1" selected="0">
            <x v="7"/>
          </reference>
          <reference field="5" count="1" selected="0">
            <x v="7"/>
          </reference>
          <reference field="9" count="0"/>
        </references>
      </pivotArea>
    </format>
    <format dxfId="109">
      <pivotArea dataOnly="0" labelOnly="1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5" count="1" selected="0">
            <x v="8"/>
          </reference>
          <reference field="9" count="0"/>
        </references>
      </pivotArea>
    </format>
    <format dxfId="108">
      <pivotArea dataOnly="0" labelOnly="1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5" count="1" selected="0">
            <x v="10"/>
          </reference>
          <reference field="9" count="0"/>
        </references>
      </pivotArea>
    </format>
    <format dxfId="107">
      <pivotArea dataOnly="0" labelOnly="1" fieldPosition="0">
        <references count="4">
          <reference field="0" count="1" selected="0">
            <x v="0"/>
          </reference>
          <reference field="1" count="1" selected="0">
            <x v="13"/>
          </reference>
          <reference field="5" count="1" selected="0">
            <x v="13"/>
          </reference>
          <reference field="9" count="0"/>
        </references>
      </pivotArea>
    </format>
    <format dxfId="106">
      <pivotArea dataOnly="0" labelOnly="1" fieldPosition="0">
        <references count="4">
          <reference field="0" count="1" selected="0">
            <x v="0"/>
          </reference>
          <reference field="1" count="1" selected="0">
            <x v="33"/>
          </reference>
          <reference field="5" count="1" selected="0">
            <x v="33"/>
          </reference>
          <reference field="9" count="0"/>
        </references>
      </pivotArea>
    </format>
    <format dxfId="105">
      <pivotArea dataOnly="0" labelOnly="1" fieldPosition="0">
        <references count="4">
          <reference field="0" count="1" selected="0">
            <x v="0"/>
          </reference>
          <reference field="1" count="1" selected="0">
            <x v="16"/>
          </reference>
          <reference field="5" count="1" selected="0">
            <x v="16"/>
          </reference>
          <reference field="9" count="0"/>
        </references>
      </pivotArea>
    </format>
    <format dxfId="104">
      <pivotArea dataOnly="0" labelOnly="1" fieldPosition="0">
        <references count="4">
          <reference field="0" count="1" selected="0">
            <x v="0"/>
          </reference>
          <reference field="1" count="1" selected="0">
            <x v="18"/>
          </reference>
          <reference field="5" count="1" selected="0">
            <x v="18"/>
          </reference>
          <reference field="9" count="0"/>
        </references>
      </pivotArea>
    </format>
    <format dxfId="103">
      <pivotArea dataOnly="0" labelOnly="1" fieldPosition="0">
        <references count="4">
          <reference field="0" count="1" selected="0">
            <x v="0"/>
          </reference>
          <reference field="1" count="1" selected="0">
            <x v="19"/>
          </reference>
          <reference field="5" count="1" selected="0">
            <x v="19"/>
          </reference>
          <reference field="9" count="0"/>
        </references>
      </pivotArea>
    </format>
    <format dxfId="102">
      <pivotArea dataOnly="0" labelOnly="1" fieldPosition="0">
        <references count="4">
          <reference field="0" count="1" selected="0">
            <x v="1"/>
          </reference>
          <reference field="1" count="1" selected="0">
            <x v="21"/>
          </reference>
          <reference field="5" count="1" selected="0">
            <x v="21"/>
          </reference>
          <reference field="9" count="0"/>
        </references>
      </pivotArea>
    </format>
    <format dxfId="101">
      <pivotArea dataOnly="0" labelOnly="1" fieldPosition="0">
        <references count="4">
          <reference field="0" count="1" selected="0">
            <x v="1"/>
          </reference>
          <reference field="1" count="1" selected="0">
            <x v="23"/>
          </reference>
          <reference field="5" count="1" selected="0">
            <x v="23"/>
          </reference>
          <reference field="9" count="0"/>
        </references>
      </pivotArea>
    </format>
    <format dxfId="100">
      <pivotArea dataOnly="0" labelOnly="1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5" count="1" selected="0">
            <x v="24"/>
          </reference>
          <reference field="9" count="0"/>
        </references>
      </pivotArea>
    </format>
    <format dxfId="99">
      <pivotArea dataOnly="0" labelOnly="1" fieldPosition="0">
        <references count="4">
          <reference field="0" count="1" selected="0">
            <x v="1"/>
          </reference>
          <reference field="1" count="1" selected="0">
            <x v="27"/>
          </reference>
          <reference field="5" count="1" selected="0">
            <x v="27"/>
          </reference>
          <reference field="9" count="0"/>
        </references>
      </pivotArea>
    </format>
    <format dxfId="98">
      <pivotArea dataOnly="0" labelOnly="1" fieldPosition="0">
        <references count="4">
          <reference field="0" count="1" selected="0">
            <x v="1"/>
          </reference>
          <reference field="1" count="1" selected="0">
            <x v="30"/>
          </reference>
          <reference field="5" count="1" selected="0">
            <x v="30"/>
          </reference>
          <reference field="9" count="0"/>
        </references>
      </pivotArea>
    </format>
    <format dxfId="97">
      <pivotArea dataOnly="0" labelOnly="1" fieldPosition="0">
        <references count="4">
          <reference field="0" count="1" selected="0">
            <x v="1"/>
          </reference>
          <reference field="1" count="1" selected="0">
            <x v="32"/>
          </reference>
          <reference field="5" count="1" selected="0">
            <x v="32"/>
          </reference>
          <reference field="9" count="0"/>
        </references>
      </pivotArea>
    </format>
    <format dxfId="96">
      <pivotArea dataOnly="0" labelOnly="1" fieldPosition="0">
        <references count="4">
          <reference field="0" count="1" selected="0">
            <x v="1"/>
          </reference>
          <reference field="1" count="1" selected="0">
            <x v="35"/>
          </reference>
          <reference field="5" count="1" selected="0">
            <x v="35"/>
          </reference>
          <reference field="9" count="0"/>
        </references>
      </pivotArea>
    </format>
    <format dxfId="95">
      <pivotArea dataOnly="0" labelOnly="1" fieldPosition="0">
        <references count="4">
          <reference field="0" count="1" selected="0">
            <x v="1"/>
          </reference>
          <reference field="1" count="1" selected="0">
            <x v="37"/>
          </reference>
          <reference field="5" count="1" selected="0">
            <x v="37"/>
          </reference>
          <reference field="9" count="0"/>
        </references>
      </pivotArea>
    </format>
    <format dxfId="94">
      <pivotArea field="0" type="button" dataOnly="0" labelOnly="1" outline="0" axis="axisRow" fieldPosition="0"/>
    </format>
    <format dxfId="93">
      <pivotArea field="1" type="button" dataOnly="0" labelOnly="1" outline="0" axis="axisRow" fieldPosition="1"/>
    </format>
    <format dxfId="92">
      <pivotArea field="5" type="button" dataOnly="0" labelOnly="1" outline="0" axis="axisRow" fieldPosition="2"/>
    </format>
    <format dxfId="91">
      <pivotArea field="9" type="button" dataOnly="0" labelOnly="1" outline="0" axis="axisRow" fieldPosition="3"/>
    </format>
    <format dxfId="9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Hierarchies count="2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VentasTiemposFinal].[Sub Campaña].&amp;[Hunting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áx. de Proporcional x Presentismo"/>
    <pivotHierarchy dragToData="1" caption="Máx. de Proporcional x Curva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1" showColStripes="1" showLastColumn="1"/>
  <rowHierarchiesUsage count="4">
    <rowHierarchyUsage hierarchyUsage="146"/>
    <rowHierarchyUsage hierarchyUsage="144"/>
    <rowHierarchyUsage hierarchyUsage="145"/>
    <rowHierarchyUsage hierarchyUsage="1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VentasTiemposFinal">
        <x15:activeTabTopLevelEntity name="[VentasTiemposFin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94DF3-5691-4C4C-B3FA-6A78B8D4E4E6}" name="TablaDinámica2" cacheId="16" applyNumberFormats="0" applyBorderFormats="0" applyFontFormats="0" applyPatternFormats="0" applyAlignmentFormats="0" applyWidthHeightFormats="1" dataCaption="Valores" missingCaption="0" tag="2990a183-43ad-446a-945d-85ca70da862e" updatedVersion="8" minRefreshableVersion="3" useAutoFormatting="1" subtotalHiddenItems="1" itemPrintTitles="1" createdVersion="8" indent="0" outline="1" outlineData="1" multipleFieldFilters="0" rowHeaderCaption="Operador">
  <location ref="B12:J47" firstHeaderRow="0" firstDataRow="1" firstDataCol="1" rowPageCount="2" colPageCount="1"/>
  <pivotFields count="12">
    <pivotField axis="axisRow" allDrilled="1" subtotalTop="0" showAll="0" dataSourceSort="1" defaultAttributeDrillState="1">
      <items count="3">
        <item s="1" x="0"/>
        <item s="1" x="1"/>
        <item t="default"/>
      </items>
    </pivotField>
    <pivotField axis="axisRow" allDrilled="1" subtotalTop="0" showAll="0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AttributeDrillState="1">
      <items count="1">
        <item t="default"/>
      </items>
    </pivotField>
    <pivotField dataField="1" subtotalTop="0" showAll="0"/>
    <pivotField axis="axisPage" allDrilled="1" subtotalTop="0" showAll="0" dataSourceSort="1" defaultAttributeDrillState="1">
      <items count="1">
        <item t="default"/>
      </items>
    </pivotField>
    <pivotField dataField="1" subtotalTop="0" showAll="0"/>
  </pivotFields>
  <rowFields count="2">
    <field x="0"/>
    <field x="1"/>
  </rowFields>
  <rowItems count="3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/>
    </i>
    <i>
      <x v="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default"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10" hier="116" name="[VentasTiemposFinal].[Fecha].&amp;[2024-04-16T00:00:00]" cap="16/04/2024"/>
    <pageField fld="8" hier="118" name="[VentasTiemposFinal].[Sub Campaña].&amp;[Hunting]" cap="Hunting"/>
  </pageFields>
  <dataFields count="8">
    <dataField fld="7" subtotal="count" baseField="1" baseItem="5" numFmtId="165"/>
    <dataField fld="2" subtotal="count" baseField="0" baseItem="0" numFmtId="3"/>
    <dataField fld="3" subtotal="count" baseField="0" baseItem="0"/>
    <dataField fld="4" subtotal="count" baseField="0" baseItem="0"/>
    <dataField fld="5" subtotal="count" baseField="0" baseItem="0" numFmtId="3"/>
    <dataField fld="9" subtotal="count" baseField="0" baseItem="0" numFmtId="3"/>
    <dataField fld="11" subtotal="count" baseField="0" baseItem="0"/>
    <dataField name="Total Puntos (DUPLICADO)" fld="6" subtotal="count" baseField="1" baseItem="3" numFmtId="3"/>
  </dataFields>
  <formats count="9">
    <format dxfId="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">
      <pivotArea outline="0" fieldPosition="0">
        <references count="1">
          <reference field="4294967294" count="1">
            <x v="5"/>
          </reference>
        </references>
      </pivotArea>
    </format>
    <format dxfId="37">
      <pivotArea outline="0" fieldPosition="0">
        <references count="1">
          <reference field="4294967294" count="1">
            <x v="4"/>
          </reference>
        </references>
      </pivotArea>
    </format>
    <format dxfId="36">
      <pivotArea outline="0" fieldPosition="0">
        <references count="1">
          <reference field="4294967294" count="1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32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31">
      <pivotArea outline="0" fieldPosition="0">
        <references count="1">
          <reference field="4294967294" count="1">
            <x v="7"/>
          </reference>
        </references>
      </pivotArea>
    </format>
  </formats>
  <pivotHierarchies count="2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VentasTiemposFinal].[Fecha].&amp;[2024-04-16T00:00:00]"/>
      </members>
    </pivotHierarchy>
    <pivotHierarchy dragToData="1"/>
    <pivotHierarchy multipleItemSelectionAllowed="1" dragToData="1">
      <members count="1" level="1">
        <member name="[VentasTiemposFinal].[Sub Campaña].&amp;[Hunting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otal Puntos (DUPLICADO)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Atendidas x Dí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6" showRowHeaders="1" showColHeaders="1" showRowStripes="0" showColStripes="1" showLastColumn="1"/>
  <rowHierarchiesUsage count="2">
    <rowHierarchyUsage hierarchyUsage="146"/>
    <rowHierarchyUsage hierarchyUsage="14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TiemposFinal]"/>
        <x15:activeTabTopLevelEntity name="[Ausentismo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C2397-3639-4CDB-9A12-0D6AC76B83D6}" name="TablaDinámica1" cacheId="17" applyNumberFormats="0" applyBorderFormats="0" applyFontFormats="0" applyPatternFormats="0" applyAlignmentFormats="0" applyWidthHeightFormats="1" dataCaption="Valores" tag="d7abb76e-1872-4fc6-a4d2-86e8877d78e3" updatedVersion="8" minRefreshableVersion="3" useAutoFormatting="1" subtotalHiddenItems="1" rowGrandTotals="0" colGrandTotals="0" itemPrintTitles="1" createdVersion="8" indent="0" outline="1" outlineData="1" multipleFieldFilters="0">
  <location ref="P7:Q9" firstHeaderRow="1" firstDataRow="1" firstDataCol="1" rowPageCount="1" colPageCount="1"/>
  <pivotFields count="3">
    <pivotField axis="axisRow" allDrilled="1" outline="0" subtotalTop="0" showAll="0" dataSourceSort="1" defaultSubtotal="0" defaultAttributeDrillState="1">
      <items count="2">
        <item s="1" x="0"/>
        <item s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">
    <i>
      <x/>
    </i>
    <i>
      <x v="1"/>
    </i>
  </rowItems>
  <colItems count="1">
    <i/>
  </colItems>
  <pageFields count="1">
    <pageField fld="2" hier="118" name="[VentasTiemposFinal].[Sub Campaña].&amp;[Hunting]" cap="Hunting"/>
  </pageFields>
  <dataFields count="1">
    <dataField fld="1" subtotal="count" baseField="0" baseItem="0" numFmtId="2"/>
  </dataFields>
  <formats count="10"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1">
            <x v="0"/>
          </reference>
        </references>
      </pivotArea>
    </format>
    <format dxfId="28">
      <pivotArea dataOnly="0" labelOnly="1" fieldPosition="0">
        <references count="1">
          <reference field="0" count="1">
            <x v="1"/>
          </reference>
        </references>
      </pivotArea>
    </format>
    <format dxfId="27">
      <pivotArea dataOnly="0" labelOnly="1" grandRow="1" outline="0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outline="0" collapsedLevelsAreSubtotals="1" fieldPosition="0"/>
    </format>
  </formats>
  <pivotHierarchies count="2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VentasTiemposFinal].[Sub Campaña].&amp;[Hunting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áx. de Proporcional x Presentismo"/>
    <pivotHierarchy dragToData="1" caption="Máx. de Proporcional x Curva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1" showColStripes="1" showLastColumn="1"/>
  <rowHierarchiesUsage count="1">
    <rowHierarchyUsage hierarchyUsage="1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VentasTiemposFinal">
        <x15:activeTabTopLevelEntity name="[VentasTiemposFin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1EB35-65D0-4A6E-833E-2D9EC3C356B0}" name="TablaDinámica5" cacheId="6" applyNumberFormats="0" applyBorderFormats="0" applyFontFormats="0" applyPatternFormats="0" applyAlignmentFormats="0" applyWidthHeightFormats="1" dataCaption="Valores" tag="8263467f-6a96-4f98-9e85-ec72cea21092" updatedVersion="8" minRefreshableVersion="3" subtotalHiddenItems="1" itemPrintTitles="1" createdVersion="8" indent="0" outline="1" outlineData="1" multipleFieldFilters="0" rowHeaderCaption="Sub Campaña">
  <location ref="M24:N2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1" baseItem="2" numFmtId="165"/>
  </dataFields>
  <pivotHierarchies count="2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6" showRowHeaders="1" showColHeaders="1" showRowStripes="1" showColStripes="1" showLastColumn="1"/>
  <rowHierarchiesUsage count="1">
    <rowHierarchyUsage hierarchyUsage="1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VentasTiemposFinal">
        <x15:activeTabTopLevelEntity name="[VentasTiemposFin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261EC-EC74-409F-B756-3B6D19109612}" name="TablaDinámica4" cacheId="2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SCALAS">
  <location ref="M37:O48" firstHeaderRow="0" firstDataRow="1" firstDataCol="1"/>
  <pivotFields count="47">
    <pivotField showAll="0"/>
    <pivotField showAll="0"/>
    <pivotField showAll="0"/>
    <pivotField showAll="0"/>
    <pivotField numFmtId="165" showAll="0"/>
    <pivotField numFmtId="165" showAll="0"/>
    <pivotField numFmtId="9" showAll="0"/>
    <pivotField numFmtId="9" showAll="0"/>
    <pivotField numFmtId="2" showAll="0"/>
    <pivotField numFmtId="2" showAll="0"/>
    <pivotField numFmtId="2" showAll="0"/>
    <pivotField numFmtId="2" showAll="0"/>
    <pivotField numFmtId="2" showAll="0"/>
    <pivotField numFmtId="9" showAll="0"/>
    <pivotField numFmtId="9" showAll="0"/>
    <pivotField numFmtId="1" showAll="0"/>
    <pivotField numFmtId="9" showAll="0"/>
    <pivotField numFmtId="9" showAll="0"/>
    <pivotField numFmtId="169" showAll="0"/>
    <pivotField axis="axisRow" dataField="1" showAll="0">
      <items count="12">
        <item m="1" x="6"/>
        <item x="2"/>
        <item x="4"/>
        <item x="1"/>
        <item m="1" x="8"/>
        <item x="5"/>
        <item m="1" x="7"/>
        <item x="3"/>
        <item m="1" x="9"/>
        <item x="0"/>
        <item m="1" x="10"/>
        <item t="default"/>
      </items>
    </pivotField>
    <pivotField axis="axisRow" showAll="0">
      <items count="6">
        <item x="1"/>
        <item x="3"/>
        <item x="2"/>
        <item x="0"/>
        <item m="1" x="4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" showAll="0"/>
    <pivotField numFmtId="1" showAll="0"/>
    <pivotField numFmtId="169" showAll="0"/>
    <pivotField numFmtId="44" showAll="0"/>
    <pivotField numFmtId="1" showAll="0"/>
    <pivotField showAll="0"/>
    <pivotField showAll="0"/>
    <pivotField showAll="0"/>
    <pivotField numFmtId="2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  <pivotField numFmtId="169" showAll="0"/>
  </pivotFields>
  <rowFields count="2">
    <field x="20"/>
    <field x="19"/>
  </rowFields>
  <rowItems count="11">
    <i>
      <x/>
    </i>
    <i r="1">
      <x v="3"/>
    </i>
    <i>
      <x v="1"/>
    </i>
    <i r="1">
      <x v="2"/>
    </i>
    <i r="1">
      <x v="5"/>
    </i>
    <i>
      <x v="2"/>
    </i>
    <i r="1">
      <x v="7"/>
    </i>
    <i>
      <x v="3"/>
    </i>
    <i r="1">
      <x v="1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Q Escala" fld="19" subtotal="count" baseField="0" baseItem="0"/>
    <dataField name="% Escala" fld="19" subtotal="count" showDataAs="percentOfTotal" baseField="1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B2C33-746C-42D6-B9FF-85BDD9043E50}" name="TablaDinámica4" cacheId="8" applyNumberFormats="0" applyBorderFormats="0" applyFontFormats="0" applyPatternFormats="0" applyAlignmentFormats="0" applyWidthHeightFormats="1" dataCaption="Valores" tag="6f0fbd09-36ff-4267-a76f-ad3990af9334" updatedVersion="8" minRefreshableVersion="3" useAutoFormatting="1" subtotalHiddenItems="1" rowGrandTotals="0" colGrandTotals="0" itemPrintTitles="1" createdVersion="8" indent="0" outline="1" outlineData="1" multipleFieldFilters="0" rowHeaderCaption="Sub Campaña" colHeaderCaption="Fecha">
  <location ref="I46:AC49" firstHeaderRow="1" firstDataRow="3" firstDataCol="1"/>
  <pivotFields count="4">
    <pivotField axis="axisCol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1">
    <i>
      <x/>
    </i>
  </rowItems>
  <colFields count="2">
    <field x="2"/>
    <field x="0"/>
  </colFields>
  <colItems count="20">
    <i>
      <x/>
      <x/>
    </i>
    <i r="1">
      <x v="1"/>
    </i>
    <i r="1">
      <x v="2"/>
    </i>
    <i>
      <x v="1"/>
      <x v="3"/>
    </i>
    <i r="1">
      <x v="4"/>
    </i>
    <i r="1">
      <x v="5"/>
    </i>
    <i r="1">
      <x v="6"/>
    </i>
    <i r="1">
      <x v="7"/>
    </i>
    <i>
      <x v="2"/>
      <x v="8"/>
    </i>
    <i r="1">
      <x v="9"/>
    </i>
    <i r="1">
      <x v="10"/>
    </i>
    <i r="1">
      <x v="11"/>
    </i>
    <i r="1">
      <x v="12"/>
    </i>
    <i>
      <x v="3"/>
      <x v="13"/>
    </i>
    <i r="1">
      <x v="14"/>
    </i>
    <i r="1">
      <x v="15"/>
    </i>
    <i r="1">
      <x v="16"/>
    </i>
    <i r="1">
      <x v="17"/>
    </i>
    <i>
      <x v="4"/>
      <x v="18"/>
    </i>
    <i r="1">
      <x v="19"/>
    </i>
  </colItems>
  <dataFields count="1">
    <dataField name="Hs Prod (Conv + ACW)" fld="3" subtotal="count" baseField="1" baseItem="0" numFmtId="165"/>
  </dataFields>
  <pivotHierarchies count="2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Hs Prod (Conv + ACW)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1" showColStripes="1" showLastColumn="1"/>
  <rowHierarchiesUsage count="1">
    <rowHierarchyUsage hierarchyUsage="118"/>
  </rowHierarchiesUsage>
  <colHierarchiesUsage count="2">
    <colHierarchyUsage hierarchyUsage="14"/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TiemposFinal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F6F2A-9A4F-4138-BA91-C5E5A77AEE24}" name="TablaDinámica2" cacheId="9" applyNumberFormats="0" applyBorderFormats="0" applyFontFormats="0" applyPatternFormats="0" applyAlignmentFormats="0" applyWidthHeightFormats="1" dataCaption="Valores" tag="2d6cb3c1-8d5e-49ed-979b-0bee5cf92ddd" updatedVersion="8" minRefreshableVersion="3" useAutoFormatting="1" subtotalHiddenItems="1" rowGrandTotals="0" colGrandTotals="0" itemPrintTitles="1" createdVersion="8" indent="0" outline="1" outlineData="1" multipleFieldFilters="0" rowHeaderCaption="Sub Campaña" colHeaderCaption="Fecha">
  <location ref="I34:AC37" firstHeaderRow="1" firstDataRow="3" firstDataCol="1"/>
  <pivotFields count="4">
    <pivotField axis="axisCol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1">
    <i>
      <x/>
    </i>
  </rowItems>
  <colFields count="2">
    <field x="2"/>
    <field x="0"/>
  </colFields>
  <colItems count="20">
    <i>
      <x/>
      <x/>
    </i>
    <i r="1">
      <x v="1"/>
    </i>
    <i r="1">
      <x v="2"/>
    </i>
    <i>
      <x v="1"/>
      <x v="3"/>
    </i>
    <i r="1">
      <x v="4"/>
    </i>
    <i r="1">
      <x v="5"/>
    </i>
    <i r="1">
      <x v="6"/>
    </i>
    <i r="1">
      <x v="7"/>
    </i>
    <i>
      <x v="2"/>
      <x v="8"/>
    </i>
    <i r="1">
      <x v="9"/>
    </i>
    <i r="1">
      <x v="10"/>
    </i>
    <i r="1">
      <x v="11"/>
    </i>
    <i r="1">
      <x v="12"/>
    </i>
    <i>
      <x v="3"/>
      <x v="13"/>
    </i>
    <i r="1">
      <x v="14"/>
    </i>
    <i r="1">
      <x v="15"/>
    </i>
    <i r="1">
      <x v="16"/>
    </i>
    <i r="1">
      <x v="17"/>
    </i>
    <i>
      <x v="4"/>
      <x v="18"/>
    </i>
    <i r="1">
      <x v="19"/>
    </i>
  </colItems>
  <dataFields count="1">
    <dataField fld="3" subtotal="count" baseField="1" baseItem="0" numFmtId="165"/>
  </dataFields>
  <pivotHierarchies count="2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1" showColStripes="1" showLastColumn="1"/>
  <rowHierarchiesUsage count="1">
    <rowHierarchyUsage hierarchyUsage="118"/>
  </rowHierarchiesUsage>
  <colHierarchiesUsage count="2">
    <colHierarchyUsage hierarchyUsage="14"/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TiemposFinal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CF8A7-81B5-4C92-B22E-78AB4C409FFE}" name="TablaDinámica1" cacheId="7" dataOnRows="1" applyNumberFormats="0" applyBorderFormats="0" applyFontFormats="0" applyPatternFormats="0" applyAlignmentFormats="0" applyWidthHeightFormats="1" dataCaption="Valores" tag="ec792b42-8595-425c-960b-5bb6fac67082" updatedVersion="8" minRefreshableVersion="3" useAutoFormatting="1" subtotalHiddenItems="1" rowGrandTotals="0" colGrandTotals="0" itemPrintTitles="1" createdVersion="8" indent="0" compact="0" compactData="0" gridDropZones="1" multipleFieldFilters="0" chartFormat="12" rowHeaderCaption="Día" colHeaderCaption="Sub Campaña">
  <location ref="B8:C29" firstHeaderRow="2" firstDataRow="2" firstDataCol="1"/>
  <pivotFields count="2">
    <pivotField axis="axisRow" compact="0" allDrilled="1" outline="0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compact="0" outline="0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fld="1" subtotal="count" baseField="0" baseItem="5" numFmtId="165"/>
  </dataFields>
  <formats count="6">
    <format dxfId="345">
      <pivotArea type="all" dataOnly="0" outline="0" fieldPosition="0"/>
    </format>
    <format dxfId="344">
      <pivotArea outline="0" collapsedLevelsAreSubtotals="1" fieldPosition="0"/>
    </format>
    <format dxfId="343">
      <pivotArea type="origin" dataOnly="0" labelOnly="1" outline="0" fieldPosition="0"/>
    </format>
    <format dxfId="342">
      <pivotArea field="0" type="button" dataOnly="0" labelOnly="1" outline="0" axis="axisRow" fieldPosition="0"/>
    </format>
    <format dxfId="341">
      <pivotArea dataOnly="0" labelOnly="1" outline="0" fieldPosition="0">
        <references count="1">
          <reference field="0" count="0"/>
        </references>
      </pivotArea>
    </format>
    <format dxfId="340">
      <pivotArea type="topRight" dataOnly="0" labelOnly="1" outline="0" fieldPosition="0"/>
    </format>
  </formats>
  <chartFormats count="1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TiemposFinal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88D352-F0AC-4A88-A9B1-E39F5C5EBBB1}" name="TablaDinámica3" cacheId="19" applyNumberFormats="0" applyBorderFormats="0" applyFontFormats="0" applyPatternFormats="0" applyAlignmentFormats="0" applyWidthHeightFormats="1" dataCaption="Valores" tag="2c203c13-0073-4895-9501-9182294fc80c" updatedVersion="8" minRefreshableVersion="3" useAutoFormatting="1" subtotalHiddenItems="1" itemPrintTitles="1" createdVersion="8" indent="0" outline="1" outlineData="1" multipleFieldFilters="0" rowHeaderCaption="Sub Campaña" colHeaderCaption="Fecha">
  <location ref="I8:AD14" firstHeaderRow="1" firstDataRow="3" firstDataCol="1"/>
  <pivotFields count="5">
    <pivotField dataField="1" subtotalTop="0" showAll="0" defaultSubtotal="0"/>
    <pivotField axis="axisCol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3"/>
    <field x="1"/>
  </colFields>
  <colItems count="21">
    <i>
      <x/>
      <x/>
    </i>
    <i r="1">
      <x v="1"/>
    </i>
    <i r="1">
      <x v="2"/>
    </i>
    <i>
      <x v="1"/>
      <x v="3"/>
    </i>
    <i r="1">
      <x v="4"/>
    </i>
    <i r="1">
      <x v="5"/>
    </i>
    <i r="1">
      <x v="6"/>
    </i>
    <i r="1">
      <x v="7"/>
    </i>
    <i>
      <x v="2"/>
      <x v="8"/>
    </i>
    <i r="1">
      <x v="9"/>
    </i>
    <i r="1">
      <x v="10"/>
    </i>
    <i r="1">
      <x v="11"/>
    </i>
    <i r="1">
      <x v="12"/>
    </i>
    <i>
      <x v="3"/>
      <x v="13"/>
    </i>
    <i r="1">
      <x v="14"/>
    </i>
    <i r="1">
      <x v="15"/>
    </i>
    <i r="1">
      <x v="16"/>
    </i>
    <i r="1">
      <x v="17"/>
    </i>
    <i>
      <x v="4"/>
      <x v="18"/>
    </i>
    <i r="1">
      <x v="19"/>
    </i>
    <i t="grand">
      <x/>
    </i>
  </colItems>
  <dataFields count="1">
    <dataField fld="0" subtotal="count" baseField="2" baseItem="0" numFmtId="165"/>
  </dataFields>
  <pivotHierarchies count="2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Dotacion].[Turno].&amp;[TM]"/>
        <member name="[Dotacion].[Turno].&amp;[T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0" showRowHeaders="1" showColHeaders="1" showRowStripes="1" showColStripes="1" showLastColumn="1"/>
  <rowHierarchiesUsage count="1">
    <rowHierarchyUsage hierarchyUsage="118"/>
  </rowHierarchiesUsage>
  <colHierarchiesUsage count="2">
    <colHierarchyUsage hierarchyUsage="14"/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TiemposFinal]"/>
        <x15:activeTabTopLevelEntity name="[Calendario]"/>
        <x15:activeTabTopLevelEntity name="[Dot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F0655-5321-497A-B1A1-405F6481E4DA}" name="TablaDinámica1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4:N8" firstHeaderRow="1" firstDataRow="1" firstDataCol="1" rowPageCount="2" colPageCount="1"/>
  <pivotFields count="28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numFmtId="14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axis="axisPage" multipleItemSelectionAllowed="1" showAll="0">
      <items count="5">
        <item x="1"/>
        <item h="1" x="0"/>
        <item m="1" x="3"/>
        <item h="1" x="2"/>
        <item t="default"/>
      </items>
    </pivotField>
    <pivotField showAll="0"/>
    <pivotField numFmtId="9" showAll="0"/>
    <pivotField numFmtId="9" showAll="0"/>
    <pivotField showAll="0"/>
    <pivotField showAll="0"/>
    <pivotField showAll="0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9" hier="-1"/>
    <pageField fld="21" hier="-1"/>
  </pageFields>
  <dataFields count="1">
    <dataField name="Cuenta de Sub Campaña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D95444FA-52B7-433E-A5F2-72B74440679A}" autoFormatId="16" applyNumberFormats="0" applyBorderFormats="0" applyFontFormats="0" applyPatternFormats="0" applyAlignmentFormats="0" applyWidthHeightFormats="0">
  <queryTableRefresh nextId="44">
    <queryTableFields count="28">
      <queryTableField id="1" name="Mes Dotacion" tableColumnId="1"/>
      <queryTableField id="2" name="Antiguedad (Meses)" tableColumnId="2"/>
      <queryTableField id="3" name="Apellido y Nombre" tableColumnId="3"/>
      <queryTableField id="4" name="Apellido" tableColumnId="4"/>
      <queryTableField id="5" name="Nombre" tableColumnId="5"/>
      <queryTableField id="6" name="Documento" tableColumnId="6"/>
      <queryTableField id="7" name="CUIL/CUIT" tableColumnId="7"/>
      <queryTableField id="8" name="Nacionalidad" tableColumnId="8"/>
      <queryTableField id="9" name="Legajo" tableColumnId="9"/>
      <queryTableField id="10" name="Puesto" tableColumnId="10"/>
      <queryTableField id="11" name="Fecha Nacimiento" tableColumnId="11"/>
      <queryTableField id="36" name="Fecha Ingreso AZO" tableColumnId="12"/>
      <queryTableField id="37" name="Fecha Ingreso ML" tableColumnId="25"/>
      <queryTableField id="13" name="Supervisor" tableColumnId="13"/>
      <queryTableField id="14" name="Coordinador" tableColumnId="14"/>
      <queryTableField id="15" name="Turno" tableColumnId="15"/>
      <queryTableField id="16" name="Jornada" tableColumnId="16"/>
      <queryTableField id="17" name="Carga Horaria" tableColumnId="17"/>
      <queryTableField id="18" name="Cliente" tableColumnId="18"/>
      <queryTableField id="20" name="Sub Campaña" tableColumnId="20"/>
      <queryTableField id="22" name="ID AZO" tableColumnId="22"/>
      <queryTableField id="23" name="Estado" tableColumnId="23"/>
      <queryTableField id="24" name="Fecha Baja o Lic" tableColumnId="24"/>
      <queryTableField id="38" name="Proporcional x Presentismo" tableColumnId="36"/>
      <queryTableField id="39" name="Proporcional x Curva" tableColumnId="37"/>
      <queryTableField id="29" name="MODALIDAD" tableColumnId="29"/>
      <queryTableField id="32" name="User Mitrol" tableColumnId="32"/>
      <queryTableField id="35" name="Equipo" tableColumnId="3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12" xr16:uid="{5DE80B6E-1733-49EE-837C-9D9A3B22B07E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RNK" tableColumnId="1"/>
      <queryTableField id="2" name="Operador" tableColumnId="2"/>
      <queryTableField id="3" name="Supervisor" tableColumnId="3"/>
      <queryTableField id="4" name="Estado" tableColumnId="4"/>
      <queryTableField id="5" name="Puntos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1" xr16:uid="{71BE41A4-021B-402E-ACBB-1A8D52A7ACF8}" autoFormatId="16" applyNumberFormats="0" applyBorderFormats="0" applyFontFormats="0" applyPatternFormats="0" applyAlignmentFormats="0" applyWidthHeightFormats="0">
  <queryTableRefresh nextId="5">
    <queryTableFields count="4">
      <queryTableField id="1" name="RNK" tableColumnId="1"/>
      <queryTableField id="2" name="Operador" tableColumnId="2"/>
      <queryTableField id="3" name="Supervisor" tableColumnId="3"/>
      <queryTableField id="4" name="Puntos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" xr10:uid="{DBFB37EE-10BA-4691-9C5C-B353DDCE088B}" sourceName="[Dotacion].[Turno]">
  <pivotTables>
    <pivotTable tabId="11" name="TablaDinámica3"/>
  </pivotTables>
  <data>
    <olap pivotCacheId="26257626">
      <levels count="2">
        <level uniqueName="[Dotacion].[Turno].[(All)]" sourceCaption="(All)" count="0"/>
        <level uniqueName="[Dotacion].[Turno].[Turno]" sourceCaption="Turno" count="3">
          <ranges>
            <range startItem="0">
              <i n="[Dotacion].[Turno].&amp;[TM]" c="TM"/>
              <i n="[Dotacion].[Turno].&amp;[TT]" c="TT"/>
              <i n="[Dotacion].[Turno].&amp;" c="(en blanco)" nd="1"/>
            </range>
          </ranges>
        </level>
      </levels>
      <selections count="2">
        <selection n="[Dotacion].[Turno].&amp;[TM]"/>
        <selection n="[Dotacion].[Turno].&amp;[TT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Dotacion].[Turno].[Turno]" count="1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" xr10:uid="{1D5995CB-EA07-437A-B20F-0D1AD923B6D6}" sourceName="Supervisor">
  <extLst>
    <x:ext xmlns:x15="http://schemas.microsoft.com/office/spreadsheetml/2010/11/main" uri="{2F2917AC-EB37-4324-AD4E-5DD8C200BD13}">
      <x15:tableSlicerCache tableId="5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urno" xr10:uid="{EC41D05F-8E25-4CC4-B845-BDF8ADE28B3F}" cache="SegmentaciónDeDatos_Turno" caption="Turno" columnCount="3" showCaption="0" level="1" style="SlicerStyleOther1 2" rowHeight="252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pervisor" xr10:uid="{93B59F6F-5ED2-47A5-9185-C17E1CD97FFA}" cache="SegmentaciónDeDatos_Supervisor" caption="Supervisor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BA3B7F-98DF-4ABB-BC54-BC05C67BA01F}" name="DIASHAB" displayName="DIASHAB" ref="B9:C11" totalsRowShown="0" headerRowDxfId="374" dataDxfId="373">
  <autoFilter ref="B9:C11" xr:uid="{2EBA3B7F-98DF-4ABB-BC54-BC05C67BA01F}"/>
  <tableColumns count="2">
    <tableColumn id="1" xr3:uid="{BBE343F4-14FD-4B74-B0F3-C875DF2135B2}" name="Columna1" dataDxfId="372"/>
    <tableColumn id="2" xr3:uid="{E2B18A77-A35A-4672-A243-F852014DDFC6}" name="DIAS" dataDxfId="371">
      <calculatedColumnFormula>NETWORKDAYS(J10,(TODAY()-1),C6:G6)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F0C33E-673F-4FE3-899F-0C0935A87E3D}" name="Dotacion" displayName="Dotacion" ref="B5:AC52" tableType="queryTable">
  <sortState xmlns:xlrd2="http://schemas.microsoft.com/office/spreadsheetml/2017/richdata2" ref="B6:AC52">
    <sortCondition descending="1" ref="M5:M52"/>
  </sortState>
  <tableColumns count="28">
    <tableColumn id="1" xr3:uid="{28C171CC-B10B-4C6A-A9C1-D508516134E8}" uniqueName="1" name="Mes Dotacion" totalsRowLabel="Total" queryTableFieldId="1" dataDxfId="370"/>
    <tableColumn id="2" xr3:uid="{0E32F507-9CA6-43F6-8BA9-958D4C24A866}" uniqueName="2" name="Antiguedad (Meses)" queryTableFieldId="2" dataDxfId="369"/>
    <tableColumn id="3" xr3:uid="{A0E8D948-4D12-45C9-BB47-46A7FC5B1A2F}" uniqueName="3" name="Apellido y Nombre" queryTableFieldId="3" dataDxfId="368"/>
    <tableColumn id="4" xr3:uid="{FE2A111C-78B5-4F82-A3FB-1B92E976214C}" uniqueName="4" name="Apellido" queryTableFieldId="4" dataDxfId="367"/>
    <tableColumn id="5" xr3:uid="{454C7113-FF04-440A-8F2D-C852D3EF4F62}" uniqueName="5" name="Nombre" queryTableFieldId="5" dataDxfId="366"/>
    <tableColumn id="6" xr3:uid="{98BB0632-42C8-4F0C-824D-D92C3AA0AA78}" uniqueName="6" name="Documento" queryTableFieldId="6"/>
    <tableColumn id="7" xr3:uid="{1C385A3E-36A6-456D-AE70-DB3FF105BF9C}" uniqueName="7" name="CUIL/CUIT" queryTableFieldId="7"/>
    <tableColumn id="8" xr3:uid="{403347A4-5823-4CF3-856C-AFBB1FFA2863}" uniqueName="8" name="Nacionalidad" queryTableFieldId="8" dataDxfId="365"/>
    <tableColumn id="9" xr3:uid="{FAF1A4D5-B352-4620-AA6B-9566BB776385}" uniqueName="9" name="Legajo" queryTableFieldId="9" dataDxfId="364"/>
    <tableColumn id="10" xr3:uid="{5028B68D-5483-4DD9-AFDA-1A4625A223BF}" uniqueName="10" name="Puesto" queryTableFieldId="10" dataDxfId="363"/>
    <tableColumn id="11" xr3:uid="{B283A157-59A1-490B-BAC5-17784CF3E1B6}" uniqueName="11" name="Fecha Nacimiento" queryTableFieldId="11" dataDxfId="362"/>
    <tableColumn id="12" xr3:uid="{DAAA3DFC-3AF7-4F7A-B378-F3ED7FA7EB65}" uniqueName="12" name="Fecha Ingreso AZO" queryTableFieldId="36" dataDxfId="361"/>
    <tableColumn id="25" xr3:uid="{7354F822-3DA8-4470-8711-10FA5D0B8DEE}" uniqueName="25" name="Fecha Ingreso ML" queryTableFieldId="37" dataDxfId="360"/>
    <tableColumn id="13" xr3:uid="{5AF62DD5-877F-4C83-8081-43925FF0A2A7}" uniqueName="13" name="Supervisor" queryTableFieldId="13" dataDxfId="359"/>
    <tableColumn id="14" xr3:uid="{270F9578-C515-44D5-AC07-488B77210B1D}" uniqueName="14" name="Coordinador" queryTableFieldId="14" dataDxfId="358"/>
    <tableColumn id="15" xr3:uid="{9E74F84A-9D8F-4B03-925B-D541C764A6C3}" uniqueName="15" name="Turno" queryTableFieldId="15" dataDxfId="357"/>
    <tableColumn id="16" xr3:uid="{DE6B485C-C903-412B-AD3D-AD8CB84AC30A}" uniqueName="16" name="Jornada" queryTableFieldId="16" dataDxfId="356"/>
    <tableColumn id="17" xr3:uid="{FBEE383B-C649-4692-9CE7-2686839531EF}" uniqueName="17" name="Carga Horaria" queryTableFieldId="17"/>
    <tableColumn id="18" xr3:uid="{8118900A-834F-4B53-AD38-F452A3F6D2D6}" uniqueName="18" name="Cliente" queryTableFieldId="18" dataDxfId="355"/>
    <tableColumn id="20" xr3:uid="{094C4B01-0C64-4757-9254-C6E8C6E8FDF4}" uniqueName="20" name="Sub Campaña" queryTableFieldId="20" dataDxfId="354"/>
    <tableColumn id="22" xr3:uid="{BF9F48E2-D36B-4ACE-B50A-C5262DA8CDFF}" uniqueName="22" name="ID AZO" queryTableFieldId="22" dataDxfId="353"/>
    <tableColumn id="23" xr3:uid="{34C8772C-21B8-4D7B-B9ED-0042B66AE336}" uniqueName="23" name="Estado" queryTableFieldId="23" dataDxfId="352"/>
    <tableColumn id="24" xr3:uid="{8B5A6D2E-66CE-41BA-B03C-1F30CCB57175}" uniqueName="24" name="Fecha Baja o Lic" queryTableFieldId="24" dataDxfId="351"/>
    <tableColumn id="36" xr3:uid="{EF6E3589-C148-4E15-BD43-059BE0BD1D40}" uniqueName="36" name="Proporcional x Presentismo" queryTableFieldId="38" dataDxfId="350" dataCellStyle="Porcentaje"/>
    <tableColumn id="37" xr3:uid="{E6F7CCD4-728E-4175-8C1A-4DBAC4402704}" uniqueName="37" name="Proporcional x Curva" queryTableFieldId="39" dataDxfId="349" dataCellStyle="Porcentaje"/>
    <tableColumn id="29" xr3:uid="{4A753476-548E-4966-92D2-14443E840E8E}" uniqueName="29" name="MODALIDAD" queryTableFieldId="29" dataDxfId="348"/>
    <tableColumn id="32" xr3:uid="{7E2D6947-C6F4-403E-B2D8-4257D31E631F}" uniqueName="32" name="User Mitrol" queryTableFieldId="32" dataDxfId="347"/>
    <tableColumn id="35" xr3:uid="{CA852CDD-8F49-4664-9FBC-D8916D43903F}" uniqueName="35" name="Equipo" totalsRowFunction="count" queryTableFieldId="35" dataDxfId="346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D4DA2CF-4089-408D-94AA-C84D7464DAC9}" name="Tabla8" displayName="Tabla8" ref="P8:P14" totalsRowShown="0" headerRowDxfId="329" tableBorderDxfId="328">
  <autoFilter ref="P8:P14" xr:uid="{3D4DA2CF-4089-408D-94AA-C84D7464DAC9}"/>
  <tableColumns count="1">
    <tableColumn id="1" xr3:uid="{920F8733-D014-44A0-A5F9-95E8AFA96A31}" name="GLOSARIO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64CC7C-A401-4E3B-B914-926A21892DA9}" name="RNK_Hunting_" displayName="RNK_Hunting_" ref="B20:G57" tableType="queryTable" totalsRowCount="1" headerRowDxfId="327" dataDxfId="326" totalsRowDxfId="325">
  <autoFilter ref="B20:G56" xr:uid="{1F64CC7C-A401-4E3B-B914-926A21892DA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B21:G56">
    <sortCondition descending="1" ref="F21:F56"/>
  </sortState>
  <tableColumns count="6">
    <tableColumn id="1" xr3:uid="{08C9B52C-513B-40E2-9089-1179C067606B}" uniqueName="1" name="RNK" totalsRowLabel="Total" queryTableFieldId="1" dataDxfId="324" totalsRowDxfId="323"/>
    <tableColumn id="2" xr3:uid="{FC71E8A9-B26D-4AE2-949D-7244D6C1F89D}" uniqueName="2" name="Operador" queryTableFieldId="2" dataDxfId="322" totalsRowDxfId="321"/>
    <tableColumn id="3" xr3:uid="{360CCF36-60A1-4336-9D30-DFB446AD95EF}" uniqueName="3" name="Supervisor" queryTableFieldId="3" dataDxfId="320" totalsRowDxfId="319"/>
    <tableColumn id="4" xr3:uid="{CFB68F69-9597-4CB5-8FFA-C294551C5229}" uniqueName="4" name="Estado" queryTableFieldId="4" dataDxfId="318" totalsRowDxfId="317"/>
    <tableColumn id="5" xr3:uid="{AECEFA8D-225A-48E6-9BBF-170332E8C0DB}" uniqueName="5" name="Puntos" totalsRowFunction="sum" queryTableFieldId="5" dataDxfId="316" totalsRowDxfId="315"/>
    <tableColumn id="6" xr3:uid="{7B14EBBF-E467-4FD0-8BF8-27EB69F51FE3}" uniqueName="6" name="Cuartil" queryTableFieldId="6" dataDxfId="314" totalsRowDxfId="313">
      <calculatedColumnFormula>IFERROR(IF(RNK_Hunting_[[#This Row],[RNK]]*1&lt;=$B$16,"Q1",
IF(AND(RNK_Hunting_[[#This Row],[RNK]]*1&gt;$B$16,RNK_Hunting_[[#This Row],[RNK]]*1&lt;=$B$17),"Q2",
IF(AND(RNK_Hunting_[[#This Row],[RNK]]*1&gt;$B$17,RNK_Hunting_[[#This Row],[RNK]]*1&lt;=$B$18),"Q3","Q4"))),"-")</calculatedColumnFormula>
    </tableColumn>
  </tableColumns>
  <tableStyleInfo name="TableStyleMedium6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321B6AF-7E1C-4303-8778-93C6E12A9ED9}" name="RNK_Delivery_1112" displayName="RNK_Delivery_1112" ref="B7:E10" tableType="queryTable" totalsRowCount="1">
  <autoFilter ref="B7:E9" xr:uid="{6321B6AF-7E1C-4303-8778-93C6E12A9ED9}"/>
  <tableColumns count="4">
    <tableColumn id="1" xr3:uid="{85E32E0F-9E46-483E-BA16-9E392DCDEE67}" uniqueName="1" name="RNK" totalsRowLabel="Total" queryTableFieldId="1" dataDxfId="312"/>
    <tableColumn id="2" xr3:uid="{87313397-0F88-4C55-A1B6-33366E3C90C2}" uniqueName="2" name="Operador" queryTableFieldId="2" dataDxfId="311"/>
    <tableColumn id="3" xr3:uid="{DFD4534C-987C-429A-81D5-DE27578AEB40}" uniqueName="3" name="Supervisor" queryTableFieldId="3" dataDxfId="310"/>
    <tableColumn id="4" xr3:uid="{E7B2C825-FBBE-4775-BC71-6C90C2A10857}" uniqueName="4" name="Puntos" totalsRowFunction="sum" queryTableFieldId="4"/>
  </tableColumns>
  <tableStyleInfo name="TableStyleMedium7" showFirstColumn="1" showLastColumn="1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F629E5-1014-4B17-A306-74FF2E2E011F}" name="Comisión10" displayName="Comisión10" ref="C8:L17" totalsRowShown="0" headerRowDxfId="190" dataDxfId="188" headerRowBorderDxfId="189" tableBorderDxfId="187" totalsRowBorderDxfId="186">
  <tableColumns count="10">
    <tableColumn id="9" xr3:uid="{DBC5D17D-A2F5-440E-A7EB-93E669A4FC36}" name="SUB CAMPAÑA" dataDxfId="185"/>
    <tableColumn id="1" xr3:uid="{2D2BCDC0-D4B7-4B53-A1D7-C0265473BCBC}" name="PTOS" dataDxfId="184"/>
    <tableColumn id="7" xr3:uid="{5CFEE4BF-422E-4546-80B9-0F4A2753AD7B}" name="% OBJ" dataDxfId="183" dataCellStyle="Porcentaje"/>
    <tableColumn id="2" xr3:uid="{BD83CECE-7E39-4068-B3B4-5F4AD6DA92C7}" name="ESCALA" dataDxfId="182"/>
    <tableColumn id="10" xr3:uid="{0E25941D-CA2B-4179-B7CA-4B385A01B93A}" name="CLASIFICACIÓN" dataDxfId="181"/>
    <tableColumn id="3" xr3:uid="{5783F12C-B4C8-4EA0-ADE2-DC456F6FF327}" name="BONO VTAS" dataDxfId="180" dataCellStyle="Moneda"/>
    <tableColumn id="4" xr3:uid="{4924BA48-61BC-411E-98E9-68B9BBB906A7}" name="CUMPL HS 100%" dataDxfId="179" dataCellStyle="Moneda"/>
    <tableColumn id="5" xr3:uid="{552EAF05-DD61-4514-83BB-DF81D23B8A51}" name="UTILIZACIÓN &gt;=86%" dataDxfId="178" dataCellStyle="Moneda"/>
    <tableColumn id="6" xr3:uid="{85C4EF22-F028-413A-AEB7-830B24B0F736}" name="COMISIÓN" dataDxfId="177">
      <calculatedColumnFormula>SUM(Comisión10[[#This Row],[BONO VTAS]],Comisión10[[#This Row],[CUMPL HS 100%]],Comisión10[[#This Row],[UTILIZACIÓN &gt;=86%]])</calculatedColumnFormula>
    </tableColumn>
    <tableColumn id="8" xr3:uid="{C93509D2-FD1C-4646-BD77-8A0D36E1C935}" name="PREMIO ML _x000a_SOBRE Q PTOS" dataDxfId="1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8982FE-177B-4F3C-8A49-B4CFF7A061BC}" name="Pack_HS" displayName="Pack_HS" ref="C21:I32" headerRowDxfId="175" dataDxfId="174" totalsRowDxfId="173">
  <tableColumns count="7">
    <tableColumn id="1" xr3:uid="{3A94910A-8018-496A-B416-AFAC19D1875A}" name="-" totalsRowLabel="Total" dataDxfId="172" totalsRowDxfId="171"/>
    <tableColumn id="2" xr3:uid="{687B09C6-F697-4C88-A2EA-2535EAAC6839}" name="CLASIFICACIÓN" dataDxfId="170" totalsRowDxfId="169"/>
    <tableColumn id="3" xr3:uid="{5ADD873B-30C7-4629-8515-0B3A59C1C93D}" name="VALOR PACK" dataDxfId="168" totalsRowDxfId="167" dataCellStyle="Moneda"/>
    <tableColumn id="4" xr3:uid="{B5E0B7BA-0654-4A1F-995F-EC249C1FB62F}" name="Q PACKS" dataDxfId="166" totalsRowDxfId="165"/>
    <tableColumn id="5" xr3:uid="{6306A826-5B15-4812-B8D2-2CC012285DAE}" name="Q HORAS" dataDxfId="164" totalsRowDxfId="163">
      <calculatedColumnFormula>F22*2</calculatedColumnFormula>
    </tableColumn>
    <tableColumn id="6" xr3:uid="{033FC59D-D1F1-488A-B203-66AC87D5F2F8}" name="PLUS POR ESCALA" dataDxfId="162" totalsRowDxfId="161" dataCellStyle="Moneda"/>
    <tableColumn id="7" xr3:uid="{9279F79C-1492-463B-9394-A0DC9E260491}" name="TOTAL" totalsRowFunction="sum" dataDxfId="160" totalsRowDxfId="159" dataCellStyle="Moneda">
      <calculatedColumnFormula>Pack_HS[[#This Row],[PLUS POR ESCALA]]+Pack_HS[[#This Row],[VALOR PACK]]*Pack_HS[[#This Row],[Q PACKS]]</calculatedColumnFormula>
    </tableColumn>
  </tableColumns>
  <tableStyleInfo name="TableStyleMedium6" showFirstColumn="1" showLastColumn="1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D305B8-24F7-40E7-B93E-C5F1D79E198A}" name="Comisión106" displayName="Comisión106" ref="C36:K45" totalsRowShown="0" headerRowDxfId="158" dataDxfId="156" headerRowBorderDxfId="157" tableBorderDxfId="155" totalsRowBorderDxfId="154">
  <tableColumns count="9">
    <tableColumn id="8" xr3:uid="{57159A14-09B4-4E17-8404-F0D12688C76D}" name="SUB CAMPAÑA" dataDxfId="153"/>
    <tableColumn id="1" xr3:uid="{C71CAC52-E035-4505-9B33-48AC69CBD33C}" name="PTOS" dataDxfId="152"/>
    <tableColumn id="7" xr3:uid="{702E469F-0A69-49A3-8554-444A4622760B}" name="% OBJ" dataDxfId="151" dataCellStyle="Porcentaje"/>
    <tableColumn id="2" xr3:uid="{4A5164E5-CBE2-4C27-B2B0-676392BD89E2}" name="ESCALA" dataDxfId="150"/>
    <tableColumn id="9" xr3:uid="{ADA6031E-C1AD-43BE-8E6F-604AFE72F37C}" name="CLASIFICACIÓN" dataDxfId="149"/>
    <tableColumn id="3" xr3:uid="{12E9D6AE-B909-4834-8AA0-C69B71285B1B}" name="BONO VTAS" dataDxfId="148"/>
    <tableColumn id="4" xr3:uid="{D555F363-9D57-4D3F-993F-C6CF6CCE1B54}" name="CUMPL HS 100%" dataDxfId="147"/>
    <tableColumn id="5" xr3:uid="{9F7A22BD-8325-4027-AF80-B2BF6469D058}" name="UTILIZACIÓN &gt;=86%" dataDxfId="146"/>
    <tableColumn id="6" xr3:uid="{E780F574-D3F2-4CC3-A5EE-DAF8C69648E3}" name="COMISIÓN" dataDxfId="145">
      <calculatedColumnFormula>SUM(Comisión106[[#This Row],[BONO VTAS]],Comisión106[[#This Row],[CUMPL HS 100%]],Comisión106[[#This Row],[UTILIZACIÓN &gt;=86%]])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CCB1A2-5658-4445-8E0D-041D3D0619F1}" name="Tabla9" displayName="Tabla9" ref="O5:BI43" totalsRowShown="0" headerRowDxfId="89" dataDxfId="88" tableBorderDxfId="87" dataCellStyle="Moneda">
  <tableColumns count="47">
    <tableColumn id="1" xr3:uid="{4B676AAC-F783-45E3-84F5-E4E4B22D63D1}" name="Supervisor" dataDxfId="86">
      <calculatedColumnFormula>IF(OR(LEFT(A6,5)="Total",LEFT(A6,6)=""),"",A6)</calculatedColumnFormula>
    </tableColumn>
    <tableColumn id="2" xr3:uid="{E99C6249-21F7-4213-A706-0A98ED289CC9}" name="Operador" dataDxfId="85">
      <calculatedColumnFormula>IF(LEFT(B6,6)="","",B6)</calculatedColumnFormula>
    </tableColumn>
    <tableColumn id="3" xr3:uid="{2CB38624-A8D9-498E-8BF3-F268A9C669CE}" name="Documento" dataDxfId="84">
      <calculatedColumnFormula>IF(LEFT(C6,6)="","",C6)</calculatedColumnFormula>
    </tableColumn>
    <tableColumn id="4" xr3:uid="{944DB201-9490-4867-8CD8-50CBC77A1028}" name="Estado" dataDxfId="83">
      <calculatedColumnFormula>IF(LEFT(C6,6)="","",D6)</calculatedColumnFormula>
    </tableColumn>
    <tableColumn id="5" xr3:uid="{51DA1820-99D9-45A2-BF3B-48793C73D309}" name="Total HS" dataDxfId="82">
      <calculatedColumnFormula>IF(LEFT(D6,6)="","",E6)</calculatedColumnFormula>
    </tableColumn>
    <tableColumn id="6" xr3:uid="{03928E71-6355-412D-9B04-F73C4CB67E1C}" name="Hs OBJ" dataDxfId="81">
      <calculatedColumnFormula>IF(LEFT(C6,6)="","",
SUMIF('Cumpl HS'!E:E,'Com Agentes'!P6,'Cumpl HS'!G:G))</calculatedColumnFormula>
    </tableColumn>
    <tableColumn id="7" xr3:uid="{B9E5150F-EC82-4586-92D0-19D3FA87EC1E}" name="Cumpl. Hs" dataDxfId="80" dataCellStyle="Porcentaje">
      <calculatedColumnFormula>IF(AND(
IF(LEFT(C6,6)="","",
IFERROR(S6/T6,0))&gt;=0.97,
IF(LEFT(C6,6)="","",
IFERROR(S6/T6,0))&lt;1),1,
IF(LEFT(C6,6)="","",
IFERROR(S6/T6,0)))</calculatedColumnFormula>
    </tableColumn>
    <tableColumn id="8" xr3:uid="{CA9BE6F7-03E7-4EA4-B034-059D75858DEB}" name="Utilización" dataDxfId="79" dataCellStyle="Porcentaje">
      <calculatedColumnFormula>IF(F6="","",
IF(AND(F6&gt;=0.79,F6&lt;0.86),
0.86,F6))</calculatedColumnFormula>
    </tableColumn>
    <tableColumn id="9" xr3:uid="{EDF01B4D-24F2-4243-9E47-0117263BDA89}" name="Puntos Reales_x000a_(Sin Incentivo)" dataDxfId="78" dataCellStyle="Porcentaje">
      <calculatedColumnFormula>IFERROR(
IF(O6="","",
IF(LEFT(G6,6)="",0,G6)),"")</calculatedColumnFormula>
    </tableColumn>
    <tableColumn id="10" xr3:uid="{9ECFCDD2-E820-4A51-BBDD-54D06DB149E2}" name="Puntos Extra_x000a_(Duplicados -_x000a_Triplicados)" dataDxfId="77" dataCellStyle="Porcentaje">
      <calculatedColumnFormula>IFERROR(IF(LEFT(H6,6)="","",H6),"")</calculatedColumnFormula>
    </tableColumn>
    <tableColumn id="43" xr3:uid="{D15665EE-5650-4BFC-BEB6-05268DA2E6A1}" name="Puntos Extra _x000a_(Acumulados Desafío 2_x000a_del Mes Anterior)" dataDxfId="76" dataCellStyle="Porcentaje"/>
    <tableColumn id="11" xr3:uid="{C16A5A2B-EC73-45B0-A8A5-5C46AA8B1F3E}" name="Puntos Extra _x000a_(Para Salto de Escala)" dataDxfId="75" dataCellStyle="Porcentaje"/>
    <tableColumn id="12" xr3:uid="{D6D3F2B7-D189-4A96-99EF-E5566F525276}" name="Puntos" dataDxfId="74">
      <calculatedColumnFormula>IF(Q6="","",Tabla9[[#This Row],[Puntos Reales
(Sin Incentivo)]]+X6+Y6+Z6)</calculatedColumnFormula>
    </tableColumn>
    <tableColumn id="13" xr3:uid="{45F6661E-AF59-42D1-AE29-07FFF1F070DC}" name="Proporc." dataDxfId="73" dataCellStyle="Porcentaje">
      <calculatedColumnFormula>IF(A6="","",J6)</calculatedColumnFormula>
    </tableColumn>
    <tableColumn id="14" xr3:uid="{D262B382-1C12-42CC-9EE6-70EAD150CC18}" name="Curva" dataDxfId="72" dataCellStyle="Porcentaje">
      <calculatedColumnFormula>IF(A6="","",K6)</calculatedColumnFormula>
    </tableColumn>
    <tableColumn id="15" xr3:uid="{0F530DD5-1F79-41B7-B992-3F9D86B53396}" name="OBJ MES" dataDxfId="71">
      <calculatedColumnFormula>IF(Q6="","",'Info Com'!$D$11*AC6*AB6)</calculatedColumnFormula>
    </tableColumn>
    <tableColumn id="16" xr3:uid="{8F2B4E50-0871-444F-AB88-C68D4D8E6CA2}" name="Cumpl. Vtas" dataDxfId="70" dataCellStyle="Porcentaje">
      <calculatedColumnFormula>IFERROR(AA6/AD6,"")</calculatedColumnFormula>
    </tableColumn>
    <tableColumn id="44" xr3:uid="{6F27269A-4B2D-4E89-913C-C654879D7162}" name="% SOBRECUMPLIMIENTO_x000a_(SUPERA 104 PTOS)" dataDxfId="69" dataCellStyle="Porcentaje">
      <calculatedColumnFormula>IF((Tabla9[[#This Row],[Puntos]]/104)&gt;1,Tabla9[[#This Row],[Puntos]]/104,0)</calculatedColumnFormula>
    </tableColumn>
    <tableColumn id="46" xr3:uid="{6557F53C-55F2-4E19-9B4B-1E08DC993752}" name="SOBRECUMPLIMIENTO_x000a_$$$" dataDxfId="68" dataCellStyle="Moneda">
      <calculatedColumnFormula>IF(AA6&gt;104,Tabla9[[#This Row],[CANTIDAD DE PTOS POR ENCIMA DE 104]]*288+30000,0)</calculatedColumnFormula>
    </tableColumn>
    <tableColumn id="17" xr3:uid="{C7621039-1B07-49B3-8870-F98D02C1667D}" name="Escala Actual" dataDxfId="67">
      <calculatedColumnFormula>IF(Q6="","",
IF(AA6&lt;'Info Com'!$D$9*AB6*AC6,"Sin Escala",
IF(AND(AA6&gt;='Info Com'!$D$9*AB6*AC6,AA6&lt;'Info Com'!$D$10*AB6*AC6),'Info Com'!$F$9,
IF(AND(AA6&gt;='Info Com'!$D$10*AB6*AC6,AA6&lt;'Info Com'!$D$11*AB6*AC6),'Info Com'!$F$10,
IF(AND(AA6&gt;='Info Com'!$D$11*AB6*AC6,AA6&lt;'Info Com'!$D$12*AB6*AC6),'Info Com'!$F$11,
IF(AND(AA6&gt;='Info Com'!$D$12*AB6*AC6,AA6&lt;'Info Com'!$D$13*AB6*AC6),'Info Com'!$F$12,
IF(AND(AA6&gt;='Info Com'!$D$13*AB6*AC6,AA6&lt;'Info Com'!$D$14*AB6*AC6),'Info Com'!$F$13,
IF(AND(AA6&gt;='Info Com'!$D$14*AB6*AC6,AA6&lt;'Info Com'!$D$15*AB6*AC6),'Info Com'!$F$14,
IF(AND(AA6&gt;='Info Com'!$D$15*AB6*AC6,AA6&lt;'Info Com'!$D$16*AB6*AC6),'Info Com'!$F$15,
IF(AND(AA6&gt;='Info Com'!$D$16*AB6*AC6,AA6&lt;'Info Com'!$D$17*AB6*AC6),'Info Com'!$F$16,
IF(AA6&gt;='Info Com'!$D$17*AB6*AC6,'Info Com'!$F$17,"")))))))))))</calculatedColumnFormula>
    </tableColumn>
    <tableColumn id="18" xr3:uid="{0B8703F5-A6D8-4F6E-AA48-45F718F3BDDB}" name="Clasificación" dataDxfId="66">
      <calculatedColumnFormula>IF(Q6="","",
IF(AA6&lt;'Info Com'!$D$9*AB6*AC6,"SIN ESCALA",
IF(AND(AA6&gt;='Info Com'!$D$9*AB6*AC6,AA6&lt;'Info Com'!$D$10*AB6*AC6),'Info Com'!$G$9,
IF(AND(AA6&gt;='Info Com'!$D$10*AB6*AC6,AA6&lt;'Info Com'!$D$11*AB6*AC6),'Info Com'!$G$10,
IF(AND(AA6&gt;='Info Com'!$D$11*AB6*AC6,AA6&lt;'Info Com'!$D$12*AB6*AC6),'Info Com'!$G$11,
IF(AND(AA6&gt;='Info Com'!$D$12*AB6*AC6,AA6&lt;'Info Com'!$D$13*AB6*AC6),'Info Com'!$G$12,
IF(AND(AA6&gt;='Info Com'!$D$13*AB6*AC6,AA6&lt;'Info Com'!$D$14*AB6*AC6),'Info Com'!$G$13,
IF(AND(AA6&gt;='Info Com'!$D$14*AB6*AC6,AA6&lt;'Info Com'!$D$15*AB6*AC6),'Info Com'!$G$14,
IF(AND(AA6&gt;='Info Com'!$D$15*AB6*AC6,AA6&lt;'Info Com'!$D$16*AB6*AC6),'Info Com'!$G$15,
IF(AND(AA6&gt;='Info Com'!$D$16*AB6*AC6,AA6&lt;'Info Com'!$D$17*AB6*AC6),'Info Com'!$G$16,
IF(AA6&gt;='Info Com'!$D$17*AB6*AC6,'Info Com'!$G$17,"")))))))))))</calculatedColumnFormula>
    </tableColumn>
    <tableColumn id="19" xr3:uid="{526F755F-6DA9-449A-9F27-AA78229920AE}" name="Rojo" dataDxfId="65">
      <calculatedColumnFormula>IFERROR(IF(($AD6*'Info Com'!$E$9)-$AA6&lt;0,0,($AD6*'Info Com'!$E$9)-$AA6),"")</calculatedColumnFormula>
    </tableColumn>
    <tableColumn id="20" xr3:uid="{15C48AC8-6EC4-438B-909C-297A276A0646}" name="Amarillo" dataDxfId="64">
      <calculatedColumnFormula>IFERROR(IF(($AD6*'Info Com'!$E$10)-$AA6&lt;0,0,($AD6*'Info Com'!$E$10)-$AA6),"")</calculatedColumnFormula>
    </tableColumn>
    <tableColumn id="21" xr3:uid="{4B5E34ED-E97A-4590-8AF4-AFABBE534DD7}" name="OBJ" dataDxfId="63">
      <calculatedColumnFormula>IFERROR(IF(($AD6*'Info Com'!$E$11)-$AA6&lt;0,0,($AD6*'Info Com'!$E$11)-$AA6),"")</calculatedColumnFormula>
    </tableColumn>
    <tableColumn id="22" xr3:uid="{6199B752-9D82-407C-A5B9-38B174963001}" name="Escala 2" dataDxfId="62">
      <calculatedColumnFormula>IFERROR(IF(($AD6*'Info Com'!$E$12)-$AA6&lt;0,0,($AD6*'Info Com'!$E$12)-$AA6),"")</calculatedColumnFormula>
    </tableColumn>
    <tableColumn id="23" xr3:uid="{905F1130-2BD6-4824-8119-816D53B438C1}" name="Escala 3" dataDxfId="61">
      <calculatedColumnFormula>IFERROR(IF(($AD6*'Info Com'!$E$13)-$AA6&lt;0,0,($AD6*'Info Com'!$E$13)-$AA6),"")</calculatedColumnFormula>
    </tableColumn>
    <tableColumn id="24" xr3:uid="{98AAA393-8D34-4AC3-A093-18F08F9EB323}" name="Escala 4" dataDxfId="60">
      <calculatedColumnFormula>IFERROR(IF(($AD6*'Info Com'!$E$14)-$AA6&lt;0,0,($AD6*'Info Com'!$E$14)-$AA6),"")</calculatedColumnFormula>
    </tableColumn>
    <tableColumn id="25" xr3:uid="{28632531-9465-4D67-8D1B-9DF7C623BE4A}" name="Escala 5" dataDxfId="59">
      <calculatedColumnFormula>IFERROR(IF(($AD6*'Info Com'!$E$15)-$AA6&lt;0,0,($AD6*'Info Com'!$E$15)-$AA6),"")</calculatedColumnFormula>
    </tableColumn>
    <tableColumn id="26" xr3:uid="{76F8F264-C7D3-4583-83FE-17DC05AFB889}" name="Desafio 1" dataDxfId="58">
      <calculatedColumnFormula>IFERROR(IF(($AD6*'Info Com'!$E$16)-$AA6&lt;0,0,($AD6*'Info Com'!$E$16)-$AA6),"")</calculatedColumnFormula>
    </tableColumn>
    <tableColumn id="27" xr3:uid="{95E1B531-9EAB-4B01-AF80-5A653E0DBF6B}" name="Desafio 2" dataDxfId="57">
      <calculatedColumnFormula>IFERROR(IF(($AD6*'Info Com'!$E$17)-$AA6&lt;0,0,($AD6*'Info Com'!$E$17)-$AA6),"")</calculatedColumnFormula>
    </tableColumn>
    <tableColumn id="28" xr3:uid="{B84FFBD0-3F0B-4324-A136-070AFE9CEE27}" name="COMBO DE PACK HS_x000a_(5, 10 Ó 15)" dataDxfId="56"/>
    <tableColumn id="29" xr3:uid="{9F3AE7EC-7F0F-488C-8B3B-92E839501034}" name="PACK HS FUERA DE COMBO" dataDxfId="55"/>
    <tableColumn id="30" xr3:uid="{096012E7-A3BC-4243-A564-BC47D0CC9872}" name="$$$_x000a_COMBO DE PACK HS_x000a_(5, 10 Ó 15)" dataDxfId="54" dataCellStyle="Moneda">
      <calculatedColumnFormula xml:space="preserve">
IF(AND(AI6='Info Com'!$D$22,AS6='Info Com'!$F$22),'Info Com'!$I$22,
IF(AND(AI6='Info Com'!$D$23,AS6='Info Com'!$F$23),'Info Com'!$I$23,
IF(AND(AI6='Info Com'!$D$24,AS6='Info Com'!$F$24),'Info Com'!$I$24,
IF(AND(AI6='Info Com'!$D$25,AS6='Info Com'!$F$25),'Info Com'!$I$25,
IF(AND(AI6='Info Com'!$D$26,AS6='Info Com'!$F$26),'Info Com'!$I$26,
IF(AND(AI6='Info Com'!$D$27,AS6='Info Com'!$F$27),'Info Com'!$I$27,
IF(AND(AI6='Info Com'!$D$28,AS6='Info Com'!$F$28),'Info Com'!$I$28,
IF(AND(AI6='Info Com'!$D$29,AS6='Info Com'!$F$29),'Info Com'!$I$29,
IF(AND(AI6='Info Com'!$D$30,AS6='Info Com'!$F$30),'Info Com'!$I$30,
IF(AI6='Info Com'!$D$31,'Info Com'!$I$31*AS6,
IF(AI6='Info Com'!$D$32,'Info Com'!$I$32*AS6,0)))))))))))</calculatedColumnFormula>
    </tableColumn>
    <tableColumn id="31" xr3:uid="{7B2DF8F2-7C92-4323-8ED8-DA9E3148629E}" name="$$$_x000a_PACK HS FUERA DE COMBO" dataDxfId="53" dataCellStyle="Moneda">
      <calculatedColumnFormula xml:space="preserve">
IF(AI6='Info Com'!$D$22,'Info Com'!$E$22*AT6,
IF(AI6='Info Com'!$D$23,'Info Com'!$E$23*AT6,
IF(AI6='Info Com'!$D$24,'Info Com'!$E$24*AT6,
IF(AI6='Info Com'!$D$28,'Info Com'!$E$28*AT6,
IF(AI6='Info Com'!$D$29,'Info Com'!$E$29*AT6,
IF(AI6='Info Com'!$D$30,'Info Com'!$E$30*AT6,
IF(AI6='Info Com'!$D$31,'Info Com'!$E$31*AT6,
IF(AI6='Info Com'!$D$32,'Info Com'!$E$32*AT6,0))))))))</calculatedColumnFormula>
    </tableColumn>
    <tableColumn id="32" xr3:uid="{CB349233-689B-4F43-B825-7BDBDBF4DFEA}" name="TOTAL PACK HS" dataDxfId="52">
      <calculatedColumnFormula>IF(Q6="","",SUM(AS6:AT6))</calculatedColumnFormula>
    </tableColumn>
    <tableColumn id="33" xr3:uid="{7E9FD74C-A2C5-46B8-AC22-49940A5A8878}" name="Cumpl Performance Mes Actual" dataDxfId="51">
      <calculatedColumnFormula>IF(Q6="","",
IF(AH6="ESCALA 3","OK",
IF(AH6="ESCALA 4","OK",
IF(AH6="ESCALA 5","OK",
IF(AH6="DESAFIO 1","OK",
IF(AH6="DESAFIO 2","OK","NO CUMPLE"))))))</calculatedColumnFormula>
    </tableColumn>
    <tableColumn id="34" xr3:uid="{D4564011-AC71-4196-BAD8-A345932EDB5A}" name="Cumpl Performance Mes Anterior" dataDxfId="50">
      <calculatedColumnFormula>IFERROR(IF(Q6="","",
IF(AZ6="ESCALA 3","OK",
IF(AZ6="ESCALA 4","OK",
IF(AZ6="ESCALA 5","OK",
IF(AZ6="DESAFIO 1","OK",
IF(AZ6="DESAFIO 2","OK","NO CUMPLE")))))),"NO CUMPLE")</calculatedColumnFormula>
    </tableColumn>
    <tableColumn id="35" xr3:uid="{F6C59683-AA96-49BC-99E2-6F805C58C8A6}" name="Escala Mes Anterior" dataDxfId="49"/>
    <tableColumn id="47" xr3:uid="{43F6375D-00A1-4988-9F8F-BD3B1FE87634}" name="CANTIDAD DE PTOS POR ENCIMA DE 104" dataDxfId="48">
      <calculatedColumnFormula>IF(AA6-104&lt;0,0,AA6-104)</calculatedColumnFormula>
    </tableColumn>
    <tableColumn id="45" xr3:uid="{D5EFFC96-3818-46FB-A309-880223DAEE65}" name="PTOS POR ENCIMA DE 104_x000a_$$$" dataDxfId="47" dataCellStyle="Moneda">
      <calculatedColumnFormula>IF(AA6&gt;104,AA6*288-30000,0)</calculatedColumnFormula>
    </tableColumn>
    <tableColumn id="36" xr3:uid="{4259F000-BD56-482A-BD7A-C9C21FB46085}" name="BONO VTAS" dataDxfId="46" dataCellStyle="Moneda">
      <calculatedColumnFormula>IF(Q6="","",IFERROR(
VLOOKUP(AH6,Comisión10[[ESCALA]:[UTILIZACIÓN &gt;=86%]],3,0)*$AB6*$AC6*IF(AF6&gt;0,AF6,1),0))</calculatedColumnFormula>
    </tableColumn>
    <tableColumn id="37" xr3:uid="{14266B36-43C2-4172-BC23-73213ADB2E9C}" name="288*3" dataDxfId="45" dataCellStyle="Moneda">
      <calculatedColumnFormula>IF(Q6="","",IFERROR(
IF(U6&gt;=98%,
VLOOKUP(AH6,Comisión10[[ESCALA]:[UTILIZACIÓN &gt;=86%]],4,0)*$AB6*$AC6,0),0))</calculatedColumnFormula>
    </tableColumn>
    <tableColumn id="38" xr3:uid="{988A03DD-D439-4769-986C-520442B8F562}" name="UTILIZACIÓN &gt;=86%" dataDxfId="44" dataCellStyle="Moneda">
      <calculatedColumnFormula>IF(Q6="","",
IFERROR(
IF(V6&gt;=86%,
VLOOKUP(AH6,Comisión10[[ESCALA]:[UTILIZACIÓN &gt;=86%]],5,0)*$AB6*$AC6,0),0))</calculatedColumnFormula>
    </tableColumn>
    <tableColumn id="39" xr3:uid="{7559A2A3-4926-46B8-B5ED-F4B16CE09233}" name="PACK HS" dataDxfId="43">
      <calculatedColumnFormula>IF(Q6="","",SUM(AU6:AV6))</calculatedColumnFormula>
    </tableColumn>
    <tableColumn id="40" xr3:uid="{D045832F-CFB7-457D-BD8D-F4A88E641B46}" name="BONO PERFORMANCE" dataDxfId="42" dataCellStyle="Moneda">
      <calculatedColumnFormula>IF(Q6="","",
IF(AND(AX6="OK",AY6="OK"),'Info Com'!$P$9,0))</calculatedColumnFormula>
    </tableColumn>
    <tableColumn id="41" xr3:uid="{F4F25767-6C65-4CA7-BE57-60696EF98DFA}" name="PREMIO ML" dataDxfId="41" dataCellStyle="Moneda">
      <calculatedColumnFormula>IF(Q6="","",
IF(W6="",0,
IF(AND(W6&gt;='Info Com'!$D$16,W6&lt;'Info Com'!$D$17),'Info Com'!$L$16,
IF(W6&gt;='Info Com'!$D$17,'Info Com'!$L$17,0))))</calculatedColumnFormula>
    </tableColumn>
    <tableColumn id="42" xr3:uid="{0F129276-2578-4FB4-B9B0-BA4F2D73DE79}" name="TOTAL" dataDxfId="40">
      <calculatedColumnFormula>IF(Q6="","",SUM(BC6:BH6))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18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1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20.xml"/><Relationship Id="rId4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6.bin"/><Relationship Id="rId1" Type="http://schemas.openxmlformats.org/officeDocument/2006/relationships/pivotTable" Target="../pivotTables/pivotTable2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7.bin"/><Relationship Id="rId1" Type="http://schemas.openxmlformats.org/officeDocument/2006/relationships/pivotTable" Target="../pivotTables/pivotTable2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7" Type="http://schemas.microsoft.com/office/2007/relationships/slicer" Target="../slicers/slicer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2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microsoft.com/office/2007/relationships/slicer" Target="../slicers/slicer2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186B-DB8D-472E-ABAA-E4B2B51C3B0D}">
  <dimension ref="A1:S60"/>
  <sheetViews>
    <sheetView showGridLines="0" tabSelected="1" zoomScale="80" zoomScaleNormal="80" workbookViewId="0"/>
  </sheetViews>
  <sheetFormatPr baseColWidth="10" defaultColWidth="0" defaultRowHeight="12.75" zeroHeight="1" outlineLevelRow="1" x14ac:dyDescent="0.2"/>
  <cols>
    <col min="1" max="1" width="11.42578125" style="18" customWidth="1"/>
    <col min="2" max="2" width="22.140625" style="18" bestFit="1" customWidth="1"/>
    <col min="3" max="3" width="14.42578125" style="18" bestFit="1" customWidth="1"/>
    <col min="4" max="4" width="16.42578125" style="18" bestFit="1" customWidth="1"/>
    <col min="5" max="5" width="21.28515625" style="18" customWidth="1"/>
    <col min="6" max="6" width="15.7109375" style="18" bestFit="1" customWidth="1"/>
    <col min="7" max="7" width="13.42578125" style="18" bestFit="1" customWidth="1"/>
    <col min="8" max="8" width="20.85546875" style="18" bestFit="1" customWidth="1"/>
    <col min="9" max="9" width="12.85546875" style="18" bestFit="1" customWidth="1"/>
    <col min="10" max="10" width="18.85546875" style="18" bestFit="1" customWidth="1"/>
    <col min="11" max="11" width="12.5703125" style="18" bestFit="1" customWidth="1"/>
    <col min="12" max="12" width="10.5703125" style="18" bestFit="1" customWidth="1"/>
    <col min="13" max="13" width="27.140625" style="18" bestFit="1" customWidth="1"/>
    <col min="14" max="14" width="10.85546875" style="18" bestFit="1" customWidth="1"/>
    <col min="15" max="15" width="8" style="18" bestFit="1" customWidth="1"/>
    <col min="16" max="17" width="11.42578125" style="18" customWidth="1"/>
    <col min="18" max="16384" width="11.42578125" style="18" hidden="1"/>
  </cols>
  <sheetData>
    <row r="1" spans="1:11" x14ac:dyDescent="0.2">
      <c r="A1" s="287"/>
    </row>
    <row r="2" spans="1:11" x14ac:dyDescent="0.2"/>
    <row r="3" spans="1:11" x14ac:dyDescent="0.2"/>
    <row r="4" spans="1:11" x14ac:dyDescent="0.2"/>
    <row r="5" spans="1:11" hidden="1" outlineLevel="1" x14ac:dyDescent="0.2">
      <c r="B5" s="6" t="s">
        <v>263</v>
      </c>
      <c r="C5" s="7">
        <v>45383</v>
      </c>
      <c r="D5" s="8"/>
      <c r="E5" s="48"/>
      <c r="F5" s="2"/>
      <c r="G5" s="2"/>
      <c r="H5" s="2"/>
      <c r="J5" s="10" t="s">
        <v>277</v>
      </c>
      <c r="K5" s="238">
        <f>1.2*K6</f>
        <v>2400</v>
      </c>
    </row>
    <row r="6" spans="1:11" hidden="1" outlineLevel="1" x14ac:dyDescent="0.2">
      <c r="B6" s="6" t="s">
        <v>276</v>
      </c>
      <c r="C6" s="7">
        <f>EOMONTH(C5,0)</f>
        <v>45412</v>
      </c>
      <c r="D6" s="8"/>
      <c r="E6" s="2"/>
      <c r="F6" s="2"/>
      <c r="G6" s="2"/>
      <c r="H6" s="2"/>
      <c r="J6" s="14" t="s">
        <v>278</v>
      </c>
      <c r="K6" s="23">
        <f>F23</f>
        <v>2000</v>
      </c>
    </row>
    <row r="7" spans="1:11" hidden="1" outlineLevel="1" x14ac:dyDescent="0.2">
      <c r="B7" s="6" t="s">
        <v>264</v>
      </c>
      <c r="C7" s="9">
        <v>45383</v>
      </c>
      <c r="D7" s="9">
        <v>45384</v>
      </c>
      <c r="E7" s="4"/>
      <c r="F7" s="4"/>
      <c r="G7" s="5"/>
      <c r="H7" s="2"/>
      <c r="J7" s="8" t="s">
        <v>279</v>
      </c>
      <c r="K7" s="15">
        <f ca="1">F24</f>
        <v>2000</v>
      </c>
    </row>
    <row r="8" spans="1:11" hidden="1" outlineLevel="1" x14ac:dyDescent="0.2">
      <c r="B8" s="2"/>
      <c r="C8" s="4"/>
      <c r="D8" s="4"/>
      <c r="E8" s="4"/>
      <c r="F8" s="5"/>
      <c r="G8" s="5"/>
      <c r="H8" s="2"/>
      <c r="J8" s="8" t="s">
        <v>280</v>
      </c>
      <c r="K8" s="15">
        <f>F25</f>
        <v>2888</v>
      </c>
    </row>
    <row r="9" spans="1:11" hidden="1" outlineLevel="1" x14ac:dyDescent="0.2">
      <c r="B9" s="2" t="s">
        <v>256</v>
      </c>
      <c r="C9" s="2" t="s">
        <v>265</v>
      </c>
      <c r="D9" s="2"/>
      <c r="E9" s="2"/>
      <c r="F9" s="2"/>
      <c r="G9" s="2"/>
      <c r="H9" s="2"/>
      <c r="J9" s="8" t="s">
        <v>281</v>
      </c>
      <c r="K9" s="15">
        <f ca="1">+K8-K7</f>
        <v>888</v>
      </c>
    </row>
    <row r="10" spans="1:11" hidden="1" outlineLevel="1" x14ac:dyDescent="0.2">
      <c r="B10" s="2" t="s">
        <v>266</v>
      </c>
      <c r="C10" s="2">
        <f>NETWORKDAYS(C5,C6,C7:G7)</f>
        <v>20</v>
      </c>
      <c r="D10" s="2"/>
      <c r="E10" s="2"/>
      <c r="F10" s="2"/>
      <c r="G10" s="2"/>
      <c r="H10" s="2"/>
      <c r="J10" s="8"/>
      <c r="K10" s="15"/>
    </row>
    <row r="11" spans="1:11" hidden="1" outlineLevel="1" x14ac:dyDescent="0.2">
      <c r="B11" s="2" t="s">
        <v>267</v>
      </c>
      <c r="C11" s="2">
        <f ca="1">MIN(NETWORKDAYS(C5,(TODAY()-1),C7:G7),C10)</f>
        <v>20</v>
      </c>
      <c r="D11" s="2"/>
      <c r="E11" s="2"/>
      <c r="F11" s="2"/>
      <c r="G11" s="2"/>
      <c r="H11" s="2"/>
      <c r="J11" s="16" t="s">
        <v>282</v>
      </c>
      <c r="K11" s="24">
        <f ca="1">K8/K7</f>
        <v>1.444</v>
      </c>
    </row>
    <row r="12" spans="1:11" hidden="1" outlineLevel="1" x14ac:dyDescent="0.2">
      <c r="B12" s="2"/>
      <c r="C12" s="2"/>
      <c r="D12" s="2"/>
      <c r="E12" s="2"/>
      <c r="F12" s="2"/>
      <c r="G12" s="3"/>
      <c r="H12" s="2"/>
      <c r="J12" s="2"/>
      <c r="K12" s="17"/>
    </row>
    <row r="13" spans="1:11" hidden="1" outlineLevel="1" x14ac:dyDescent="0.2">
      <c r="B13" s="8"/>
      <c r="C13" s="8" t="s">
        <v>268</v>
      </c>
      <c r="D13" s="8" t="s">
        <v>269</v>
      </c>
      <c r="E13" s="10" t="s">
        <v>270</v>
      </c>
      <c r="F13" s="8" t="s">
        <v>255</v>
      </c>
      <c r="G13" s="8" t="s">
        <v>271</v>
      </c>
      <c r="H13" s="11" t="s">
        <v>272</v>
      </c>
    </row>
    <row r="14" spans="1:11" hidden="1" outlineLevel="1" x14ac:dyDescent="0.2">
      <c r="B14" s="13" t="s">
        <v>273</v>
      </c>
      <c r="C14" s="8">
        <v>35</v>
      </c>
      <c r="D14" s="8">
        <v>2</v>
      </c>
      <c r="E14" s="10">
        <f>$C$10</f>
        <v>20</v>
      </c>
      <c r="F14" s="8">
        <v>1500</v>
      </c>
      <c r="G14" s="8">
        <v>6</v>
      </c>
      <c r="H14" s="12">
        <f>+C14*G14*E14</f>
        <v>4200</v>
      </c>
    </row>
    <row r="15" spans="1:11" hidden="1" outlineLevel="1" x14ac:dyDescent="0.2">
      <c r="B15" s="13" t="s">
        <v>274</v>
      </c>
      <c r="C15" s="8">
        <v>2</v>
      </c>
      <c r="D15" s="8"/>
      <c r="E15" s="10">
        <f>$C$10</f>
        <v>20</v>
      </c>
      <c r="F15" s="8">
        <v>50</v>
      </c>
      <c r="G15" s="8">
        <v>8</v>
      </c>
      <c r="H15" s="12">
        <f>+C15*G15*E15</f>
        <v>320</v>
      </c>
    </row>
    <row r="16" spans="1:11" hidden="1" outlineLevel="1" x14ac:dyDescent="0.2">
      <c r="B16" s="13" t="s">
        <v>275</v>
      </c>
      <c r="C16" s="8">
        <v>1</v>
      </c>
      <c r="D16" s="8"/>
      <c r="E16" s="10">
        <f>$C$10</f>
        <v>20</v>
      </c>
      <c r="F16" s="8"/>
      <c r="G16" s="8">
        <v>6</v>
      </c>
      <c r="H16" s="12">
        <f>+C16*G16*E16</f>
        <v>120</v>
      </c>
    </row>
    <row r="17" spans="2:19" hidden="1" outlineLevel="1" x14ac:dyDescent="0.2">
      <c r="F17" s="8"/>
      <c r="G17" s="8"/>
      <c r="H17" s="10">
        <f>SUM(H14:H16)</f>
        <v>4640</v>
      </c>
    </row>
    <row r="18" spans="2:19" hidden="1" outlineLevel="1" x14ac:dyDescent="0.2">
      <c r="B18" s="2"/>
      <c r="C18" s="2"/>
      <c r="D18" s="2"/>
      <c r="E18" s="2"/>
      <c r="F18" s="2"/>
      <c r="G18" s="2"/>
      <c r="H18" s="5"/>
    </row>
    <row r="19" spans="2:19" hidden="1" outlineLevel="1" x14ac:dyDescent="0.2">
      <c r="D19" s="2"/>
      <c r="E19" s="2"/>
      <c r="F19" s="2"/>
      <c r="G19" s="2"/>
      <c r="H19" s="5"/>
    </row>
    <row r="20" spans="2:19" hidden="1" outlineLevel="1" x14ac:dyDescent="0.2">
      <c r="B20" s="2"/>
      <c r="C20" s="2"/>
      <c r="D20" s="2"/>
      <c r="E20" s="2"/>
      <c r="F20" s="2"/>
      <c r="G20" s="2"/>
      <c r="H20" s="5"/>
    </row>
    <row r="21" spans="2:19" collapsed="1" x14ac:dyDescent="0.2">
      <c r="B21" s="42" t="s">
        <v>300</v>
      </c>
      <c r="C21" s="43"/>
      <c r="D21" s="43"/>
      <c r="E21" s="42" t="s">
        <v>293</v>
      </c>
      <c r="F21" s="43"/>
      <c r="G21" s="44"/>
      <c r="I21" s="2"/>
      <c r="O21" s="2"/>
      <c r="P21" s="25"/>
      <c r="Q21" s="25"/>
      <c r="R21" s="25"/>
      <c r="S21" s="2"/>
    </row>
    <row r="22" spans="2:19" s="44" customFormat="1" x14ac:dyDescent="0.2">
      <c r="B22" s="18"/>
      <c r="C22" s="18"/>
      <c r="D22" s="2"/>
      <c r="E22" s="2"/>
      <c r="F22" s="18"/>
      <c r="G22" s="18"/>
      <c r="H22" s="45" t="s">
        <v>296</v>
      </c>
      <c r="I22" s="45" t="s">
        <v>297</v>
      </c>
      <c r="J22" s="45" t="s">
        <v>298</v>
      </c>
      <c r="K22" s="43"/>
      <c r="M22" s="42" t="s">
        <v>299</v>
      </c>
      <c r="O22" s="43"/>
    </row>
    <row r="23" spans="2:19" x14ac:dyDescent="0.2">
      <c r="B23" s="131" t="s">
        <v>292</v>
      </c>
      <c r="C23" s="175">
        <f>H17</f>
        <v>4640</v>
      </c>
      <c r="D23" s="2"/>
      <c r="E23" s="180" t="s">
        <v>294</v>
      </c>
      <c r="F23" s="175">
        <v>2000</v>
      </c>
      <c r="H23" s="36" t="s">
        <v>286</v>
      </c>
      <c r="I23" s="37">
        <v>0</v>
      </c>
      <c r="J23" s="38" t="str">
        <f>"0 - "&amp;(J24-1)</f>
        <v>0 - 1799</v>
      </c>
      <c r="K23" s="2"/>
      <c r="O23" s="2"/>
    </row>
    <row r="24" spans="2:19" ht="15" x14ac:dyDescent="0.25">
      <c r="B24" s="132" t="s">
        <v>443</v>
      </c>
      <c r="C24" s="176">
        <f>GETPIVOTDATA("[Measures].[Total Login]",$M$24)*24</f>
        <v>4706.9704800000045</v>
      </c>
      <c r="D24" s="2"/>
      <c r="E24" s="34" t="s">
        <v>279</v>
      </c>
      <c r="F24" s="183">
        <f ca="1">(F23/C10)*C11</f>
        <v>2000</v>
      </c>
      <c r="H24" s="36">
        <v>0.9</v>
      </c>
      <c r="I24" s="37">
        <v>0.06</v>
      </c>
      <c r="J24" s="38">
        <f>$J$25*$H24</f>
        <v>1800</v>
      </c>
      <c r="K24" s="2"/>
      <c r="M24" s="28" t="s">
        <v>17</v>
      </c>
      <c r="N24" t="s">
        <v>313</v>
      </c>
      <c r="O24" s="2"/>
    </row>
    <row r="25" spans="2:19" ht="15" x14ac:dyDescent="0.25">
      <c r="B25" s="132" t="s">
        <v>442</v>
      </c>
      <c r="C25" s="176">
        <f>IF(C23-C24&lt;0,0,C23-C24)</f>
        <v>0</v>
      </c>
      <c r="D25" s="2"/>
      <c r="E25" s="6" t="s">
        <v>284</v>
      </c>
      <c r="F25" s="236">
        <f>GETPIVOTDATA("[Measures].[Vtas Aceptadas]",$B$36)</f>
        <v>2888</v>
      </c>
      <c r="H25" s="39">
        <v>1</v>
      </c>
      <c r="I25" s="40">
        <v>0.16</v>
      </c>
      <c r="J25" s="239">
        <f>F23</f>
        <v>2000</v>
      </c>
      <c r="K25" s="41" t="s">
        <v>287</v>
      </c>
      <c r="M25" s="29" t="s">
        <v>301</v>
      </c>
      <c r="N25" s="30">
        <v>19.296799999999998</v>
      </c>
      <c r="O25" s="2"/>
    </row>
    <row r="26" spans="2:19" ht="15" x14ac:dyDescent="0.25">
      <c r="B26" s="33" t="str">
        <f>"Hs REQ (Parcial)"</f>
        <v>Hs REQ (Parcial)</v>
      </c>
      <c r="C26" s="177">
        <f ca="1">(C23/C10)*C11</f>
        <v>4640</v>
      </c>
      <c r="E26" s="34" t="s">
        <v>281</v>
      </c>
      <c r="F26" s="183">
        <f ca="1">+F25-F24</f>
        <v>888</v>
      </c>
      <c r="H26" s="36">
        <v>1.05</v>
      </c>
      <c r="I26" s="37">
        <v>0.17</v>
      </c>
      <c r="J26" s="38">
        <f>$J$25*$H26</f>
        <v>2100</v>
      </c>
      <c r="K26" s="2"/>
      <c r="M26" s="29" t="s">
        <v>273</v>
      </c>
      <c r="N26" s="30">
        <v>171.6848600000001</v>
      </c>
    </row>
    <row r="27" spans="2:19" ht="25.5" x14ac:dyDescent="0.25">
      <c r="B27" s="33" t="s">
        <v>285</v>
      </c>
      <c r="C27" s="178">
        <f ca="1">C24-C26</f>
        <v>66.9704800000045</v>
      </c>
      <c r="D27" s="25"/>
      <c r="E27" s="181" t="s">
        <v>288</v>
      </c>
      <c r="F27" s="182">
        <f>F25/F23</f>
        <v>1.444</v>
      </c>
      <c r="H27" s="36">
        <v>1.1000000000000001</v>
      </c>
      <c r="I27" s="37">
        <v>0.18</v>
      </c>
      <c r="J27" s="38">
        <f>$J$25*$H27</f>
        <v>2200</v>
      </c>
      <c r="K27" s="2"/>
      <c r="M27" s="29" t="s">
        <v>275</v>
      </c>
      <c r="N27" s="30">
        <v>5.1421099999999997</v>
      </c>
    </row>
    <row r="28" spans="2:19" ht="30" x14ac:dyDescent="0.25">
      <c r="B28" s="33" t="s">
        <v>302</v>
      </c>
      <c r="C28" s="179">
        <f ca="1">IF(IFERROR((C23-C24)/(C10-C11),(C23-C24))&lt;0,0,
IFERROR((C23-C24)/(C10-C11),(C23-C24)))</f>
        <v>0</v>
      </c>
      <c r="D28" s="26"/>
      <c r="E28" s="35" t="s">
        <v>283</v>
      </c>
      <c r="F28" s="27">
        <f ca="1">$K$11</f>
        <v>1.444</v>
      </c>
      <c r="H28" s="36">
        <v>1.1499999999999999</v>
      </c>
      <c r="I28" s="37">
        <v>0.19</v>
      </c>
      <c r="J28" s="38">
        <f>$J$25*$H28</f>
        <v>2300</v>
      </c>
      <c r="K28" s="21"/>
      <c r="M28" s="29" t="s">
        <v>254</v>
      </c>
      <c r="N28" s="30">
        <v>196.12377000000018</v>
      </c>
    </row>
    <row r="29" spans="2:19" x14ac:dyDescent="0.2">
      <c r="D29" s="2"/>
      <c r="E29" s="50" t="s">
        <v>295</v>
      </c>
      <c r="F29" s="51">
        <f ca="1">IFERROR(
IF((F23-F25)/(C10-C11)&lt;0,0,(F23-F25)/(C10-C11)),0)</f>
        <v>0</v>
      </c>
      <c r="H29" s="36">
        <v>1.2</v>
      </c>
      <c r="I29" s="37">
        <v>0.2</v>
      </c>
      <c r="J29" s="38">
        <f>$J$25*$H29</f>
        <v>2400</v>
      </c>
      <c r="K29" s="2"/>
    </row>
    <row r="30" spans="2:19" x14ac:dyDescent="0.2">
      <c r="D30" s="2"/>
      <c r="H30" s="36">
        <v>1.25</v>
      </c>
      <c r="I30" s="37">
        <v>0.21</v>
      </c>
      <c r="J30" s="38">
        <f>$J$25*$H30</f>
        <v>2500</v>
      </c>
      <c r="K30" s="22"/>
    </row>
    <row r="31" spans="2:19" x14ac:dyDescent="0.2">
      <c r="D31" s="2"/>
      <c r="H31" s="284"/>
      <c r="I31" s="285"/>
      <c r="J31" s="286"/>
      <c r="K31" s="22"/>
    </row>
    <row r="32" spans="2:19" x14ac:dyDescent="0.2">
      <c r="C32" s="324"/>
      <c r="D32" s="2"/>
      <c r="H32" s="284"/>
      <c r="I32" s="285"/>
      <c r="J32" s="286"/>
      <c r="K32" s="22"/>
    </row>
    <row r="33" spans="2:15" x14ac:dyDescent="0.2">
      <c r="D33" s="26"/>
      <c r="E33" s="324"/>
    </row>
    <row r="34" spans="2:15" ht="15.75" x14ac:dyDescent="0.2">
      <c r="B34" s="32" t="s">
        <v>303</v>
      </c>
      <c r="C34" s="19"/>
      <c r="D34" s="20"/>
      <c r="E34" s="19"/>
      <c r="F34" s="19"/>
      <c r="G34" s="19"/>
    </row>
    <row r="35" spans="2:15" ht="38.25" x14ac:dyDescent="0.2">
      <c r="G35" s="275" t="s">
        <v>636</v>
      </c>
      <c r="I35" s="56" t="s">
        <v>36</v>
      </c>
      <c r="M35" s="32" t="s">
        <v>571</v>
      </c>
    </row>
    <row r="36" spans="2:15" ht="15.75" x14ac:dyDescent="0.25">
      <c r="B36" s="328" t="s">
        <v>11</v>
      </c>
      <c r="C36" s="18" t="s">
        <v>257</v>
      </c>
      <c r="D36" s="18" t="s">
        <v>260</v>
      </c>
      <c r="E36" s="18" t="s">
        <v>259</v>
      </c>
      <c r="F36" s="18" t="s">
        <v>258</v>
      </c>
      <c r="G36" s="18" t="s">
        <v>311</v>
      </c>
      <c r="H36"/>
      <c r="M36" s="242"/>
    </row>
    <row r="37" spans="2:15" ht="15" x14ac:dyDescent="0.25">
      <c r="B37" s="329" t="s">
        <v>218</v>
      </c>
      <c r="C37" s="330"/>
      <c r="D37" s="330"/>
      <c r="E37" s="330"/>
      <c r="F37" s="330"/>
      <c r="G37" s="331"/>
      <c r="H37"/>
      <c r="I37" s="28" t="s">
        <v>304</v>
      </c>
      <c r="J37" t="s">
        <v>459</v>
      </c>
      <c r="L37" s="46"/>
      <c r="M37" s="28" t="s">
        <v>509</v>
      </c>
      <c r="N37" t="s">
        <v>507</v>
      </c>
      <c r="O37" t="s">
        <v>508</v>
      </c>
    </row>
    <row r="38" spans="2:15" ht="15" x14ac:dyDescent="0.25">
      <c r="B38" s="332" t="s">
        <v>110</v>
      </c>
      <c r="C38" s="330">
        <v>1599</v>
      </c>
      <c r="D38" s="330">
        <v>4</v>
      </c>
      <c r="E38" s="330">
        <v>12</v>
      </c>
      <c r="F38" s="330">
        <v>1583</v>
      </c>
      <c r="G38" s="331">
        <v>2011</v>
      </c>
      <c r="H38"/>
      <c r="I38" s="29" t="s">
        <v>255</v>
      </c>
      <c r="J38">
        <v>38</v>
      </c>
      <c r="L38" s="47"/>
      <c r="M38" s="29" t="s">
        <v>452</v>
      </c>
      <c r="N38">
        <v>5</v>
      </c>
      <c r="O38" s="240">
        <v>0.13157894736842105</v>
      </c>
    </row>
    <row r="39" spans="2:15" ht="15" x14ac:dyDescent="0.25">
      <c r="B39" s="332" t="s">
        <v>31</v>
      </c>
      <c r="C39" s="330">
        <v>1318</v>
      </c>
      <c r="D39" s="330">
        <v>7</v>
      </c>
      <c r="E39" s="330">
        <v>7</v>
      </c>
      <c r="F39" s="330">
        <v>1304</v>
      </c>
      <c r="G39" s="331">
        <v>1875</v>
      </c>
      <c r="H39"/>
      <c r="I39" s="29" t="s">
        <v>254</v>
      </c>
      <c r="J39">
        <v>38</v>
      </c>
      <c r="L39" s="47"/>
      <c r="M39" s="49" t="s">
        <v>502</v>
      </c>
      <c r="N39">
        <v>5</v>
      </c>
      <c r="O39" s="240">
        <v>0.13157894736842105</v>
      </c>
    </row>
    <row r="40" spans="2:15" ht="15" x14ac:dyDescent="0.25">
      <c r="B40" s="329" t="s">
        <v>262</v>
      </c>
      <c r="C40" s="330">
        <v>2917</v>
      </c>
      <c r="D40" s="330">
        <v>11</v>
      </c>
      <c r="E40" s="330">
        <v>19</v>
      </c>
      <c r="F40" s="330">
        <v>2887</v>
      </c>
      <c r="G40" s="331">
        <v>3886</v>
      </c>
      <c r="H40"/>
      <c r="I40"/>
      <c r="J40"/>
      <c r="K40"/>
      <c r="L40" s="47"/>
      <c r="M40" s="29" t="s">
        <v>451</v>
      </c>
      <c r="N40">
        <v>2</v>
      </c>
      <c r="O40" s="240">
        <v>5.2631578947368418E-2</v>
      </c>
    </row>
    <row r="41" spans="2:15" ht="15" x14ac:dyDescent="0.25">
      <c r="B41" s="329" t="s">
        <v>577</v>
      </c>
      <c r="C41" s="330"/>
      <c r="D41" s="330"/>
      <c r="E41" s="330"/>
      <c r="F41" s="330"/>
      <c r="G41" s="331"/>
      <c r="H41"/>
      <c r="I41"/>
      <c r="J41"/>
      <c r="K41"/>
      <c r="L41" s="47"/>
      <c r="M41" s="49" t="s">
        <v>148</v>
      </c>
      <c r="N41">
        <v>1</v>
      </c>
      <c r="O41" s="240">
        <v>2.6315789473684209E-2</v>
      </c>
    </row>
    <row r="42" spans="2:15" ht="15" x14ac:dyDescent="0.25">
      <c r="B42" s="332" t="s">
        <v>110</v>
      </c>
      <c r="C42" s="330">
        <v>1</v>
      </c>
      <c r="D42" s="330">
        <v>0</v>
      </c>
      <c r="E42" s="330">
        <v>0</v>
      </c>
      <c r="F42" s="330">
        <v>1</v>
      </c>
      <c r="G42" s="331">
        <v>0.25</v>
      </c>
      <c r="I42"/>
      <c r="J42"/>
      <c r="K42"/>
      <c r="L42" s="47"/>
      <c r="M42" s="49" t="s">
        <v>68</v>
      </c>
      <c r="N42">
        <v>1</v>
      </c>
      <c r="O42" s="240">
        <v>2.6315789473684209E-2</v>
      </c>
    </row>
    <row r="43" spans="2:15" ht="15" x14ac:dyDescent="0.25">
      <c r="B43" s="329" t="s">
        <v>578</v>
      </c>
      <c r="C43" s="330">
        <v>1</v>
      </c>
      <c r="D43" s="330">
        <v>0</v>
      </c>
      <c r="E43" s="330">
        <v>0</v>
      </c>
      <c r="F43" s="330">
        <v>1</v>
      </c>
      <c r="G43" s="331">
        <v>0.25</v>
      </c>
      <c r="I43"/>
      <c r="J43"/>
      <c r="K43"/>
      <c r="M43" s="29" t="s">
        <v>426</v>
      </c>
      <c r="N43">
        <v>1</v>
      </c>
      <c r="O43" s="240">
        <v>2.6315789473684209E-2</v>
      </c>
    </row>
    <row r="44" spans="2:15" ht="15" x14ac:dyDescent="0.25">
      <c r="B44" s="329" t="s">
        <v>254</v>
      </c>
      <c r="C44" s="330">
        <v>2918</v>
      </c>
      <c r="D44" s="330">
        <v>11</v>
      </c>
      <c r="E44" s="330">
        <v>19</v>
      </c>
      <c r="F44" s="330">
        <v>2888</v>
      </c>
      <c r="G44" s="331">
        <v>3886.25</v>
      </c>
      <c r="I44"/>
      <c r="J44"/>
      <c r="K44"/>
      <c r="M44" s="49" t="s">
        <v>373</v>
      </c>
      <c r="N44">
        <v>1</v>
      </c>
      <c r="O44" s="240">
        <v>2.6315789473684209E-2</v>
      </c>
    </row>
    <row r="45" spans="2:15" ht="15" x14ac:dyDescent="0.25">
      <c r="B45"/>
      <c r="C45"/>
      <c r="D45"/>
      <c r="E45"/>
      <c r="F45"/>
      <c r="I45"/>
      <c r="J45"/>
      <c r="K45"/>
      <c r="M45" s="29" t="s">
        <v>425</v>
      </c>
      <c r="N45">
        <v>30</v>
      </c>
      <c r="O45" s="240">
        <v>0.78947368421052633</v>
      </c>
    </row>
    <row r="46" spans="2:15" ht="15" x14ac:dyDescent="0.25">
      <c r="B46"/>
      <c r="C46"/>
      <c r="D46"/>
      <c r="E46"/>
      <c r="F46"/>
      <c r="G46" s="321" t="s">
        <v>648</v>
      </c>
      <c r="I46"/>
      <c r="J46"/>
      <c r="K46"/>
      <c r="M46" s="49" t="s">
        <v>376</v>
      </c>
      <c r="N46">
        <v>1</v>
      </c>
      <c r="O46" s="240">
        <v>2.6315789473684209E-2</v>
      </c>
    </row>
    <row r="47" spans="2:15" ht="15" x14ac:dyDescent="0.25">
      <c r="I47"/>
      <c r="J47"/>
      <c r="K47"/>
      <c r="L47"/>
      <c r="M47" s="49" t="s">
        <v>377</v>
      </c>
      <c r="N47">
        <v>29</v>
      </c>
      <c r="O47" s="240">
        <v>0.76315789473684215</v>
      </c>
    </row>
    <row r="48" spans="2:15" ht="15" x14ac:dyDescent="0.25">
      <c r="I48"/>
      <c r="J48"/>
      <c r="K48"/>
      <c r="L48"/>
      <c r="M48" s="29" t="s">
        <v>254</v>
      </c>
      <c r="N48">
        <v>38</v>
      </c>
      <c r="O48" s="240">
        <v>1</v>
      </c>
    </row>
    <row r="49" spans="9:15" ht="15" x14ac:dyDescent="0.25">
      <c r="I49"/>
      <c r="J49"/>
      <c r="K49"/>
      <c r="L49"/>
      <c r="M49"/>
      <c r="N49"/>
      <c r="O49"/>
    </row>
    <row r="50" spans="9:15" ht="15" x14ac:dyDescent="0.25">
      <c r="I50"/>
      <c r="J50"/>
      <c r="K50"/>
      <c r="L50"/>
      <c r="M50"/>
      <c r="N50"/>
      <c r="O50"/>
    </row>
    <row r="51" spans="9:15" ht="15" x14ac:dyDescent="0.25">
      <c r="I51"/>
      <c r="J51"/>
      <c r="K51"/>
      <c r="L51"/>
      <c r="M51"/>
      <c r="N51"/>
      <c r="O51"/>
    </row>
    <row r="52" spans="9:15" ht="15" x14ac:dyDescent="0.25">
      <c r="I52"/>
      <c r="J52"/>
      <c r="K52"/>
      <c r="L52"/>
      <c r="M52"/>
      <c r="N52"/>
      <c r="O52"/>
    </row>
    <row r="53" spans="9:15" ht="15" x14ac:dyDescent="0.25">
      <c r="I53"/>
      <c r="J53"/>
      <c r="K53"/>
      <c r="L53"/>
    </row>
    <row r="54" spans="9:15" ht="15" x14ac:dyDescent="0.25">
      <c r="I54"/>
      <c r="J54"/>
      <c r="K54"/>
    </row>
    <row r="55" spans="9:15" x14ac:dyDescent="0.2"/>
    <row r="56" spans="9:15" x14ac:dyDescent="0.2"/>
    <row r="57" spans="9:15" x14ac:dyDescent="0.2"/>
    <row r="58" spans="9:15" x14ac:dyDescent="0.2"/>
    <row r="59" spans="9:15" x14ac:dyDescent="0.2"/>
    <row r="60" spans="9:15" x14ac:dyDescent="0.2"/>
  </sheetData>
  <conditionalFormatting sqref="C27 E29">
    <cfRule type="cellIs" dxfId="20" priority="1" operator="lessThan">
      <formula>0</formula>
    </cfRule>
    <cfRule type="cellIs" dxfId="19" priority="2" operator="greaterThan">
      <formula>0</formula>
    </cfRule>
  </conditionalFormatting>
  <conditionalFormatting sqref="K9 G34">
    <cfRule type="cellIs" dxfId="18" priority="7" operator="lessThan">
      <formula>0</formula>
    </cfRule>
    <cfRule type="cellIs" dxfId="17" priority="8" operator="greaterThan">
      <formula>0</formula>
    </cfRule>
  </conditionalFormatting>
  <conditionalFormatting sqref="K12">
    <cfRule type="colorScale" priority="6">
      <colorScale>
        <cfvo type="num" val="0"/>
        <cfvo type="num" val="0.85"/>
        <cfvo type="num" val="1"/>
        <color rgb="FFF8696B"/>
        <color rgb="FFFFEB84"/>
        <color rgb="FF63BE7B"/>
      </colorScale>
    </cfRule>
  </conditionalFormatting>
  <conditionalFormatting sqref="K25 K28 K30:K32">
    <cfRule type="containsText" dxfId="16" priority="3" operator="containsText" text="←">
      <formula>NOT(ISERROR(SEARCH("←",K25)))</formula>
    </cfRule>
  </conditionalFormatting>
  <pageMargins left="0.7" right="0.7" top="0.75" bottom="0.75" header="0.3" footer="0.3"/>
  <pageSetup orientation="portrait" r:id="rId5"/>
  <ignoredErrors>
    <ignoredError sqref="C10:C11" calculatedColumn="1"/>
    <ignoredError sqref="J25" formula="1"/>
  </ignoredErrors>
  <drawing r:id="rId6"/>
  <tableParts count="1"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523C-4F8F-4ACC-9DC4-C9D600BD08DE}">
  <sheetPr>
    <tabColor theme="7" tint="0.79998168889431442"/>
  </sheetPr>
  <dimension ref="A5:Q48"/>
  <sheetViews>
    <sheetView showGridLines="0" topLeftCell="A10" zoomScale="76" zoomScaleNormal="76" workbookViewId="0"/>
  </sheetViews>
  <sheetFormatPr baseColWidth="10" defaultColWidth="0" defaultRowHeight="15" x14ac:dyDescent="0.25"/>
  <cols>
    <col min="1" max="1" width="11.5703125" customWidth="1"/>
    <col min="2" max="2" width="28.140625" bestFit="1" customWidth="1"/>
    <col min="3" max="3" width="14.85546875" bestFit="1" customWidth="1"/>
    <col min="4" max="4" width="13.140625" bestFit="1" customWidth="1"/>
    <col min="5" max="5" width="15.140625" bestFit="1" customWidth="1"/>
    <col min="6" max="6" width="15.42578125" bestFit="1" customWidth="1"/>
    <col min="7" max="7" width="14.42578125" bestFit="1" customWidth="1"/>
    <col min="8" max="8" width="8.85546875" bestFit="1" customWidth="1"/>
    <col min="9" max="9" width="25.5703125" bestFit="1" customWidth="1"/>
    <col min="10" max="10" width="37" bestFit="1" customWidth="1"/>
    <col min="11" max="11" width="23.7109375" style="219" customWidth="1"/>
    <col min="12" max="12" width="10.7109375" style="272" bestFit="1" customWidth="1"/>
    <col min="13" max="13" width="4.7109375" bestFit="1" customWidth="1"/>
    <col min="14" max="14" width="16.7109375" hidden="1" customWidth="1"/>
    <col min="15" max="15" width="13.140625" hidden="1" customWidth="1"/>
    <col min="16" max="17" width="13" hidden="1" customWidth="1"/>
    <col min="18" max="16384" width="11.5703125" hidden="1"/>
  </cols>
  <sheetData>
    <row r="5" spans="2:12" ht="14.45" customHeight="1" x14ac:dyDescent="0.25">
      <c r="B5" s="339" t="s">
        <v>626</v>
      </c>
      <c r="C5" s="340"/>
      <c r="D5" s="340"/>
      <c r="E5" s="340"/>
      <c r="F5" s="340"/>
      <c r="G5" s="340"/>
      <c r="H5" s="340"/>
      <c r="I5" s="340"/>
    </row>
    <row r="6" spans="2:12" ht="48" customHeight="1" x14ac:dyDescent="0.25">
      <c r="B6" s="340"/>
      <c r="C6" s="340"/>
      <c r="D6" s="340"/>
      <c r="E6" s="340"/>
      <c r="F6" s="340"/>
      <c r="G6" s="340"/>
      <c r="H6" s="340"/>
      <c r="I6" s="340"/>
    </row>
    <row r="9" spans="2:12" x14ac:dyDescent="0.25">
      <c r="B9" s="28" t="s">
        <v>216</v>
      </c>
      <c r="C9" t="s" vm="11">
        <v>625</v>
      </c>
    </row>
    <row r="10" spans="2:12" x14ac:dyDescent="0.25">
      <c r="B10" s="28" t="s">
        <v>17</v>
      </c>
      <c r="C10" t="s" vm="2">
        <v>273</v>
      </c>
    </row>
    <row r="12" spans="2:12" x14ac:dyDescent="0.25">
      <c r="B12" s="28" t="s">
        <v>217</v>
      </c>
      <c r="C12" s="53" t="s">
        <v>313</v>
      </c>
      <c r="D12" t="s">
        <v>257</v>
      </c>
      <c r="E12" t="s">
        <v>260</v>
      </c>
      <c r="F12" t="s">
        <v>259</v>
      </c>
      <c r="G12" t="s">
        <v>258</v>
      </c>
      <c r="H12" s="201" t="s">
        <v>473</v>
      </c>
      <c r="I12" s="245" t="s">
        <v>388</v>
      </c>
      <c r="J12" s="245" t="s">
        <v>601</v>
      </c>
      <c r="K12" s="274" t="s">
        <v>600</v>
      </c>
    </row>
    <row r="13" spans="2:12" x14ac:dyDescent="0.25">
      <c r="B13" s="29" t="s">
        <v>110</v>
      </c>
      <c r="C13" s="30"/>
      <c r="D13" s="191"/>
      <c r="G13" s="191"/>
      <c r="H13" s="191"/>
      <c r="J13" s="191"/>
      <c r="K13" s="273" t="str">
        <f>IF(I13="","",
IF(LEFT(B13,5)="Total","",
IF(2*(I13)=J13,"DUPLICA",
IF(3*(I13)=J13,"TRIPLICA",""))))</f>
        <v/>
      </c>
    </row>
    <row r="14" spans="2:12" x14ac:dyDescent="0.25">
      <c r="B14" s="49" t="s">
        <v>464</v>
      </c>
      <c r="C14" s="30">
        <v>0.30214000000000002</v>
      </c>
      <c r="D14" s="191">
        <v>13</v>
      </c>
      <c r="E14">
        <v>1</v>
      </c>
      <c r="F14">
        <v>0</v>
      </c>
      <c r="G14" s="191">
        <v>12</v>
      </c>
      <c r="H14" s="191">
        <v>12</v>
      </c>
      <c r="I14">
        <v>12</v>
      </c>
      <c r="J14" s="191">
        <v>24</v>
      </c>
      <c r="K14" s="273" t="str">
        <f>IF(I14="","",
IF(LEFT(B14,5)="Total","",
IF(2*(I14)=J14,"DUPLICA",
IF(3*(I14)=J14,"TRIPLICA",""))))</f>
        <v>DUPLICA</v>
      </c>
      <c r="L14" s="272" t="str">
        <f>IF(I14="","",
IF(I14=0,"OK",
IF(I14&lt;J14,"OK",
"Revisar")))</f>
        <v>OK</v>
      </c>
    </row>
    <row r="15" spans="2:12" x14ac:dyDescent="0.25">
      <c r="B15" s="49" t="s">
        <v>129</v>
      </c>
      <c r="C15" s="30">
        <v>0.29341</v>
      </c>
      <c r="D15" s="191">
        <v>8</v>
      </c>
      <c r="E15">
        <v>0</v>
      </c>
      <c r="F15">
        <v>0</v>
      </c>
      <c r="G15" s="191">
        <v>8</v>
      </c>
      <c r="H15" s="191">
        <v>8</v>
      </c>
      <c r="I15">
        <v>8</v>
      </c>
      <c r="J15" s="191">
        <v>16</v>
      </c>
      <c r="K15" s="273" t="str">
        <f t="shared" ref="K15:K48" si="0">IF(I15="","",
IF(LEFT(B15,5)="Total","",
IF(2*(I15)=J15,"DUPLICA",
IF(3*(I15)=J15,"TRIPLICA",""))))</f>
        <v>DUPLICA</v>
      </c>
      <c r="L15" s="272" t="str">
        <f t="shared" ref="L15:L47" si="1">IF(I15="","",
IF(I15=0,"OK",
IF(I15&lt;J15,"OK",
"Revisar")))</f>
        <v>OK</v>
      </c>
    </row>
    <row r="16" spans="2:12" x14ac:dyDescent="0.25">
      <c r="B16" s="49" t="s">
        <v>168</v>
      </c>
      <c r="C16" s="30">
        <v>0.29521999999999998</v>
      </c>
      <c r="D16" s="191">
        <v>5</v>
      </c>
      <c r="E16">
        <v>0</v>
      </c>
      <c r="F16">
        <v>0</v>
      </c>
      <c r="G16" s="191">
        <v>5</v>
      </c>
      <c r="H16" s="191">
        <v>5</v>
      </c>
      <c r="I16">
        <v>5</v>
      </c>
      <c r="J16" s="191">
        <v>10</v>
      </c>
      <c r="K16" s="273" t="str">
        <f t="shared" si="0"/>
        <v>DUPLICA</v>
      </c>
      <c r="L16" s="272" t="str">
        <f t="shared" si="1"/>
        <v>OK</v>
      </c>
    </row>
    <row r="17" spans="2:12" x14ac:dyDescent="0.25">
      <c r="B17" s="49" t="s">
        <v>517</v>
      </c>
      <c r="C17" s="30">
        <v>0.28262999999999999</v>
      </c>
      <c r="D17" s="191">
        <v>7</v>
      </c>
      <c r="E17">
        <v>0</v>
      </c>
      <c r="F17">
        <v>0</v>
      </c>
      <c r="G17" s="191">
        <v>7</v>
      </c>
      <c r="H17" s="191">
        <v>7</v>
      </c>
      <c r="I17">
        <v>7</v>
      </c>
      <c r="J17" s="191">
        <v>14</v>
      </c>
      <c r="K17" s="273" t="str">
        <f t="shared" si="0"/>
        <v>DUPLICA</v>
      </c>
      <c r="L17" s="272" t="str">
        <f t="shared" si="1"/>
        <v>OK</v>
      </c>
    </row>
    <row r="18" spans="2:12" x14ac:dyDescent="0.25">
      <c r="B18" s="49" t="s">
        <v>206</v>
      </c>
      <c r="C18" s="30">
        <v>0.24775</v>
      </c>
      <c r="D18" s="191">
        <v>9</v>
      </c>
      <c r="E18">
        <v>0</v>
      </c>
      <c r="F18">
        <v>0</v>
      </c>
      <c r="G18" s="191">
        <v>9</v>
      </c>
      <c r="H18" s="191">
        <v>9</v>
      </c>
      <c r="I18">
        <v>9</v>
      </c>
      <c r="J18" s="191">
        <v>18</v>
      </c>
      <c r="K18" s="273" t="str">
        <f t="shared" si="0"/>
        <v>DUPLICA</v>
      </c>
      <c r="L18" s="272" t="str">
        <f t="shared" si="1"/>
        <v>OK</v>
      </c>
    </row>
    <row r="19" spans="2:12" x14ac:dyDescent="0.25">
      <c r="B19" s="49" t="s">
        <v>105</v>
      </c>
      <c r="C19" s="30">
        <v>0.24374999999999999</v>
      </c>
      <c r="D19" s="191">
        <v>8</v>
      </c>
      <c r="E19">
        <v>0</v>
      </c>
      <c r="F19">
        <v>0</v>
      </c>
      <c r="G19" s="191">
        <v>8</v>
      </c>
      <c r="H19" s="191">
        <v>8</v>
      </c>
      <c r="I19">
        <v>8</v>
      </c>
      <c r="J19" s="191">
        <v>16</v>
      </c>
      <c r="K19" s="273" t="str">
        <f t="shared" si="0"/>
        <v>DUPLICA</v>
      </c>
      <c r="L19" s="272" t="str">
        <f t="shared" si="1"/>
        <v>OK</v>
      </c>
    </row>
    <row r="20" spans="2:12" x14ac:dyDescent="0.25">
      <c r="B20" s="49" t="s">
        <v>173</v>
      </c>
      <c r="C20" s="30">
        <v>0.29164000000000001</v>
      </c>
      <c r="D20" s="191">
        <v>9</v>
      </c>
      <c r="E20">
        <v>0</v>
      </c>
      <c r="F20">
        <v>0</v>
      </c>
      <c r="G20" s="191">
        <v>9</v>
      </c>
      <c r="H20" s="191">
        <v>9</v>
      </c>
      <c r="I20">
        <v>9</v>
      </c>
      <c r="J20" s="191">
        <v>18</v>
      </c>
      <c r="K20" s="273" t="str">
        <f t="shared" si="0"/>
        <v>DUPLICA</v>
      </c>
      <c r="L20" s="272" t="str">
        <f t="shared" si="1"/>
        <v>OK</v>
      </c>
    </row>
    <row r="21" spans="2:12" x14ac:dyDescent="0.25">
      <c r="B21" s="49" t="s">
        <v>177</v>
      </c>
      <c r="C21" s="30">
        <v>0.26290999999999998</v>
      </c>
      <c r="D21" s="191">
        <v>4</v>
      </c>
      <c r="E21">
        <v>0</v>
      </c>
      <c r="F21">
        <v>0</v>
      </c>
      <c r="G21" s="191">
        <v>4</v>
      </c>
      <c r="H21" s="191">
        <v>4</v>
      </c>
      <c r="I21">
        <v>4</v>
      </c>
      <c r="J21" s="191">
        <v>12</v>
      </c>
      <c r="K21" s="273" t="str">
        <f t="shared" si="0"/>
        <v>TRIPLICA</v>
      </c>
      <c r="L21" s="272" t="str">
        <f t="shared" si="1"/>
        <v>OK</v>
      </c>
    </row>
    <row r="22" spans="2:12" x14ac:dyDescent="0.25">
      <c r="B22" s="49" t="s">
        <v>584</v>
      </c>
      <c r="C22" s="30">
        <v>0.29352</v>
      </c>
      <c r="D22" s="191">
        <v>5</v>
      </c>
      <c r="E22">
        <v>0</v>
      </c>
      <c r="F22">
        <v>0</v>
      </c>
      <c r="G22" s="191">
        <v>5</v>
      </c>
      <c r="H22" s="191">
        <v>5</v>
      </c>
      <c r="I22">
        <v>5</v>
      </c>
      <c r="J22" s="191">
        <v>10</v>
      </c>
      <c r="K22" s="273" t="str">
        <f t="shared" si="0"/>
        <v>DUPLICA</v>
      </c>
      <c r="L22" s="272" t="str">
        <f t="shared" si="1"/>
        <v>OK</v>
      </c>
    </row>
    <row r="23" spans="2:12" x14ac:dyDescent="0.25">
      <c r="B23" s="49" t="s">
        <v>182</v>
      </c>
      <c r="C23" s="30">
        <v>0.32984000000000002</v>
      </c>
      <c r="D23" s="191">
        <v>9</v>
      </c>
      <c r="E23">
        <v>0</v>
      </c>
      <c r="F23">
        <v>0</v>
      </c>
      <c r="G23" s="191">
        <v>9</v>
      </c>
      <c r="H23" s="191">
        <v>9</v>
      </c>
      <c r="I23">
        <v>9</v>
      </c>
      <c r="J23" s="191">
        <v>18</v>
      </c>
      <c r="K23" s="273" t="str">
        <f t="shared" si="0"/>
        <v>DUPLICA</v>
      </c>
      <c r="L23" s="272" t="str">
        <f t="shared" si="1"/>
        <v>OK</v>
      </c>
    </row>
    <row r="24" spans="2:12" x14ac:dyDescent="0.25">
      <c r="B24" s="49" t="s">
        <v>134</v>
      </c>
      <c r="C24" s="30">
        <v>0.32651999999999998</v>
      </c>
      <c r="D24" s="191">
        <v>7</v>
      </c>
      <c r="E24">
        <v>0</v>
      </c>
      <c r="F24">
        <v>0</v>
      </c>
      <c r="G24" s="191">
        <v>7</v>
      </c>
      <c r="H24" s="191">
        <v>7</v>
      </c>
      <c r="I24">
        <v>7</v>
      </c>
      <c r="J24" s="191">
        <v>14</v>
      </c>
      <c r="K24" s="273" t="str">
        <f t="shared" si="0"/>
        <v>DUPLICA</v>
      </c>
      <c r="L24" s="272" t="str">
        <f t="shared" si="1"/>
        <v>OK</v>
      </c>
    </row>
    <row r="25" spans="2:12" x14ac:dyDescent="0.25">
      <c r="B25" s="49" t="s">
        <v>187</v>
      </c>
      <c r="C25" s="30">
        <v>0.29454000000000002</v>
      </c>
      <c r="D25" s="191">
        <v>6</v>
      </c>
      <c r="E25">
        <v>0</v>
      </c>
      <c r="F25">
        <v>0</v>
      </c>
      <c r="G25" s="191">
        <v>6</v>
      </c>
      <c r="H25" s="191">
        <v>6</v>
      </c>
      <c r="I25">
        <v>6</v>
      </c>
      <c r="J25" s="191">
        <v>12</v>
      </c>
      <c r="K25" s="273" t="str">
        <f t="shared" si="0"/>
        <v>DUPLICA</v>
      </c>
      <c r="L25" s="272" t="str">
        <f t="shared" si="1"/>
        <v>OK</v>
      </c>
    </row>
    <row r="26" spans="2:12" x14ac:dyDescent="0.25">
      <c r="B26" s="49" t="s">
        <v>191</v>
      </c>
      <c r="C26" s="30">
        <v>0.25136999999999998</v>
      </c>
      <c r="D26" s="191">
        <v>12</v>
      </c>
      <c r="E26">
        <v>0</v>
      </c>
      <c r="F26">
        <v>0</v>
      </c>
      <c r="G26" s="191">
        <v>12</v>
      </c>
      <c r="H26" s="191">
        <v>12</v>
      </c>
      <c r="I26">
        <v>12</v>
      </c>
      <c r="J26" s="191">
        <v>24</v>
      </c>
      <c r="K26" s="273" t="str">
        <f t="shared" si="0"/>
        <v>DUPLICA</v>
      </c>
      <c r="L26" s="272" t="str">
        <f t="shared" si="1"/>
        <v>OK</v>
      </c>
    </row>
    <row r="27" spans="2:12" x14ac:dyDescent="0.25">
      <c r="B27" s="49" t="s">
        <v>119</v>
      </c>
      <c r="C27" s="30">
        <v>0.29105999999999999</v>
      </c>
      <c r="D27" s="191">
        <v>10</v>
      </c>
      <c r="E27">
        <v>0</v>
      </c>
      <c r="F27">
        <v>0</v>
      </c>
      <c r="G27" s="191">
        <v>10</v>
      </c>
      <c r="H27" s="191">
        <v>10</v>
      </c>
      <c r="I27">
        <v>10</v>
      </c>
      <c r="J27" s="191">
        <v>20</v>
      </c>
      <c r="K27" s="273" t="str">
        <f t="shared" si="0"/>
        <v>DUPLICA</v>
      </c>
      <c r="L27" s="272" t="str">
        <f t="shared" si="1"/>
        <v>OK</v>
      </c>
    </row>
    <row r="28" spans="2:12" x14ac:dyDescent="0.25">
      <c r="B28" s="49" t="s">
        <v>139</v>
      </c>
      <c r="C28" s="30">
        <v>0.29455999999999999</v>
      </c>
      <c r="D28" s="191">
        <v>5</v>
      </c>
      <c r="E28">
        <v>0</v>
      </c>
      <c r="F28">
        <v>0</v>
      </c>
      <c r="G28" s="191">
        <v>5</v>
      </c>
      <c r="H28" s="191">
        <v>5</v>
      </c>
      <c r="I28">
        <v>5</v>
      </c>
      <c r="J28" s="191">
        <v>10</v>
      </c>
      <c r="K28" s="273" t="str">
        <f t="shared" si="0"/>
        <v>DUPLICA</v>
      </c>
      <c r="L28" s="272" t="str">
        <f t="shared" si="1"/>
        <v>OK</v>
      </c>
    </row>
    <row r="29" spans="2:12" x14ac:dyDescent="0.25">
      <c r="B29" s="49" t="s">
        <v>196</v>
      </c>
      <c r="C29" s="30">
        <v>0.25479000000000002</v>
      </c>
      <c r="D29" s="191">
        <v>7</v>
      </c>
      <c r="E29">
        <v>0</v>
      </c>
      <c r="F29">
        <v>0</v>
      </c>
      <c r="G29" s="191">
        <v>7</v>
      </c>
      <c r="H29" s="191">
        <v>7</v>
      </c>
      <c r="I29">
        <v>7</v>
      </c>
      <c r="J29" s="191">
        <v>14</v>
      </c>
      <c r="K29" s="273" t="str">
        <f t="shared" si="0"/>
        <v>DUPLICA</v>
      </c>
      <c r="L29" s="272" t="str">
        <f t="shared" si="1"/>
        <v>OK</v>
      </c>
    </row>
    <row r="30" spans="2:12" x14ac:dyDescent="0.25">
      <c r="B30" s="29" t="s">
        <v>344</v>
      </c>
      <c r="C30" s="30">
        <v>4.55565</v>
      </c>
      <c r="D30" s="191">
        <v>124</v>
      </c>
      <c r="E30">
        <v>1</v>
      </c>
      <c r="F30">
        <v>0</v>
      </c>
      <c r="G30" s="191">
        <v>123</v>
      </c>
      <c r="H30" s="191">
        <v>123</v>
      </c>
      <c r="I30">
        <v>123</v>
      </c>
      <c r="J30" s="191">
        <v>250</v>
      </c>
      <c r="K30" s="273" t="str">
        <f t="shared" si="0"/>
        <v/>
      </c>
      <c r="L30" s="272" t="str">
        <f t="shared" si="1"/>
        <v>OK</v>
      </c>
    </row>
    <row r="31" spans="2:12" x14ac:dyDescent="0.25">
      <c r="B31" s="29" t="s">
        <v>31</v>
      </c>
      <c r="C31" s="30"/>
      <c r="D31" s="191"/>
      <c r="G31" s="191"/>
      <c r="H31" s="191"/>
      <c r="J31" s="191"/>
      <c r="K31" s="273" t="str">
        <f t="shared" si="0"/>
        <v/>
      </c>
      <c r="L31" s="272" t="str">
        <f t="shared" si="1"/>
        <v/>
      </c>
    </row>
    <row r="32" spans="2:12" x14ac:dyDescent="0.25">
      <c r="B32" s="49" t="s">
        <v>53</v>
      </c>
      <c r="C32" s="30">
        <v>0.33456999999999998</v>
      </c>
      <c r="D32" s="191">
        <v>9</v>
      </c>
      <c r="E32">
        <v>0</v>
      </c>
      <c r="F32">
        <v>0</v>
      </c>
      <c r="G32" s="191">
        <v>9</v>
      </c>
      <c r="H32" s="191">
        <v>9</v>
      </c>
      <c r="I32">
        <v>9</v>
      </c>
      <c r="J32" s="191">
        <v>27</v>
      </c>
      <c r="K32" s="273" t="str">
        <f t="shared" si="0"/>
        <v>TRIPLICA</v>
      </c>
      <c r="L32" s="272" t="str">
        <f t="shared" si="1"/>
        <v>OK</v>
      </c>
    </row>
    <row r="33" spans="2:12" x14ac:dyDescent="0.25">
      <c r="B33" s="49" t="s">
        <v>58</v>
      </c>
      <c r="C33" s="30">
        <v>0.45626</v>
      </c>
      <c r="D33" s="191">
        <v>10</v>
      </c>
      <c r="E33">
        <v>0</v>
      </c>
      <c r="F33">
        <v>1</v>
      </c>
      <c r="G33" s="191">
        <v>9</v>
      </c>
      <c r="H33" s="191">
        <v>10</v>
      </c>
      <c r="I33">
        <v>9</v>
      </c>
      <c r="J33" s="191">
        <v>27</v>
      </c>
      <c r="K33" s="273" t="str">
        <f t="shared" si="0"/>
        <v>TRIPLICA</v>
      </c>
      <c r="L33" s="272" t="str">
        <f t="shared" si="1"/>
        <v>OK</v>
      </c>
    </row>
    <row r="34" spans="2:12" x14ac:dyDescent="0.25">
      <c r="B34" s="49" t="s">
        <v>63</v>
      </c>
      <c r="C34" s="30">
        <v>0.33498</v>
      </c>
      <c r="D34" s="191">
        <v>9</v>
      </c>
      <c r="E34">
        <v>0</v>
      </c>
      <c r="F34">
        <v>0</v>
      </c>
      <c r="G34" s="191">
        <v>9</v>
      </c>
      <c r="H34" s="191">
        <v>9</v>
      </c>
      <c r="I34">
        <v>9</v>
      </c>
      <c r="J34" s="191">
        <v>18</v>
      </c>
      <c r="K34" s="273" t="str">
        <f t="shared" si="0"/>
        <v>DUPLICA</v>
      </c>
      <c r="L34" s="272" t="str">
        <f t="shared" si="1"/>
        <v>OK</v>
      </c>
    </row>
    <row r="35" spans="2:12" x14ac:dyDescent="0.25">
      <c r="B35" s="49" t="s">
        <v>100</v>
      </c>
      <c r="C35" s="30">
        <v>0.29227999999999998</v>
      </c>
      <c r="D35" s="191">
        <v>1</v>
      </c>
      <c r="E35">
        <v>0</v>
      </c>
      <c r="F35">
        <v>0</v>
      </c>
      <c r="G35" s="191">
        <v>1</v>
      </c>
      <c r="H35" s="191">
        <v>1</v>
      </c>
      <c r="I35">
        <v>1</v>
      </c>
      <c r="J35" s="191">
        <v>2</v>
      </c>
      <c r="K35" s="273" t="str">
        <f t="shared" si="0"/>
        <v>DUPLICA</v>
      </c>
      <c r="L35" s="272" t="str">
        <f t="shared" si="1"/>
        <v>OK</v>
      </c>
    </row>
    <row r="36" spans="2:12" x14ac:dyDescent="0.25">
      <c r="B36" s="49" t="s">
        <v>144</v>
      </c>
      <c r="C36" s="30">
        <v>0.29247000000000001</v>
      </c>
      <c r="D36" s="191">
        <v>0</v>
      </c>
      <c r="E36">
        <v>0</v>
      </c>
      <c r="F36">
        <v>0</v>
      </c>
      <c r="G36" s="191">
        <v>0</v>
      </c>
      <c r="H36" s="191">
        <v>0</v>
      </c>
      <c r="I36">
        <v>0</v>
      </c>
      <c r="J36" s="191">
        <v>0</v>
      </c>
      <c r="K36" s="273" t="str">
        <f t="shared" si="0"/>
        <v>DUPLICA</v>
      </c>
      <c r="L36" s="272" t="str">
        <f t="shared" si="1"/>
        <v>OK</v>
      </c>
    </row>
    <row r="37" spans="2:12" x14ac:dyDescent="0.25">
      <c r="B37" s="49" t="s">
        <v>69</v>
      </c>
      <c r="C37" s="30">
        <v>0.25063999999999997</v>
      </c>
      <c r="D37" s="191">
        <v>11</v>
      </c>
      <c r="E37">
        <v>0</v>
      </c>
      <c r="F37">
        <v>0</v>
      </c>
      <c r="G37" s="191">
        <v>11</v>
      </c>
      <c r="H37" s="191">
        <v>11</v>
      </c>
      <c r="I37">
        <v>11</v>
      </c>
      <c r="J37" s="191">
        <v>22</v>
      </c>
      <c r="K37" s="273" t="str">
        <f t="shared" si="0"/>
        <v>DUPLICA</v>
      </c>
      <c r="L37" s="272" t="str">
        <f t="shared" si="1"/>
        <v>OK</v>
      </c>
    </row>
    <row r="38" spans="2:12" x14ac:dyDescent="0.25">
      <c r="B38" s="49" t="s">
        <v>163</v>
      </c>
      <c r="C38" s="30">
        <v>0.29675000000000001</v>
      </c>
      <c r="D38" s="191">
        <v>3</v>
      </c>
      <c r="E38">
        <v>0</v>
      </c>
      <c r="F38">
        <v>0</v>
      </c>
      <c r="G38" s="191">
        <v>3</v>
      </c>
      <c r="H38" s="191">
        <v>3</v>
      </c>
      <c r="I38">
        <v>3</v>
      </c>
      <c r="J38" s="191">
        <v>6</v>
      </c>
      <c r="K38" s="273" t="str">
        <f t="shared" si="0"/>
        <v>DUPLICA</v>
      </c>
      <c r="L38" s="272" t="str">
        <f t="shared" si="1"/>
        <v>OK</v>
      </c>
    </row>
    <row r="39" spans="2:12" x14ac:dyDescent="0.25">
      <c r="B39" s="49" t="s">
        <v>519</v>
      </c>
      <c r="C39" s="30">
        <v>0.29314000000000001</v>
      </c>
      <c r="D39" s="191">
        <v>11</v>
      </c>
      <c r="E39">
        <v>0</v>
      </c>
      <c r="F39">
        <v>0</v>
      </c>
      <c r="G39" s="191">
        <v>11</v>
      </c>
      <c r="H39" s="191">
        <v>11</v>
      </c>
      <c r="I39">
        <v>11</v>
      </c>
      <c r="J39" s="191">
        <v>22</v>
      </c>
      <c r="K39" s="273" t="str">
        <f t="shared" si="0"/>
        <v>DUPLICA</v>
      </c>
      <c r="L39" s="272" t="str">
        <f t="shared" si="1"/>
        <v>OK</v>
      </c>
    </row>
    <row r="40" spans="2:12" x14ac:dyDescent="0.25">
      <c r="B40" s="49" t="s">
        <v>201</v>
      </c>
      <c r="C40" s="30">
        <v>0.29237000000000002</v>
      </c>
      <c r="D40" s="191">
        <v>8</v>
      </c>
      <c r="E40">
        <v>0</v>
      </c>
      <c r="F40">
        <v>0</v>
      </c>
      <c r="G40" s="191">
        <v>8</v>
      </c>
      <c r="H40" s="191">
        <v>8</v>
      </c>
      <c r="I40">
        <v>8</v>
      </c>
      <c r="J40" s="191">
        <v>16</v>
      </c>
      <c r="K40" s="273" t="str">
        <f t="shared" si="0"/>
        <v>DUPLICA</v>
      </c>
      <c r="L40" s="272" t="str">
        <f t="shared" si="1"/>
        <v>OK</v>
      </c>
    </row>
    <row r="41" spans="2:12" x14ac:dyDescent="0.25">
      <c r="B41" s="49" t="s">
        <v>581</v>
      </c>
      <c r="C41" s="30">
        <v>0.29630000000000001</v>
      </c>
      <c r="D41" s="191">
        <v>10</v>
      </c>
      <c r="E41">
        <v>0</v>
      </c>
      <c r="F41">
        <v>0</v>
      </c>
      <c r="G41" s="191">
        <v>10</v>
      </c>
      <c r="H41" s="191">
        <v>10</v>
      </c>
      <c r="I41">
        <v>10</v>
      </c>
      <c r="J41" s="191">
        <v>20</v>
      </c>
      <c r="K41" s="273" t="str">
        <f t="shared" si="0"/>
        <v>DUPLICA</v>
      </c>
      <c r="L41" s="272" t="str">
        <f t="shared" si="1"/>
        <v>OK</v>
      </c>
    </row>
    <row r="42" spans="2:12" x14ac:dyDescent="0.25">
      <c r="B42" s="49" t="s">
        <v>154</v>
      </c>
      <c r="C42" s="30">
        <v>0.45535999999999999</v>
      </c>
      <c r="D42" s="191">
        <v>11</v>
      </c>
      <c r="E42">
        <v>0</v>
      </c>
      <c r="F42">
        <v>0</v>
      </c>
      <c r="G42" s="191">
        <v>11</v>
      </c>
      <c r="H42" s="191">
        <v>11</v>
      </c>
      <c r="I42">
        <v>11</v>
      </c>
      <c r="J42" s="191">
        <v>33</v>
      </c>
      <c r="K42" s="273" t="str">
        <f t="shared" si="0"/>
        <v>TRIPLICA</v>
      </c>
      <c r="L42" s="272" t="str">
        <f t="shared" si="1"/>
        <v>OK</v>
      </c>
    </row>
    <row r="43" spans="2:12" x14ac:dyDescent="0.25">
      <c r="B43" s="49" t="s">
        <v>114</v>
      </c>
      <c r="C43" s="30">
        <v>0.29337999999999997</v>
      </c>
      <c r="D43" s="191">
        <v>6</v>
      </c>
      <c r="E43">
        <v>0</v>
      </c>
      <c r="F43">
        <v>0</v>
      </c>
      <c r="G43" s="191">
        <v>6</v>
      </c>
      <c r="H43" s="191">
        <v>6</v>
      </c>
      <c r="I43">
        <v>6</v>
      </c>
      <c r="J43" s="191">
        <v>12</v>
      </c>
      <c r="K43" s="273" t="str">
        <f t="shared" si="0"/>
        <v>DUPLICA</v>
      </c>
      <c r="L43" s="272" t="str">
        <f t="shared" si="1"/>
        <v>OK</v>
      </c>
    </row>
    <row r="44" spans="2:12" x14ac:dyDescent="0.25">
      <c r="B44" s="49" t="s">
        <v>79</v>
      </c>
      <c r="C44" s="30">
        <v>0.29052</v>
      </c>
      <c r="D44" s="191">
        <v>13</v>
      </c>
      <c r="E44">
        <v>0</v>
      </c>
      <c r="F44">
        <v>0</v>
      </c>
      <c r="G44" s="191">
        <v>13</v>
      </c>
      <c r="H44" s="191">
        <v>13</v>
      </c>
      <c r="I44">
        <v>13</v>
      </c>
      <c r="J44" s="191">
        <v>26</v>
      </c>
      <c r="K44" s="273" t="str">
        <f t="shared" si="0"/>
        <v>DUPLICA</v>
      </c>
      <c r="L44" s="272" t="str">
        <f t="shared" si="1"/>
        <v>OK</v>
      </c>
    </row>
    <row r="45" spans="2:12" x14ac:dyDescent="0.25">
      <c r="B45" s="49" t="s">
        <v>520</v>
      </c>
      <c r="C45" s="30">
        <v>0.25002000000000002</v>
      </c>
      <c r="D45" s="191">
        <v>8</v>
      </c>
      <c r="E45">
        <v>0</v>
      </c>
      <c r="F45">
        <v>0</v>
      </c>
      <c r="G45" s="191">
        <v>8</v>
      </c>
      <c r="H45" s="191">
        <v>8</v>
      </c>
      <c r="I45">
        <v>8</v>
      </c>
      <c r="J45" s="191">
        <v>16</v>
      </c>
      <c r="K45" s="273" t="str">
        <f t="shared" si="0"/>
        <v>DUPLICA</v>
      </c>
      <c r="L45" s="272" t="str">
        <f t="shared" si="1"/>
        <v>OK</v>
      </c>
    </row>
    <row r="46" spans="2:12" x14ac:dyDescent="0.25">
      <c r="B46" s="49" t="s">
        <v>84</v>
      </c>
      <c r="C46" s="30">
        <v>0.37558000000000002</v>
      </c>
      <c r="D46" s="191">
        <v>11</v>
      </c>
      <c r="E46">
        <v>0</v>
      </c>
      <c r="F46">
        <v>0</v>
      </c>
      <c r="G46" s="191">
        <v>11</v>
      </c>
      <c r="H46" s="191">
        <v>11</v>
      </c>
      <c r="I46">
        <v>11</v>
      </c>
      <c r="J46" s="191">
        <v>33</v>
      </c>
      <c r="K46" s="273" t="str">
        <f t="shared" si="0"/>
        <v>TRIPLICA</v>
      </c>
      <c r="L46" s="272" t="str">
        <f t="shared" si="1"/>
        <v>OK</v>
      </c>
    </row>
    <row r="47" spans="2:12" x14ac:dyDescent="0.25">
      <c r="B47" s="29" t="s">
        <v>345</v>
      </c>
      <c r="C47" s="30">
        <v>4.8046199999999999</v>
      </c>
      <c r="D47" s="191">
        <v>121</v>
      </c>
      <c r="E47">
        <v>0</v>
      </c>
      <c r="F47">
        <v>1</v>
      </c>
      <c r="G47" s="191">
        <v>120</v>
      </c>
      <c r="H47" s="191">
        <v>121</v>
      </c>
      <c r="I47">
        <v>120</v>
      </c>
      <c r="J47" s="191">
        <v>280</v>
      </c>
      <c r="K47" s="273" t="str">
        <f t="shared" si="0"/>
        <v/>
      </c>
      <c r="L47" s="272" t="str">
        <f t="shared" si="1"/>
        <v>OK</v>
      </c>
    </row>
    <row r="48" spans="2:12" x14ac:dyDescent="0.25">
      <c r="B48" s="29" t="s">
        <v>254</v>
      </c>
      <c r="C48" s="30">
        <v>9.3602699999999999</v>
      </c>
      <c r="D48" s="191">
        <v>245</v>
      </c>
      <c r="E48">
        <v>1</v>
      </c>
      <c r="F48">
        <v>1</v>
      </c>
      <c r="G48" s="191">
        <v>243</v>
      </c>
      <c r="H48" s="191">
        <v>244</v>
      </c>
      <c r="I48">
        <v>243</v>
      </c>
      <c r="J48" s="191">
        <v>530</v>
      </c>
      <c r="K48" s="273" t="str">
        <f t="shared" si="0"/>
        <v/>
      </c>
    </row>
  </sheetData>
  <mergeCells count="1">
    <mergeCell ref="B5:I6"/>
  </mergeCells>
  <conditionalFormatting sqref="K1:K1048576">
    <cfRule type="containsText" dxfId="9" priority="1" operator="containsText" text="TRIPLICA">
      <formula>NOT(ISERROR(SEARCH("TRIPLICA",K1)))</formula>
    </cfRule>
  </conditionalFormatting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1256-A33C-4C23-993C-A59911BEB629}">
  <sheetPr>
    <tabColor theme="7" tint="0.79998168889431442"/>
  </sheetPr>
  <dimension ref="A5:Q52"/>
  <sheetViews>
    <sheetView showGridLines="0" zoomScale="76" zoomScaleNormal="76" workbookViewId="0"/>
  </sheetViews>
  <sheetFormatPr baseColWidth="10" defaultColWidth="0" defaultRowHeight="15" x14ac:dyDescent="0.25"/>
  <cols>
    <col min="1" max="1" width="11.5703125" customWidth="1"/>
    <col min="2" max="2" width="28.140625" bestFit="1" customWidth="1"/>
    <col min="3" max="3" width="14.85546875" bestFit="1" customWidth="1"/>
    <col min="4" max="4" width="13.140625" bestFit="1" customWidth="1"/>
    <col min="5" max="5" width="15.140625" bestFit="1" customWidth="1"/>
    <col min="6" max="6" width="15.42578125" bestFit="1" customWidth="1"/>
    <col min="7" max="7" width="14.42578125" bestFit="1" customWidth="1"/>
    <col min="8" max="8" width="8.85546875" bestFit="1" customWidth="1"/>
    <col min="9" max="9" width="25.5703125" bestFit="1" customWidth="1"/>
    <col min="10" max="10" width="37" bestFit="1" customWidth="1"/>
    <col min="11" max="11" width="23.7109375" style="219" customWidth="1"/>
    <col min="12" max="12" width="10.7109375" style="272" bestFit="1" customWidth="1"/>
    <col min="13" max="13" width="4.7109375" bestFit="1" customWidth="1"/>
    <col min="14" max="14" width="16.7109375" hidden="1" customWidth="1"/>
    <col min="15" max="15" width="13.140625" hidden="1" customWidth="1"/>
    <col min="16" max="17" width="13" hidden="1" customWidth="1"/>
    <col min="18" max="16384" width="11.5703125" hidden="1"/>
  </cols>
  <sheetData>
    <row r="5" spans="2:12" ht="14.45" customHeight="1" x14ac:dyDescent="0.25">
      <c r="B5" s="339" t="s">
        <v>626</v>
      </c>
      <c r="C5" s="340"/>
      <c r="D5" s="340"/>
      <c r="E5" s="340"/>
      <c r="F5" s="340"/>
      <c r="G5" s="340"/>
      <c r="H5" s="340"/>
      <c r="I5" s="340"/>
    </row>
    <row r="6" spans="2:12" ht="48" customHeight="1" x14ac:dyDescent="0.25">
      <c r="B6" s="340"/>
      <c r="C6" s="340"/>
      <c r="D6" s="340"/>
      <c r="E6" s="340"/>
      <c r="F6" s="340"/>
      <c r="G6" s="340"/>
      <c r="H6" s="340"/>
      <c r="I6" s="340"/>
    </row>
    <row r="9" spans="2:12" x14ac:dyDescent="0.25">
      <c r="B9" s="28" t="s">
        <v>216</v>
      </c>
      <c r="C9" t="s" vm="12">
        <v>628</v>
      </c>
    </row>
    <row r="10" spans="2:12" x14ac:dyDescent="0.25">
      <c r="B10" s="28" t="s">
        <v>17</v>
      </c>
      <c r="C10" t="s" vm="2">
        <v>273</v>
      </c>
    </row>
    <row r="12" spans="2:12" x14ac:dyDescent="0.25">
      <c r="B12" s="28" t="s">
        <v>217</v>
      </c>
      <c r="C12" s="53" t="s">
        <v>313</v>
      </c>
      <c r="D12" t="s">
        <v>257</v>
      </c>
      <c r="E12" t="s">
        <v>260</v>
      </c>
      <c r="F12" t="s">
        <v>259</v>
      </c>
      <c r="G12" t="s">
        <v>258</v>
      </c>
      <c r="H12" s="201" t="s">
        <v>473</v>
      </c>
      <c r="I12" s="245" t="s">
        <v>388</v>
      </c>
      <c r="J12" s="245" t="s">
        <v>601</v>
      </c>
      <c r="K12" s="274" t="s">
        <v>600</v>
      </c>
    </row>
    <row r="13" spans="2:12" x14ac:dyDescent="0.25">
      <c r="B13" s="29" t="s">
        <v>110</v>
      </c>
      <c r="C13" s="30"/>
      <c r="D13" s="191"/>
      <c r="G13" s="191"/>
      <c r="H13" s="191"/>
      <c r="J13" s="191"/>
      <c r="K13" s="273" t="str">
        <f>IF(I13="","",
IF(LEFT(B13,5)="Total","",
IF(2*(I13)=J13,"DUPLICA",
IF(3*(I13)=J13,"TRIPLICA",""))))</f>
        <v/>
      </c>
    </row>
    <row r="14" spans="2:12" x14ac:dyDescent="0.25">
      <c r="B14" s="49" t="s">
        <v>464</v>
      </c>
      <c r="C14" s="30">
        <v>0.25796000000000002</v>
      </c>
      <c r="D14" s="191">
        <v>5</v>
      </c>
      <c r="E14">
        <v>0</v>
      </c>
      <c r="F14">
        <v>0</v>
      </c>
      <c r="G14" s="191">
        <v>5</v>
      </c>
      <c r="H14" s="191">
        <v>5</v>
      </c>
      <c r="I14">
        <v>5</v>
      </c>
      <c r="J14" s="191">
        <v>10</v>
      </c>
      <c r="K14" s="273" t="str">
        <f>IF(I14="","",
IF(LEFT(B14,5)="Total","",
IF(2*(I14)=J14,"DUPLICA",
IF(3*(I14)=J14,"TRIPLICA",""))))</f>
        <v>DUPLICA</v>
      </c>
      <c r="L14" s="272" t="str">
        <f>IF(I14="","",
IF(I14=0,"OK",
IF(I14&lt;J14,"OK",
"Revisar")))</f>
        <v>OK</v>
      </c>
    </row>
    <row r="15" spans="2:12" x14ac:dyDescent="0.25">
      <c r="B15" s="49" t="s">
        <v>129</v>
      </c>
      <c r="C15" s="30">
        <v>0.25281999999999999</v>
      </c>
      <c r="D15" s="191">
        <v>5</v>
      </c>
      <c r="E15">
        <v>0</v>
      </c>
      <c r="F15">
        <v>0</v>
      </c>
      <c r="G15" s="191">
        <v>5</v>
      </c>
      <c r="H15" s="191">
        <v>5</v>
      </c>
      <c r="I15">
        <v>5</v>
      </c>
      <c r="J15" s="191">
        <v>10</v>
      </c>
      <c r="K15" s="273" t="str">
        <f t="shared" ref="K15:K52" si="0">IF(I15="","",
IF(LEFT(B15,5)="Total","",
IF(2*(I15)=J15,"DUPLICA",
IF(3*(I15)=J15,"TRIPLICA",""))))</f>
        <v>DUPLICA</v>
      </c>
      <c r="L15" s="272" t="str">
        <f t="shared" ref="L15:L47" si="1">IF(I15="","",
IF(I15=0,"OK",
IF(I15&lt;J15,"OK",
"Revisar")))</f>
        <v>OK</v>
      </c>
    </row>
    <row r="16" spans="2:12" x14ac:dyDescent="0.25">
      <c r="B16" s="49" t="s">
        <v>603</v>
      </c>
      <c r="C16" s="30">
        <v>5.2940000000000001E-2</v>
      </c>
      <c r="D16" s="191">
        <v>0</v>
      </c>
      <c r="E16">
        <v>0</v>
      </c>
      <c r="F16">
        <v>0</v>
      </c>
      <c r="G16" s="191">
        <v>0</v>
      </c>
      <c r="H16" s="191">
        <v>0</v>
      </c>
      <c r="I16">
        <v>0</v>
      </c>
      <c r="J16" s="191">
        <v>0</v>
      </c>
      <c r="K16" s="273" t="str">
        <f t="shared" si="0"/>
        <v>DUPLICA</v>
      </c>
      <c r="L16" s="272" t="str">
        <f t="shared" si="1"/>
        <v>OK</v>
      </c>
    </row>
    <row r="17" spans="2:12" x14ac:dyDescent="0.25">
      <c r="B17" s="49" t="s">
        <v>211</v>
      </c>
      <c r="C17" s="30">
        <v>0.25096000000000002</v>
      </c>
      <c r="D17" s="191">
        <v>0</v>
      </c>
      <c r="E17">
        <v>0</v>
      </c>
      <c r="F17">
        <v>0</v>
      </c>
      <c r="G17" s="191">
        <v>0</v>
      </c>
      <c r="H17" s="191">
        <v>0</v>
      </c>
      <c r="I17">
        <v>0</v>
      </c>
      <c r="J17" s="191">
        <v>0</v>
      </c>
      <c r="K17" s="273" t="str">
        <f t="shared" si="0"/>
        <v>DUPLICA</v>
      </c>
      <c r="L17" s="272" t="str">
        <f t="shared" si="1"/>
        <v>OK</v>
      </c>
    </row>
    <row r="18" spans="2:12" x14ac:dyDescent="0.25">
      <c r="B18" s="49" t="s">
        <v>168</v>
      </c>
      <c r="C18" s="30">
        <v>0.27398</v>
      </c>
      <c r="D18" s="191">
        <v>7</v>
      </c>
      <c r="E18">
        <v>0</v>
      </c>
      <c r="F18">
        <v>0</v>
      </c>
      <c r="G18" s="191">
        <v>7</v>
      </c>
      <c r="H18" s="191">
        <v>7</v>
      </c>
      <c r="I18">
        <v>7</v>
      </c>
      <c r="J18" s="191">
        <v>14</v>
      </c>
      <c r="K18" s="273" t="str">
        <f t="shared" si="0"/>
        <v>DUPLICA</v>
      </c>
      <c r="L18" s="272" t="str">
        <f t="shared" si="1"/>
        <v>OK</v>
      </c>
    </row>
    <row r="19" spans="2:12" x14ac:dyDescent="0.25">
      <c r="B19" s="49" t="s">
        <v>517</v>
      </c>
      <c r="C19" s="30">
        <v>0.29380000000000001</v>
      </c>
      <c r="D19" s="191">
        <v>5</v>
      </c>
      <c r="E19">
        <v>0</v>
      </c>
      <c r="F19">
        <v>0</v>
      </c>
      <c r="G19" s="191">
        <v>5</v>
      </c>
      <c r="H19" s="191">
        <v>5</v>
      </c>
      <c r="I19">
        <v>5</v>
      </c>
      <c r="J19" s="191">
        <v>10</v>
      </c>
      <c r="K19" s="273" t="str">
        <f t="shared" si="0"/>
        <v>DUPLICA</v>
      </c>
      <c r="L19" s="272" t="str">
        <f t="shared" si="1"/>
        <v>OK</v>
      </c>
    </row>
    <row r="20" spans="2:12" x14ac:dyDescent="0.25">
      <c r="B20" s="49" t="s">
        <v>206</v>
      </c>
      <c r="C20" s="30">
        <v>0.32977000000000001</v>
      </c>
      <c r="D20" s="191">
        <v>8</v>
      </c>
      <c r="E20">
        <v>0</v>
      </c>
      <c r="F20">
        <v>0</v>
      </c>
      <c r="G20" s="191">
        <v>8</v>
      </c>
      <c r="H20" s="191">
        <v>8</v>
      </c>
      <c r="I20">
        <v>8</v>
      </c>
      <c r="J20" s="191">
        <v>16</v>
      </c>
      <c r="K20" s="273" t="str">
        <f t="shared" si="0"/>
        <v>DUPLICA</v>
      </c>
      <c r="L20" s="272" t="str">
        <f t="shared" si="1"/>
        <v>OK</v>
      </c>
    </row>
    <row r="21" spans="2:12" x14ac:dyDescent="0.25">
      <c r="B21" s="49" t="s">
        <v>105</v>
      </c>
      <c r="C21" s="30">
        <v>0.30869999999999997</v>
      </c>
      <c r="D21" s="191">
        <v>4</v>
      </c>
      <c r="E21">
        <v>0</v>
      </c>
      <c r="F21">
        <v>0</v>
      </c>
      <c r="G21" s="191">
        <v>4</v>
      </c>
      <c r="H21" s="191">
        <v>4</v>
      </c>
      <c r="I21">
        <v>4</v>
      </c>
      <c r="J21" s="191">
        <v>8</v>
      </c>
      <c r="K21" s="273" t="str">
        <f t="shared" si="0"/>
        <v>DUPLICA</v>
      </c>
      <c r="L21" s="272" t="str">
        <f t="shared" si="1"/>
        <v>OK</v>
      </c>
    </row>
    <row r="22" spans="2:12" x14ac:dyDescent="0.25">
      <c r="B22" s="49" t="s">
        <v>173</v>
      </c>
      <c r="C22" s="30">
        <v>0.29330000000000001</v>
      </c>
      <c r="D22" s="191">
        <v>12</v>
      </c>
      <c r="E22">
        <v>0</v>
      </c>
      <c r="F22">
        <v>0</v>
      </c>
      <c r="G22" s="191">
        <v>12</v>
      </c>
      <c r="H22" s="191">
        <v>12</v>
      </c>
      <c r="I22">
        <v>12</v>
      </c>
      <c r="J22" s="191">
        <v>24</v>
      </c>
      <c r="K22" s="273" t="str">
        <f t="shared" si="0"/>
        <v>DUPLICA</v>
      </c>
      <c r="L22" s="272" t="str">
        <f t="shared" si="1"/>
        <v>OK</v>
      </c>
    </row>
    <row r="23" spans="2:12" x14ac:dyDescent="0.25">
      <c r="B23" s="49" t="s">
        <v>177</v>
      </c>
      <c r="C23" s="30">
        <v>0.38639000000000001</v>
      </c>
      <c r="D23" s="191">
        <v>6</v>
      </c>
      <c r="E23">
        <v>0</v>
      </c>
      <c r="F23">
        <v>0</v>
      </c>
      <c r="G23" s="191">
        <v>6</v>
      </c>
      <c r="H23" s="191">
        <v>6</v>
      </c>
      <c r="I23">
        <v>6</v>
      </c>
      <c r="J23" s="191">
        <v>18</v>
      </c>
      <c r="K23" s="273" t="str">
        <f t="shared" si="0"/>
        <v>TRIPLICA</v>
      </c>
      <c r="L23" s="272" t="str">
        <f t="shared" si="1"/>
        <v>OK</v>
      </c>
    </row>
    <row r="24" spans="2:12" x14ac:dyDescent="0.25">
      <c r="B24" s="49" t="s">
        <v>608</v>
      </c>
      <c r="C24" s="30">
        <v>5.5530000000000003E-2</v>
      </c>
      <c r="D24" s="191">
        <v>0</v>
      </c>
      <c r="E24">
        <v>0</v>
      </c>
      <c r="F24">
        <v>0</v>
      </c>
      <c r="G24" s="191">
        <v>0</v>
      </c>
      <c r="H24" s="191">
        <v>0</v>
      </c>
      <c r="I24">
        <v>0</v>
      </c>
      <c r="J24" s="191">
        <v>0</v>
      </c>
      <c r="K24" s="273" t="str">
        <f t="shared" si="0"/>
        <v>DUPLICA</v>
      </c>
      <c r="L24" s="272" t="str">
        <f t="shared" si="1"/>
        <v>OK</v>
      </c>
    </row>
    <row r="25" spans="2:12" x14ac:dyDescent="0.25">
      <c r="B25" s="49" t="s">
        <v>584</v>
      </c>
      <c r="C25" s="30">
        <v>0.25667000000000001</v>
      </c>
      <c r="D25" s="191">
        <v>10</v>
      </c>
      <c r="E25">
        <v>0</v>
      </c>
      <c r="F25">
        <v>0</v>
      </c>
      <c r="G25" s="191">
        <v>10</v>
      </c>
      <c r="H25" s="191">
        <v>10</v>
      </c>
      <c r="I25">
        <v>10</v>
      </c>
      <c r="J25" s="191">
        <v>20</v>
      </c>
      <c r="K25" s="273" t="str">
        <f t="shared" si="0"/>
        <v>DUPLICA</v>
      </c>
      <c r="L25" s="272" t="str">
        <f t="shared" si="1"/>
        <v>OK</v>
      </c>
    </row>
    <row r="26" spans="2:12" x14ac:dyDescent="0.25">
      <c r="B26" s="49" t="s">
        <v>182</v>
      </c>
      <c r="C26" s="30">
        <v>0.24546000000000001</v>
      </c>
      <c r="D26" s="191">
        <v>5</v>
      </c>
      <c r="E26">
        <v>0</v>
      </c>
      <c r="F26">
        <v>0</v>
      </c>
      <c r="G26" s="191">
        <v>5</v>
      </c>
      <c r="H26" s="191">
        <v>5</v>
      </c>
      <c r="I26">
        <v>5</v>
      </c>
      <c r="J26" s="191">
        <v>10</v>
      </c>
      <c r="K26" s="273" t="str">
        <f t="shared" si="0"/>
        <v>DUPLICA</v>
      </c>
      <c r="L26" s="272" t="str">
        <f t="shared" si="1"/>
        <v>OK</v>
      </c>
    </row>
    <row r="27" spans="2:12" x14ac:dyDescent="0.25">
      <c r="B27" s="49" t="s">
        <v>134</v>
      </c>
      <c r="C27" s="30">
        <v>0.35093999999999997</v>
      </c>
      <c r="D27" s="191">
        <v>10</v>
      </c>
      <c r="E27">
        <v>0</v>
      </c>
      <c r="F27">
        <v>0</v>
      </c>
      <c r="G27" s="191">
        <v>10</v>
      </c>
      <c r="H27" s="191">
        <v>10</v>
      </c>
      <c r="I27">
        <v>10</v>
      </c>
      <c r="J27" s="191">
        <v>20</v>
      </c>
      <c r="K27" s="273" t="str">
        <f t="shared" si="0"/>
        <v>DUPLICA</v>
      </c>
      <c r="L27" s="272" t="str">
        <f t="shared" si="1"/>
        <v>OK</v>
      </c>
    </row>
    <row r="28" spans="2:12" x14ac:dyDescent="0.25">
      <c r="B28" s="49" t="s">
        <v>614</v>
      </c>
      <c r="C28" s="30">
        <v>0.29155999999999999</v>
      </c>
      <c r="D28" s="191">
        <v>0</v>
      </c>
      <c r="E28">
        <v>0</v>
      </c>
      <c r="F28">
        <v>0</v>
      </c>
      <c r="G28" s="191">
        <v>0</v>
      </c>
      <c r="H28" s="191">
        <v>0</v>
      </c>
      <c r="I28">
        <v>0</v>
      </c>
      <c r="J28" s="191">
        <v>0</v>
      </c>
      <c r="K28" s="273" t="str">
        <f t="shared" si="0"/>
        <v>DUPLICA</v>
      </c>
      <c r="L28" s="272" t="str">
        <f t="shared" si="1"/>
        <v>OK</v>
      </c>
    </row>
    <row r="29" spans="2:12" x14ac:dyDescent="0.25">
      <c r="B29" s="49" t="s">
        <v>187</v>
      </c>
      <c r="C29" s="30">
        <v>0.27728999999999998</v>
      </c>
      <c r="D29" s="191">
        <v>4</v>
      </c>
      <c r="E29">
        <v>0</v>
      </c>
      <c r="F29">
        <v>0</v>
      </c>
      <c r="G29" s="191">
        <v>4</v>
      </c>
      <c r="H29" s="191">
        <v>4</v>
      </c>
      <c r="I29">
        <v>4</v>
      </c>
      <c r="J29" s="191">
        <v>8</v>
      </c>
      <c r="K29" s="273" t="str">
        <f t="shared" si="0"/>
        <v>DUPLICA</v>
      </c>
      <c r="L29" s="272" t="str">
        <f t="shared" si="1"/>
        <v>OK</v>
      </c>
    </row>
    <row r="30" spans="2:12" x14ac:dyDescent="0.25">
      <c r="B30" s="49" t="s">
        <v>191</v>
      </c>
      <c r="C30" s="30">
        <v>0.27900000000000003</v>
      </c>
      <c r="D30" s="191">
        <v>6</v>
      </c>
      <c r="E30">
        <v>0</v>
      </c>
      <c r="F30">
        <v>0</v>
      </c>
      <c r="G30" s="191">
        <v>6</v>
      </c>
      <c r="H30" s="191">
        <v>6</v>
      </c>
      <c r="I30">
        <v>6</v>
      </c>
      <c r="J30" s="191">
        <v>12</v>
      </c>
      <c r="K30" s="273" t="str">
        <f t="shared" si="0"/>
        <v>DUPLICA</v>
      </c>
      <c r="L30" s="272" t="str">
        <f t="shared" si="1"/>
        <v>OK</v>
      </c>
    </row>
    <row r="31" spans="2:12" x14ac:dyDescent="0.25">
      <c r="B31" s="49" t="s">
        <v>139</v>
      </c>
      <c r="C31" s="30">
        <v>0.25516</v>
      </c>
      <c r="D31" s="191">
        <v>7</v>
      </c>
      <c r="E31">
        <v>0</v>
      </c>
      <c r="F31">
        <v>0</v>
      </c>
      <c r="G31" s="191">
        <v>7</v>
      </c>
      <c r="H31" s="191">
        <v>7</v>
      </c>
      <c r="I31">
        <v>7</v>
      </c>
      <c r="J31" s="191">
        <v>14</v>
      </c>
      <c r="K31" s="273" t="str">
        <f t="shared" si="0"/>
        <v>DUPLICA</v>
      </c>
      <c r="L31" s="272" t="str">
        <f t="shared" si="1"/>
        <v>OK</v>
      </c>
    </row>
    <row r="32" spans="2:12" x14ac:dyDescent="0.25">
      <c r="B32" s="49" t="s">
        <v>196</v>
      </c>
      <c r="C32" s="30">
        <v>0.25846999999999998</v>
      </c>
      <c r="D32" s="191">
        <v>6</v>
      </c>
      <c r="E32">
        <v>0</v>
      </c>
      <c r="F32">
        <v>0</v>
      </c>
      <c r="G32" s="191">
        <v>6</v>
      </c>
      <c r="H32" s="191">
        <v>6</v>
      </c>
      <c r="I32">
        <v>6</v>
      </c>
      <c r="J32" s="191">
        <v>12</v>
      </c>
      <c r="K32" s="273" t="str">
        <f t="shared" si="0"/>
        <v>DUPLICA</v>
      </c>
      <c r="L32" s="272" t="str">
        <f t="shared" si="1"/>
        <v>OK</v>
      </c>
    </row>
    <row r="33" spans="2:12" x14ac:dyDescent="0.25">
      <c r="B33" s="29" t="s">
        <v>344</v>
      </c>
      <c r="C33" s="30">
        <v>4.9706999999999999</v>
      </c>
      <c r="D33" s="191">
        <v>100</v>
      </c>
      <c r="E33">
        <v>0</v>
      </c>
      <c r="F33">
        <v>0</v>
      </c>
      <c r="G33" s="191">
        <v>100</v>
      </c>
      <c r="H33" s="191">
        <v>100</v>
      </c>
      <c r="I33">
        <v>100</v>
      </c>
      <c r="J33" s="191">
        <v>206</v>
      </c>
      <c r="K33" s="273" t="str">
        <f t="shared" si="0"/>
        <v/>
      </c>
      <c r="L33" s="272" t="str">
        <f t="shared" si="1"/>
        <v>OK</v>
      </c>
    </row>
    <row r="34" spans="2:12" x14ac:dyDescent="0.25">
      <c r="B34" s="29" t="s">
        <v>31</v>
      </c>
      <c r="C34" s="30"/>
      <c r="D34" s="191"/>
      <c r="G34" s="191"/>
      <c r="H34" s="191"/>
      <c r="J34" s="191"/>
      <c r="K34" s="273" t="str">
        <f t="shared" si="0"/>
        <v/>
      </c>
      <c r="L34" s="272" t="str">
        <f t="shared" si="1"/>
        <v/>
      </c>
    </row>
    <row r="35" spans="2:12" x14ac:dyDescent="0.25">
      <c r="B35" s="49" t="s">
        <v>53</v>
      </c>
      <c r="C35" s="30">
        <v>0.41648000000000002</v>
      </c>
      <c r="D35" s="191">
        <v>9</v>
      </c>
      <c r="E35">
        <v>0</v>
      </c>
      <c r="F35">
        <v>0</v>
      </c>
      <c r="G35" s="191">
        <v>9</v>
      </c>
      <c r="H35" s="191">
        <v>9</v>
      </c>
      <c r="I35">
        <v>9</v>
      </c>
      <c r="J35" s="191">
        <v>27</v>
      </c>
      <c r="K35" s="273" t="str">
        <f t="shared" si="0"/>
        <v>TRIPLICA</v>
      </c>
      <c r="L35" s="272" t="str">
        <f t="shared" si="1"/>
        <v>OK</v>
      </c>
    </row>
    <row r="36" spans="2:12" x14ac:dyDescent="0.25">
      <c r="B36" s="49" t="s">
        <v>58</v>
      </c>
      <c r="C36" s="30">
        <v>0.42082000000000003</v>
      </c>
      <c r="D36" s="191">
        <v>2</v>
      </c>
      <c r="E36">
        <v>0</v>
      </c>
      <c r="F36">
        <v>0</v>
      </c>
      <c r="G36" s="191">
        <v>2</v>
      </c>
      <c r="H36" s="191">
        <v>2</v>
      </c>
      <c r="I36">
        <v>2</v>
      </c>
      <c r="J36" s="191">
        <v>6</v>
      </c>
      <c r="K36" s="273" t="str">
        <f t="shared" si="0"/>
        <v>TRIPLICA</v>
      </c>
      <c r="L36" s="272" t="str">
        <f t="shared" si="1"/>
        <v>OK</v>
      </c>
    </row>
    <row r="37" spans="2:12" x14ac:dyDescent="0.25">
      <c r="B37" s="49" t="s">
        <v>63</v>
      </c>
      <c r="C37" s="30">
        <v>0.25052000000000002</v>
      </c>
      <c r="D37" s="191">
        <v>5</v>
      </c>
      <c r="E37">
        <v>0</v>
      </c>
      <c r="F37">
        <v>0</v>
      </c>
      <c r="G37" s="191">
        <v>5</v>
      </c>
      <c r="H37" s="191">
        <v>5</v>
      </c>
      <c r="I37">
        <v>5</v>
      </c>
      <c r="J37" s="191">
        <v>10</v>
      </c>
      <c r="K37" s="273" t="str">
        <f t="shared" si="0"/>
        <v>DUPLICA</v>
      </c>
      <c r="L37" s="272" t="str">
        <f t="shared" si="1"/>
        <v>OK</v>
      </c>
    </row>
    <row r="38" spans="2:12" x14ac:dyDescent="0.25">
      <c r="B38" s="49" t="s">
        <v>100</v>
      </c>
      <c r="C38" s="30">
        <v>0.25035000000000002</v>
      </c>
      <c r="D38" s="191">
        <v>3</v>
      </c>
      <c r="E38">
        <v>0</v>
      </c>
      <c r="F38">
        <v>0</v>
      </c>
      <c r="G38" s="191">
        <v>3</v>
      </c>
      <c r="H38" s="191">
        <v>3</v>
      </c>
      <c r="I38">
        <v>3</v>
      </c>
      <c r="J38" s="191">
        <v>6</v>
      </c>
      <c r="K38" s="273" t="str">
        <f t="shared" si="0"/>
        <v>DUPLICA</v>
      </c>
      <c r="L38" s="272" t="str">
        <f t="shared" si="1"/>
        <v>OK</v>
      </c>
    </row>
    <row r="39" spans="2:12" x14ac:dyDescent="0.25">
      <c r="B39" s="49" t="s">
        <v>144</v>
      </c>
      <c r="C39" s="30">
        <v>0.25001000000000001</v>
      </c>
      <c r="D39" s="191">
        <v>0</v>
      </c>
      <c r="E39">
        <v>0</v>
      </c>
      <c r="F39">
        <v>0</v>
      </c>
      <c r="G39" s="191">
        <v>0</v>
      </c>
      <c r="H39" s="191">
        <v>0</v>
      </c>
      <c r="I39">
        <v>0</v>
      </c>
      <c r="J39" s="191">
        <v>0</v>
      </c>
      <c r="K39" s="273" t="str">
        <f t="shared" si="0"/>
        <v>DUPLICA</v>
      </c>
      <c r="L39" s="272" t="str">
        <f t="shared" si="1"/>
        <v>OK</v>
      </c>
    </row>
    <row r="40" spans="2:12" x14ac:dyDescent="0.25">
      <c r="B40" s="49" t="s">
        <v>69</v>
      </c>
      <c r="C40" s="30">
        <v>0.29009000000000001</v>
      </c>
      <c r="D40" s="191">
        <v>10</v>
      </c>
      <c r="E40">
        <v>0</v>
      </c>
      <c r="F40">
        <v>0</v>
      </c>
      <c r="G40" s="191">
        <v>10</v>
      </c>
      <c r="H40" s="191">
        <v>10</v>
      </c>
      <c r="I40">
        <v>10</v>
      </c>
      <c r="J40" s="191">
        <v>20</v>
      </c>
      <c r="K40" s="273" t="str">
        <f t="shared" si="0"/>
        <v>DUPLICA</v>
      </c>
      <c r="L40" s="272" t="str">
        <f t="shared" si="1"/>
        <v>OK</v>
      </c>
    </row>
    <row r="41" spans="2:12" x14ac:dyDescent="0.25">
      <c r="B41" s="49" t="s">
        <v>163</v>
      </c>
      <c r="C41" s="30">
        <v>0.24998999999999999</v>
      </c>
      <c r="D41" s="191">
        <v>3</v>
      </c>
      <c r="E41">
        <v>0</v>
      </c>
      <c r="F41">
        <v>0</v>
      </c>
      <c r="G41" s="191">
        <v>3</v>
      </c>
      <c r="H41" s="191">
        <v>3</v>
      </c>
      <c r="I41">
        <v>3</v>
      </c>
      <c r="J41" s="191">
        <v>6</v>
      </c>
      <c r="K41" s="273" t="str">
        <f t="shared" si="0"/>
        <v>DUPLICA</v>
      </c>
      <c r="L41" s="272" t="str">
        <f t="shared" si="1"/>
        <v>OK</v>
      </c>
    </row>
    <row r="42" spans="2:12" x14ac:dyDescent="0.25">
      <c r="B42" s="49" t="s">
        <v>75</v>
      </c>
      <c r="C42" s="30">
        <v>0.25015999999999999</v>
      </c>
      <c r="D42" s="191">
        <v>4</v>
      </c>
      <c r="E42">
        <v>0</v>
      </c>
      <c r="F42">
        <v>0</v>
      </c>
      <c r="G42" s="191">
        <v>4</v>
      </c>
      <c r="H42" s="191">
        <v>4</v>
      </c>
      <c r="I42">
        <v>4</v>
      </c>
      <c r="J42" s="191">
        <v>8</v>
      </c>
      <c r="K42" s="273" t="str">
        <f t="shared" si="0"/>
        <v>DUPLICA</v>
      </c>
      <c r="L42" s="272" t="str">
        <f t="shared" si="1"/>
        <v>OK</v>
      </c>
    </row>
    <row r="43" spans="2:12" x14ac:dyDescent="0.25">
      <c r="B43" s="49" t="s">
        <v>519</v>
      </c>
      <c r="C43" s="30">
        <v>0.25034000000000001</v>
      </c>
      <c r="D43" s="191">
        <v>4</v>
      </c>
      <c r="E43">
        <v>0</v>
      </c>
      <c r="F43">
        <v>0</v>
      </c>
      <c r="G43" s="191">
        <v>4</v>
      </c>
      <c r="H43" s="191">
        <v>4</v>
      </c>
      <c r="I43">
        <v>4</v>
      </c>
      <c r="J43" s="191">
        <v>8</v>
      </c>
      <c r="K43" s="273" t="str">
        <f t="shared" si="0"/>
        <v>DUPLICA</v>
      </c>
      <c r="L43" s="272" t="str">
        <f t="shared" si="1"/>
        <v>OK</v>
      </c>
    </row>
    <row r="44" spans="2:12" x14ac:dyDescent="0.25">
      <c r="B44" s="49" t="s">
        <v>201</v>
      </c>
      <c r="C44" s="30">
        <v>0.25015999999999999</v>
      </c>
      <c r="D44" s="191">
        <v>8</v>
      </c>
      <c r="E44">
        <v>0</v>
      </c>
      <c r="F44">
        <v>0</v>
      </c>
      <c r="G44" s="191">
        <v>8</v>
      </c>
      <c r="H44" s="191">
        <v>8</v>
      </c>
      <c r="I44">
        <v>8</v>
      </c>
      <c r="J44" s="191">
        <v>16</v>
      </c>
      <c r="K44" s="273" t="str">
        <f t="shared" si="0"/>
        <v>DUPLICA</v>
      </c>
      <c r="L44" s="272" t="str">
        <f t="shared" si="1"/>
        <v>OK</v>
      </c>
    </row>
    <row r="45" spans="2:12" x14ac:dyDescent="0.25">
      <c r="B45" s="49" t="s">
        <v>581</v>
      </c>
      <c r="C45" s="30">
        <v>0.25063999999999997</v>
      </c>
      <c r="D45" s="191">
        <v>9</v>
      </c>
      <c r="E45">
        <v>0</v>
      </c>
      <c r="F45">
        <v>0</v>
      </c>
      <c r="G45" s="191">
        <v>9</v>
      </c>
      <c r="H45" s="191">
        <v>9</v>
      </c>
      <c r="I45">
        <v>9</v>
      </c>
      <c r="J45" s="191">
        <v>18</v>
      </c>
      <c r="K45" s="273" t="str">
        <f t="shared" si="0"/>
        <v>DUPLICA</v>
      </c>
      <c r="L45" s="272" t="str">
        <f t="shared" si="1"/>
        <v>OK</v>
      </c>
    </row>
    <row r="46" spans="2:12" x14ac:dyDescent="0.25">
      <c r="B46" s="49" t="s">
        <v>154</v>
      </c>
      <c r="C46" s="30">
        <v>0.41933999999999999</v>
      </c>
      <c r="D46" s="191">
        <v>11</v>
      </c>
      <c r="E46">
        <v>0</v>
      </c>
      <c r="F46">
        <v>0</v>
      </c>
      <c r="G46" s="191">
        <v>11</v>
      </c>
      <c r="H46" s="191">
        <v>11</v>
      </c>
      <c r="I46">
        <v>11</v>
      </c>
      <c r="J46" s="191">
        <v>33</v>
      </c>
      <c r="K46" s="273" t="str">
        <f t="shared" si="0"/>
        <v>TRIPLICA</v>
      </c>
      <c r="L46" s="272" t="str">
        <f t="shared" si="1"/>
        <v>OK</v>
      </c>
    </row>
    <row r="47" spans="2:12" x14ac:dyDescent="0.25">
      <c r="B47" s="49" t="s">
        <v>114</v>
      </c>
      <c r="C47" s="30">
        <v>0.25159999999999999</v>
      </c>
      <c r="D47" s="191">
        <v>9</v>
      </c>
      <c r="E47">
        <v>0</v>
      </c>
      <c r="F47">
        <v>0</v>
      </c>
      <c r="G47" s="191">
        <v>9</v>
      </c>
      <c r="H47" s="191">
        <v>9</v>
      </c>
      <c r="I47">
        <v>9</v>
      </c>
      <c r="J47" s="191">
        <v>18</v>
      </c>
      <c r="K47" s="273" t="str">
        <f t="shared" si="0"/>
        <v>DUPLICA</v>
      </c>
      <c r="L47" s="272" t="str">
        <f t="shared" si="1"/>
        <v>OK</v>
      </c>
    </row>
    <row r="48" spans="2:12" x14ac:dyDescent="0.25">
      <c r="B48" s="49" t="s">
        <v>79</v>
      </c>
      <c r="C48" s="30">
        <v>0.24992</v>
      </c>
      <c r="D48" s="191">
        <v>13</v>
      </c>
      <c r="E48">
        <v>0</v>
      </c>
      <c r="F48">
        <v>0</v>
      </c>
      <c r="G48" s="191">
        <v>13</v>
      </c>
      <c r="H48" s="191">
        <v>13</v>
      </c>
      <c r="I48">
        <v>13</v>
      </c>
      <c r="J48" s="191">
        <v>26</v>
      </c>
      <c r="K48" s="273" t="str">
        <f t="shared" si="0"/>
        <v>DUPLICA</v>
      </c>
    </row>
    <row r="49" spans="2:11" x14ac:dyDescent="0.25">
      <c r="B49" s="49" t="s">
        <v>520</v>
      </c>
      <c r="C49" s="30">
        <v>0.29185</v>
      </c>
      <c r="D49" s="191">
        <v>9</v>
      </c>
      <c r="E49">
        <v>0</v>
      </c>
      <c r="F49">
        <v>1</v>
      </c>
      <c r="G49" s="191">
        <v>8</v>
      </c>
      <c r="H49" s="191">
        <v>9</v>
      </c>
      <c r="I49">
        <v>8</v>
      </c>
      <c r="J49" s="191">
        <v>16</v>
      </c>
      <c r="K49" s="273" t="str">
        <f t="shared" si="0"/>
        <v>DUPLICA</v>
      </c>
    </row>
    <row r="50" spans="2:11" x14ac:dyDescent="0.25">
      <c r="B50" s="49" t="s">
        <v>84</v>
      </c>
      <c r="C50" s="30">
        <v>0.25042999999999999</v>
      </c>
      <c r="D50" s="191">
        <v>8</v>
      </c>
      <c r="E50">
        <v>0</v>
      </c>
      <c r="F50">
        <v>0</v>
      </c>
      <c r="G50" s="191">
        <v>8</v>
      </c>
      <c r="H50" s="191">
        <v>8</v>
      </c>
      <c r="I50">
        <v>8</v>
      </c>
      <c r="J50" s="191">
        <v>24</v>
      </c>
      <c r="K50" s="273" t="str">
        <f t="shared" si="0"/>
        <v>TRIPLICA</v>
      </c>
    </row>
    <row r="51" spans="2:11" x14ac:dyDescent="0.25">
      <c r="B51" s="29" t="s">
        <v>345</v>
      </c>
      <c r="C51" s="30">
        <v>4.5926999999999998</v>
      </c>
      <c r="D51" s="191">
        <v>107</v>
      </c>
      <c r="E51">
        <v>0</v>
      </c>
      <c r="F51">
        <v>1</v>
      </c>
      <c r="G51" s="191">
        <v>106</v>
      </c>
      <c r="H51" s="191">
        <v>107</v>
      </c>
      <c r="I51">
        <v>106</v>
      </c>
      <c r="J51" s="191">
        <v>242</v>
      </c>
      <c r="K51" s="273" t="str">
        <f t="shared" si="0"/>
        <v/>
      </c>
    </row>
    <row r="52" spans="2:11" x14ac:dyDescent="0.25">
      <c r="B52" s="29" t="s">
        <v>254</v>
      </c>
      <c r="C52" s="30">
        <v>9.5634000000000015</v>
      </c>
      <c r="D52" s="191">
        <v>207</v>
      </c>
      <c r="E52">
        <v>0</v>
      </c>
      <c r="F52">
        <v>1</v>
      </c>
      <c r="G52" s="191">
        <v>206</v>
      </c>
      <c r="H52" s="191">
        <v>207</v>
      </c>
      <c r="I52">
        <v>206</v>
      </c>
      <c r="J52" s="191">
        <v>448</v>
      </c>
      <c r="K52" s="273" t="str">
        <f t="shared" si="0"/>
        <v/>
      </c>
    </row>
  </sheetData>
  <mergeCells count="1">
    <mergeCell ref="B5:I6"/>
  </mergeCells>
  <conditionalFormatting sqref="K1:K1048576">
    <cfRule type="containsText" dxfId="8" priority="1" operator="containsText" text="TRIPLICA">
      <formula>NOT(ISERROR(SEARCH("TRIPLICA",K1)))</formula>
    </cfRule>
  </conditionalFormatting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4596-4F10-4A46-A9D7-9FEE7E38B923}">
  <dimension ref="B4:J933"/>
  <sheetViews>
    <sheetView showGridLines="0" topLeftCell="A34" zoomScale="85" zoomScaleNormal="85" workbookViewId="0">
      <selection activeCell="E47" sqref="E47"/>
    </sheetView>
  </sheetViews>
  <sheetFormatPr baseColWidth="10" defaultColWidth="11.5703125" defaultRowHeight="15" x14ac:dyDescent="0.25"/>
  <cols>
    <col min="1" max="1" width="11.5703125" customWidth="1"/>
    <col min="2" max="2" width="19.42578125" style="57" bestFit="1" customWidth="1"/>
    <col min="3" max="3" width="27.7109375" style="57" bestFit="1" customWidth="1"/>
    <col min="4" max="4" width="26.5703125" style="57" bestFit="1" customWidth="1"/>
    <col min="5" max="5" width="28.140625" style="57" bestFit="1" customWidth="1"/>
    <col min="6" max="6" width="9.5703125" style="57" bestFit="1" customWidth="1"/>
    <col min="7" max="7" width="8.140625" style="57" bestFit="1" customWidth="1"/>
    <col min="8" max="8" width="12.5703125" style="57" customWidth="1"/>
    <col min="9" max="9" width="10.7109375" style="57" bestFit="1" customWidth="1"/>
    <col min="10" max="11" width="11.5703125" customWidth="1"/>
  </cols>
  <sheetData>
    <row r="4" spans="2:10" x14ac:dyDescent="0.25">
      <c r="B4"/>
      <c r="C4"/>
    </row>
    <row r="5" spans="2:10" x14ac:dyDescent="0.25">
      <c r="B5" s="58" t="s">
        <v>19</v>
      </c>
      <c r="C5" s="57" t="s" vm="1">
        <v>306</v>
      </c>
    </row>
    <row r="7" spans="2:10" x14ac:dyDescent="0.25">
      <c r="B7" s="58" t="s">
        <v>480</v>
      </c>
      <c r="C7" s="58" t="s">
        <v>12</v>
      </c>
      <c r="D7" s="58" t="s">
        <v>11</v>
      </c>
      <c r="E7" s="58" t="s">
        <v>2</v>
      </c>
      <c r="F7" s="58" t="s">
        <v>216</v>
      </c>
      <c r="G7" s="57" t="s">
        <v>346</v>
      </c>
      <c r="H7" s="57" t="s">
        <v>347</v>
      </c>
      <c r="I7" s="57" t="s">
        <v>348</v>
      </c>
      <c r="J7" s="57" t="s">
        <v>349</v>
      </c>
    </row>
    <row r="8" spans="2:10" x14ac:dyDescent="0.25">
      <c r="B8" s="57" t="s">
        <v>36</v>
      </c>
      <c r="C8" s="57" t="s">
        <v>32</v>
      </c>
      <c r="D8" s="57" t="s">
        <v>31</v>
      </c>
      <c r="E8" s="57" t="s">
        <v>25</v>
      </c>
      <c r="G8" s="59">
        <v>5</v>
      </c>
      <c r="H8" s="59">
        <v>6.9485900000000003</v>
      </c>
      <c r="I8" s="60">
        <v>1.389718</v>
      </c>
      <c r="J8" s="57" t="s">
        <v>672</v>
      </c>
    </row>
    <row r="9" spans="2:10" x14ac:dyDescent="0.25">
      <c r="B9" s="57" t="s">
        <v>36</v>
      </c>
      <c r="C9" s="57" t="s">
        <v>32</v>
      </c>
      <c r="D9" s="57" t="s">
        <v>31</v>
      </c>
      <c r="E9" s="57" t="s">
        <v>41</v>
      </c>
      <c r="G9" s="59">
        <v>5</v>
      </c>
      <c r="H9" s="59">
        <v>6.9835900000000004</v>
      </c>
      <c r="I9" s="60">
        <v>1.3967180000000001</v>
      </c>
      <c r="J9" s="57" t="s">
        <v>673</v>
      </c>
    </row>
    <row r="10" spans="2:10" x14ac:dyDescent="0.25">
      <c r="B10" s="57" t="s">
        <v>36</v>
      </c>
      <c r="C10" s="57" t="s">
        <v>32</v>
      </c>
      <c r="D10" s="57" t="s">
        <v>345</v>
      </c>
      <c r="G10" s="59">
        <v>10</v>
      </c>
      <c r="H10" s="59">
        <v>13.932180000000001</v>
      </c>
      <c r="I10" s="60">
        <v>1.3932180000000001</v>
      </c>
      <c r="J10" s="57" t="s">
        <v>674</v>
      </c>
    </row>
    <row r="11" spans="2:10" x14ac:dyDescent="0.25">
      <c r="B11" s="57" t="s">
        <v>36</v>
      </c>
      <c r="C11" s="57" t="s">
        <v>350</v>
      </c>
      <c r="G11" s="59">
        <v>10</v>
      </c>
      <c r="H11" s="59">
        <v>13.932180000000001</v>
      </c>
      <c r="I11" s="60">
        <v>1.3932180000000001</v>
      </c>
      <c r="J11" s="57" t="s">
        <v>674</v>
      </c>
    </row>
    <row r="12" spans="2:10" x14ac:dyDescent="0.25">
      <c r="B12" s="57" t="s">
        <v>485</v>
      </c>
      <c r="G12" s="59">
        <v>10</v>
      </c>
      <c r="H12" s="59">
        <v>13.932180000000001</v>
      </c>
      <c r="I12" s="60">
        <v>1.3932180000000001</v>
      </c>
      <c r="J12" s="57" t="s">
        <v>674</v>
      </c>
    </row>
    <row r="13" spans="2:10" x14ac:dyDescent="0.25">
      <c r="B13" s="57" t="s">
        <v>51</v>
      </c>
      <c r="C13" s="57" t="s">
        <v>32</v>
      </c>
      <c r="D13" s="57" t="s">
        <v>110</v>
      </c>
      <c r="E13" s="57" t="s">
        <v>464</v>
      </c>
      <c r="G13" s="59">
        <v>5</v>
      </c>
      <c r="H13" s="59">
        <v>5.2631899999999998</v>
      </c>
      <c r="I13" s="60">
        <v>1.052638</v>
      </c>
      <c r="J13" s="57" t="s">
        <v>654</v>
      </c>
    </row>
    <row r="14" spans="2:10" x14ac:dyDescent="0.25">
      <c r="B14" s="57" t="s">
        <v>51</v>
      </c>
      <c r="C14" s="57" t="s">
        <v>32</v>
      </c>
      <c r="D14" s="57" t="s">
        <v>110</v>
      </c>
      <c r="E14" s="57" t="s">
        <v>129</v>
      </c>
      <c r="G14" s="59">
        <v>5</v>
      </c>
      <c r="H14" s="59">
        <v>5.33969</v>
      </c>
      <c r="I14" s="60">
        <v>1.0679380000000001</v>
      </c>
      <c r="J14" s="57" t="s">
        <v>663</v>
      </c>
    </row>
    <row r="15" spans="2:10" x14ac:dyDescent="0.25">
      <c r="B15" s="57" t="s">
        <v>51</v>
      </c>
      <c r="C15" s="57" t="s">
        <v>32</v>
      </c>
      <c r="D15" s="57" t="s">
        <v>110</v>
      </c>
      <c r="E15" s="57" t="s">
        <v>603</v>
      </c>
      <c r="G15" s="59">
        <v>0.5</v>
      </c>
      <c r="H15" s="59">
        <v>0.53956999999999999</v>
      </c>
      <c r="I15" s="60">
        <v>1.07914</v>
      </c>
      <c r="J15" s="57" t="s">
        <v>659</v>
      </c>
    </row>
    <row r="16" spans="2:10" x14ac:dyDescent="0.25">
      <c r="B16" s="57" t="s">
        <v>51</v>
      </c>
      <c r="C16" s="57" t="s">
        <v>32</v>
      </c>
      <c r="D16" s="57" t="s">
        <v>110</v>
      </c>
      <c r="E16" s="57" t="s">
        <v>211</v>
      </c>
      <c r="G16" s="59">
        <v>5</v>
      </c>
      <c r="H16" s="59">
        <v>5.04216</v>
      </c>
      <c r="I16" s="60">
        <v>1.008432</v>
      </c>
      <c r="J16" s="57" t="s">
        <v>675</v>
      </c>
    </row>
    <row r="17" spans="2:10" x14ac:dyDescent="0.25">
      <c r="B17" s="57" t="s">
        <v>51</v>
      </c>
      <c r="C17" s="57" t="s">
        <v>32</v>
      </c>
      <c r="D17" s="57" t="s">
        <v>110</v>
      </c>
      <c r="E17" s="57" t="s">
        <v>516</v>
      </c>
      <c r="G17" s="59">
        <v>2</v>
      </c>
      <c r="H17" s="59">
        <v>1.8190599999999999</v>
      </c>
      <c r="I17" s="60">
        <v>0.90952999999999995</v>
      </c>
      <c r="J17" s="57" t="s">
        <v>660</v>
      </c>
    </row>
    <row r="18" spans="2:10" x14ac:dyDescent="0.25">
      <c r="B18" s="57" t="s">
        <v>51</v>
      </c>
      <c r="C18" s="57" t="s">
        <v>32</v>
      </c>
      <c r="D18" s="57" t="s">
        <v>110</v>
      </c>
      <c r="E18" s="57" t="s">
        <v>168</v>
      </c>
      <c r="G18" s="59">
        <v>5</v>
      </c>
      <c r="H18" s="59">
        <v>5.1192000000000002</v>
      </c>
      <c r="I18" s="60">
        <v>1.0238400000000001</v>
      </c>
      <c r="J18" s="57" t="s">
        <v>676</v>
      </c>
    </row>
    <row r="19" spans="2:10" x14ac:dyDescent="0.25">
      <c r="B19" s="57" t="s">
        <v>51</v>
      </c>
      <c r="C19" s="57" t="s">
        <v>32</v>
      </c>
      <c r="D19" s="57" t="s">
        <v>110</v>
      </c>
      <c r="E19" s="57" t="s">
        <v>517</v>
      </c>
      <c r="G19" s="59">
        <v>5</v>
      </c>
      <c r="H19" s="59">
        <v>5.25345</v>
      </c>
      <c r="I19" s="60">
        <v>1.0506899999999999</v>
      </c>
      <c r="J19" s="57" t="s">
        <v>677</v>
      </c>
    </row>
    <row r="20" spans="2:10" x14ac:dyDescent="0.25">
      <c r="B20" s="57" t="s">
        <v>51</v>
      </c>
      <c r="C20" s="57" t="s">
        <v>32</v>
      </c>
      <c r="D20" s="57" t="s">
        <v>110</v>
      </c>
      <c r="E20" s="57" t="s">
        <v>206</v>
      </c>
      <c r="G20" s="59">
        <v>5</v>
      </c>
      <c r="H20" s="59">
        <v>5.2410600000000001</v>
      </c>
      <c r="I20" s="60">
        <v>1.0482119999999999</v>
      </c>
      <c r="J20" s="57" t="s">
        <v>678</v>
      </c>
    </row>
    <row r="21" spans="2:10" x14ac:dyDescent="0.25">
      <c r="B21" s="57" t="s">
        <v>51</v>
      </c>
      <c r="C21" s="57" t="s">
        <v>32</v>
      </c>
      <c r="D21" s="57" t="s">
        <v>110</v>
      </c>
      <c r="E21" s="57" t="s">
        <v>105</v>
      </c>
      <c r="G21" s="59">
        <v>5</v>
      </c>
      <c r="H21" s="59">
        <v>4.6316300000000004</v>
      </c>
      <c r="I21" s="60">
        <v>0.92632600000000009</v>
      </c>
      <c r="J21" s="57" t="s">
        <v>679</v>
      </c>
    </row>
    <row r="22" spans="2:10" x14ac:dyDescent="0.25">
      <c r="B22" s="57" t="s">
        <v>51</v>
      </c>
      <c r="C22" s="57" t="s">
        <v>32</v>
      </c>
      <c r="D22" s="57" t="s">
        <v>110</v>
      </c>
      <c r="E22" s="57" t="s">
        <v>173</v>
      </c>
      <c r="G22" s="59">
        <v>3.5</v>
      </c>
      <c r="H22" s="59">
        <v>3.8352499999999998</v>
      </c>
      <c r="I22" s="60">
        <v>1.0957857142857141</v>
      </c>
      <c r="J22" s="57" t="s">
        <v>664</v>
      </c>
    </row>
    <row r="23" spans="2:10" x14ac:dyDescent="0.25">
      <c r="B23" s="57" t="s">
        <v>51</v>
      </c>
      <c r="C23" s="57" t="s">
        <v>32</v>
      </c>
      <c r="D23" s="57" t="s">
        <v>110</v>
      </c>
      <c r="E23" s="57" t="s">
        <v>177</v>
      </c>
      <c r="G23" s="59">
        <v>2.5</v>
      </c>
      <c r="H23" s="59">
        <v>3.19509</v>
      </c>
      <c r="I23" s="60">
        <v>1.2780359999999999</v>
      </c>
      <c r="J23" s="57" t="s">
        <v>680</v>
      </c>
    </row>
    <row r="24" spans="2:10" x14ac:dyDescent="0.25">
      <c r="B24" s="57" t="s">
        <v>51</v>
      </c>
      <c r="C24" s="57" t="s">
        <v>32</v>
      </c>
      <c r="D24" s="57" t="s">
        <v>110</v>
      </c>
      <c r="E24" s="57" t="s">
        <v>608</v>
      </c>
      <c r="G24" s="59">
        <v>1.75</v>
      </c>
      <c r="H24" s="59">
        <v>1.3745499999999999</v>
      </c>
      <c r="I24" s="60">
        <v>0.78545714285714285</v>
      </c>
      <c r="J24" s="57" t="s">
        <v>681</v>
      </c>
    </row>
    <row r="25" spans="2:10" x14ac:dyDescent="0.25">
      <c r="B25" s="57" t="s">
        <v>51</v>
      </c>
      <c r="C25" s="57" t="s">
        <v>32</v>
      </c>
      <c r="D25" s="57" t="s">
        <v>110</v>
      </c>
      <c r="E25" s="57" t="s">
        <v>518</v>
      </c>
      <c r="G25" s="59">
        <v>0</v>
      </c>
      <c r="H25" s="59">
        <v>0</v>
      </c>
      <c r="I25" s="60"/>
      <c r="J25" s="57" t="s">
        <v>538</v>
      </c>
    </row>
    <row r="26" spans="2:10" x14ac:dyDescent="0.25">
      <c r="B26" s="57" t="s">
        <v>51</v>
      </c>
      <c r="C26" s="57" t="s">
        <v>32</v>
      </c>
      <c r="D26" s="57" t="s">
        <v>110</v>
      </c>
      <c r="E26" s="57" t="s">
        <v>584</v>
      </c>
      <c r="G26" s="59">
        <v>2.75</v>
      </c>
      <c r="H26" s="59">
        <v>2.8693200000000001</v>
      </c>
      <c r="I26" s="60">
        <v>1.043389090909091</v>
      </c>
      <c r="J26" s="57" t="s">
        <v>676</v>
      </c>
    </row>
    <row r="27" spans="2:10" x14ac:dyDescent="0.25">
      <c r="B27" s="57" t="s">
        <v>51</v>
      </c>
      <c r="C27" s="57" t="s">
        <v>32</v>
      </c>
      <c r="D27" s="57" t="s">
        <v>110</v>
      </c>
      <c r="E27" s="57" t="s">
        <v>182</v>
      </c>
      <c r="G27" s="59">
        <v>5</v>
      </c>
      <c r="H27" s="59">
        <v>5.2310499999999998</v>
      </c>
      <c r="I27" s="60">
        <v>1.0462099999999999</v>
      </c>
      <c r="J27" s="57" t="s">
        <v>665</v>
      </c>
    </row>
    <row r="28" spans="2:10" x14ac:dyDescent="0.25">
      <c r="B28" s="57" t="s">
        <v>51</v>
      </c>
      <c r="C28" s="57" t="s">
        <v>32</v>
      </c>
      <c r="D28" s="57" t="s">
        <v>110</v>
      </c>
      <c r="E28" s="57" t="s">
        <v>134</v>
      </c>
      <c r="G28" s="59">
        <v>4.25</v>
      </c>
      <c r="H28" s="59">
        <v>5.0370999999999997</v>
      </c>
      <c r="I28" s="60">
        <v>1.1852</v>
      </c>
      <c r="J28" s="57" t="s">
        <v>682</v>
      </c>
    </row>
    <row r="29" spans="2:10" x14ac:dyDescent="0.25">
      <c r="B29" s="57" t="s">
        <v>51</v>
      </c>
      <c r="C29" s="57" t="s">
        <v>32</v>
      </c>
      <c r="D29" s="57" t="s">
        <v>110</v>
      </c>
      <c r="E29" s="57" t="s">
        <v>614</v>
      </c>
      <c r="G29" s="59">
        <v>0</v>
      </c>
      <c r="H29" s="59">
        <v>0.79830000000000001</v>
      </c>
      <c r="I29" s="60"/>
      <c r="J29" s="57" t="s">
        <v>647</v>
      </c>
    </row>
    <row r="30" spans="2:10" x14ac:dyDescent="0.25">
      <c r="B30" s="57" t="s">
        <v>51</v>
      </c>
      <c r="C30" s="57" t="s">
        <v>32</v>
      </c>
      <c r="D30" s="57" t="s">
        <v>110</v>
      </c>
      <c r="E30" s="57" t="s">
        <v>602</v>
      </c>
      <c r="G30" s="59">
        <v>0</v>
      </c>
      <c r="H30" s="59">
        <v>0</v>
      </c>
      <c r="I30" s="60"/>
      <c r="J30" s="57" t="s">
        <v>538</v>
      </c>
    </row>
    <row r="31" spans="2:10" x14ac:dyDescent="0.25">
      <c r="B31" s="57" t="s">
        <v>51</v>
      </c>
      <c r="C31" s="57" t="s">
        <v>32</v>
      </c>
      <c r="D31" s="57" t="s">
        <v>110</v>
      </c>
      <c r="E31" s="57" t="s">
        <v>187</v>
      </c>
      <c r="G31" s="59">
        <v>5</v>
      </c>
      <c r="H31" s="59">
        <v>5.3849099999999996</v>
      </c>
      <c r="I31" s="60">
        <v>1.0769819999999999</v>
      </c>
      <c r="J31" s="57" t="s">
        <v>683</v>
      </c>
    </row>
    <row r="32" spans="2:10" x14ac:dyDescent="0.25">
      <c r="B32" s="57" t="s">
        <v>51</v>
      </c>
      <c r="C32" s="57" t="s">
        <v>32</v>
      </c>
      <c r="D32" s="57" t="s">
        <v>110</v>
      </c>
      <c r="E32" s="57" t="s">
        <v>191</v>
      </c>
      <c r="G32" s="59">
        <v>5</v>
      </c>
      <c r="H32" s="59">
        <v>4.9387800000000004</v>
      </c>
      <c r="I32" s="60">
        <v>0.98775600000000008</v>
      </c>
      <c r="J32" s="57" t="s">
        <v>684</v>
      </c>
    </row>
    <row r="33" spans="2:10" x14ac:dyDescent="0.25">
      <c r="B33" s="57" t="s">
        <v>51</v>
      </c>
      <c r="C33" s="57" t="s">
        <v>32</v>
      </c>
      <c r="D33" s="57" t="s">
        <v>110</v>
      </c>
      <c r="E33" s="57" t="s">
        <v>119</v>
      </c>
      <c r="G33" s="59">
        <v>5</v>
      </c>
      <c r="H33" s="59">
        <v>5.2615800000000004</v>
      </c>
      <c r="I33" s="60">
        <v>1.052316</v>
      </c>
      <c r="J33" s="57" t="s">
        <v>685</v>
      </c>
    </row>
    <row r="34" spans="2:10" x14ac:dyDescent="0.25">
      <c r="B34" s="57" t="s">
        <v>51</v>
      </c>
      <c r="C34" s="57" t="s">
        <v>32</v>
      </c>
      <c r="D34" s="57" t="s">
        <v>110</v>
      </c>
      <c r="E34" s="57" t="s">
        <v>139</v>
      </c>
      <c r="G34" s="59">
        <v>5</v>
      </c>
      <c r="H34" s="59">
        <v>5.2392599999999998</v>
      </c>
      <c r="I34" s="60">
        <v>1.047852</v>
      </c>
      <c r="J34" s="57" t="s">
        <v>686</v>
      </c>
    </row>
    <row r="35" spans="2:10" x14ac:dyDescent="0.25">
      <c r="B35" s="57" t="s">
        <v>51</v>
      </c>
      <c r="C35" s="57" t="s">
        <v>32</v>
      </c>
      <c r="D35" s="57" t="s">
        <v>110</v>
      </c>
      <c r="E35" s="57" t="s">
        <v>196</v>
      </c>
      <c r="G35" s="59">
        <v>5</v>
      </c>
      <c r="H35" s="59">
        <v>5.4699400000000002</v>
      </c>
      <c r="I35" s="60">
        <v>1.093988</v>
      </c>
      <c r="J35" s="57" t="s">
        <v>687</v>
      </c>
    </row>
    <row r="36" spans="2:10" x14ac:dyDescent="0.25">
      <c r="B36" s="57" t="s">
        <v>51</v>
      </c>
      <c r="C36" s="57" t="s">
        <v>32</v>
      </c>
      <c r="D36" s="57" t="s">
        <v>344</v>
      </c>
      <c r="G36" s="59">
        <v>82.25</v>
      </c>
      <c r="H36" s="59">
        <v>86.884140000000002</v>
      </c>
      <c r="I36" s="60">
        <v>1.0563421276595746</v>
      </c>
      <c r="J36" s="57" t="s">
        <v>688</v>
      </c>
    </row>
    <row r="37" spans="2:10" x14ac:dyDescent="0.25">
      <c r="B37" s="57" t="s">
        <v>51</v>
      </c>
      <c r="C37" s="57" t="s">
        <v>32</v>
      </c>
      <c r="D37" s="57" t="s">
        <v>31</v>
      </c>
      <c r="E37" s="57" t="s">
        <v>53</v>
      </c>
      <c r="G37" s="59">
        <v>5</v>
      </c>
      <c r="H37" s="59">
        <v>6.1525499999999997</v>
      </c>
      <c r="I37" s="60">
        <v>1.23051</v>
      </c>
      <c r="J37" s="57" t="s">
        <v>689</v>
      </c>
    </row>
    <row r="38" spans="2:10" x14ac:dyDescent="0.25">
      <c r="B38" s="57" t="s">
        <v>51</v>
      </c>
      <c r="C38" s="57" t="s">
        <v>32</v>
      </c>
      <c r="D38" s="57" t="s">
        <v>31</v>
      </c>
      <c r="E38" s="57" t="s">
        <v>58</v>
      </c>
      <c r="G38" s="59">
        <v>5</v>
      </c>
      <c r="H38" s="59">
        <v>6.37324</v>
      </c>
      <c r="I38" s="60">
        <v>1.274648</v>
      </c>
      <c r="J38" s="57" t="s">
        <v>690</v>
      </c>
    </row>
    <row r="39" spans="2:10" x14ac:dyDescent="0.25">
      <c r="B39" s="57" t="s">
        <v>51</v>
      </c>
      <c r="C39" s="57" t="s">
        <v>32</v>
      </c>
      <c r="D39" s="57" t="s">
        <v>31</v>
      </c>
      <c r="E39" s="57" t="s">
        <v>95</v>
      </c>
      <c r="G39" s="59">
        <v>5</v>
      </c>
      <c r="H39" s="59">
        <v>5.3646200000000004</v>
      </c>
      <c r="I39" s="60">
        <v>1.072924</v>
      </c>
      <c r="J39" s="57" t="s">
        <v>691</v>
      </c>
    </row>
    <row r="40" spans="2:10" x14ac:dyDescent="0.25">
      <c r="B40" s="57" t="s">
        <v>51</v>
      </c>
      <c r="C40" s="57" t="s">
        <v>32</v>
      </c>
      <c r="D40" s="57" t="s">
        <v>31</v>
      </c>
      <c r="E40" s="57" t="s">
        <v>63</v>
      </c>
      <c r="G40" s="59">
        <v>5</v>
      </c>
      <c r="H40" s="59">
        <v>5.3658299999999999</v>
      </c>
      <c r="I40" s="60">
        <v>1.0731660000000001</v>
      </c>
      <c r="J40" s="57" t="s">
        <v>692</v>
      </c>
    </row>
    <row r="41" spans="2:10" x14ac:dyDescent="0.25">
      <c r="B41" s="57" t="s">
        <v>51</v>
      </c>
      <c r="C41" s="57" t="s">
        <v>32</v>
      </c>
      <c r="D41" s="57" t="s">
        <v>31</v>
      </c>
      <c r="E41" s="57" t="s">
        <v>100</v>
      </c>
      <c r="G41" s="59">
        <v>5</v>
      </c>
      <c r="H41" s="59">
        <v>4.7924800000000003</v>
      </c>
      <c r="I41" s="60">
        <v>0.95849600000000001</v>
      </c>
      <c r="J41" s="57" t="s">
        <v>693</v>
      </c>
    </row>
    <row r="42" spans="2:10" x14ac:dyDescent="0.25">
      <c r="B42" s="57" t="s">
        <v>51</v>
      </c>
      <c r="C42" s="57" t="s">
        <v>32</v>
      </c>
      <c r="D42" s="57" t="s">
        <v>31</v>
      </c>
      <c r="E42" s="57" t="s">
        <v>144</v>
      </c>
      <c r="G42" s="59">
        <v>5</v>
      </c>
      <c r="H42" s="59">
        <v>5.1833900000000002</v>
      </c>
      <c r="I42" s="60">
        <v>1.036678</v>
      </c>
      <c r="J42" s="57" t="s">
        <v>694</v>
      </c>
    </row>
    <row r="43" spans="2:10" x14ac:dyDescent="0.25">
      <c r="B43" s="57" t="s">
        <v>51</v>
      </c>
      <c r="C43" s="57" t="s">
        <v>32</v>
      </c>
      <c r="D43" s="57" t="s">
        <v>31</v>
      </c>
      <c r="E43" s="57" t="s">
        <v>69</v>
      </c>
      <c r="G43" s="59">
        <v>5</v>
      </c>
      <c r="H43" s="59">
        <v>5.11036</v>
      </c>
      <c r="I43" s="60">
        <v>1.0220720000000001</v>
      </c>
      <c r="J43" s="57" t="s">
        <v>695</v>
      </c>
    </row>
    <row r="44" spans="2:10" x14ac:dyDescent="0.25">
      <c r="B44" s="57" t="s">
        <v>51</v>
      </c>
      <c r="C44" s="57" t="s">
        <v>32</v>
      </c>
      <c r="D44" s="57" t="s">
        <v>31</v>
      </c>
      <c r="E44" s="57" t="s">
        <v>163</v>
      </c>
      <c r="G44" s="59">
        <v>5</v>
      </c>
      <c r="H44" s="59">
        <v>4.22187</v>
      </c>
      <c r="I44" s="60">
        <v>0.84437399999999996</v>
      </c>
      <c r="J44" s="57" t="s">
        <v>696</v>
      </c>
    </row>
    <row r="45" spans="2:10" x14ac:dyDescent="0.25">
      <c r="B45" s="57" t="s">
        <v>51</v>
      </c>
      <c r="C45" s="57" t="s">
        <v>32</v>
      </c>
      <c r="D45" s="57" t="s">
        <v>31</v>
      </c>
      <c r="E45" s="57" t="s">
        <v>75</v>
      </c>
      <c r="G45" s="59">
        <v>4.25</v>
      </c>
      <c r="H45" s="59">
        <v>4.0031699999999999</v>
      </c>
      <c r="I45" s="60">
        <v>0.94192235294117643</v>
      </c>
      <c r="J45" s="57" t="s">
        <v>661</v>
      </c>
    </row>
    <row r="46" spans="2:10" x14ac:dyDescent="0.25">
      <c r="B46" s="57" t="s">
        <v>51</v>
      </c>
      <c r="C46" s="57" t="s">
        <v>32</v>
      </c>
      <c r="D46" s="57" t="s">
        <v>31</v>
      </c>
      <c r="E46" s="57" t="s">
        <v>519</v>
      </c>
      <c r="G46" s="59">
        <v>5</v>
      </c>
      <c r="H46" s="59">
        <v>5.2737299999999996</v>
      </c>
      <c r="I46" s="60">
        <v>1.054746</v>
      </c>
      <c r="J46" s="57" t="s">
        <v>666</v>
      </c>
    </row>
    <row r="47" spans="2:10" x14ac:dyDescent="0.25">
      <c r="B47" s="57" t="s">
        <v>51</v>
      </c>
      <c r="C47" s="57" t="s">
        <v>32</v>
      </c>
      <c r="D47" s="57" t="s">
        <v>31</v>
      </c>
      <c r="E47" s="57" t="s">
        <v>149</v>
      </c>
      <c r="G47" s="59">
        <v>0.25</v>
      </c>
      <c r="H47" s="59">
        <v>0</v>
      </c>
      <c r="I47" s="60">
        <v>0</v>
      </c>
      <c r="J47" s="57" t="s">
        <v>662</v>
      </c>
    </row>
    <row r="48" spans="2:10" x14ac:dyDescent="0.25">
      <c r="B48" s="57" t="s">
        <v>51</v>
      </c>
      <c r="C48" s="57" t="s">
        <v>32</v>
      </c>
      <c r="D48" s="57" t="s">
        <v>31</v>
      </c>
      <c r="E48" s="57" t="s">
        <v>201</v>
      </c>
      <c r="G48" s="59">
        <v>5</v>
      </c>
      <c r="H48" s="59">
        <v>5.31874</v>
      </c>
      <c r="I48" s="60">
        <v>1.0637479999999999</v>
      </c>
      <c r="J48" s="57" t="s">
        <v>697</v>
      </c>
    </row>
    <row r="49" spans="2:10" x14ac:dyDescent="0.25">
      <c r="B49" s="57" t="s">
        <v>51</v>
      </c>
      <c r="C49" s="57" t="s">
        <v>32</v>
      </c>
      <c r="D49" s="57" t="s">
        <v>31</v>
      </c>
      <c r="E49" s="57" t="s">
        <v>581</v>
      </c>
      <c r="G49" s="59">
        <v>2.75</v>
      </c>
      <c r="H49" s="59">
        <v>2.9392399999999999</v>
      </c>
      <c r="I49" s="60">
        <v>1.0688145454545455</v>
      </c>
      <c r="J49" s="57" t="s">
        <v>667</v>
      </c>
    </row>
    <row r="50" spans="2:10" x14ac:dyDescent="0.25">
      <c r="B50" s="57" t="s">
        <v>51</v>
      </c>
      <c r="C50" s="57" t="s">
        <v>32</v>
      </c>
      <c r="D50" s="57" t="s">
        <v>31</v>
      </c>
      <c r="E50" s="57" t="s">
        <v>154</v>
      </c>
      <c r="G50" s="59">
        <v>5</v>
      </c>
      <c r="H50" s="59">
        <v>6.1506999999999996</v>
      </c>
      <c r="I50" s="60">
        <v>1.23014</v>
      </c>
      <c r="J50" s="57" t="s">
        <v>698</v>
      </c>
    </row>
    <row r="51" spans="2:10" x14ac:dyDescent="0.25">
      <c r="B51" s="57" t="s">
        <v>51</v>
      </c>
      <c r="C51" s="57" t="s">
        <v>32</v>
      </c>
      <c r="D51" s="57" t="s">
        <v>31</v>
      </c>
      <c r="E51" s="57" t="s">
        <v>114</v>
      </c>
      <c r="G51" s="59">
        <v>5</v>
      </c>
      <c r="H51" s="59">
        <v>5.3143700000000003</v>
      </c>
      <c r="I51" s="60">
        <v>1.0628740000000001</v>
      </c>
      <c r="J51" s="57" t="s">
        <v>668</v>
      </c>
    </row>
    <row r="52" spans="2:10" x14ac:dyDescent="0.25">
      <c r="B52" s="57" t="s">
        <v>51</v>
      </c>
      <c r="C52" s="57" t="s">
        <v>32</v>
      </c>
      <c r="D52" s="57" t="s">
        <v>31</v>
      </c>
      <c r="E52" s="57" t="s">
        <v>79</v>
      </c>
      <c r="G52" s="59">
        <v>5</v>
      </c>
      <c r="H52" s="59">
        <v>5.3088899999999999</v>
      </c>
      <c r="I52" s="60">
        <v>1.0617779999999999</v>
      </c>
      <c r="J52" s="57" t="s">
        <v>699</v>
      </c>
    </row>
    <row r="53" spans="2:10" x14ac:dyDescent="0.25">
      <c r="B53" s="57" t="s">
        <v>51</v>
      </c>
      <c r="C53" s="57" t="s">
        <v>32</v>
      </c>
      <c r="D53" s="57" t="s">
        <v>31</v>
      </c>
      <c r="E53" s="57" t="s">
        <v>159</v>
      </c>
      <c r="G53" s="59">
        <v>1.75</v>
      </c>
      <c r="H53" s="59">
        <v>1.8828</v>
      </c>
      <c r="I53" s="60">
        <v>1.0758857142857143</v>
      </c>
      <c r="J53" s="57" t="s">
        <v>646</v>
      </c>
    </row>
    <row r="54" spans="2:10" x14ac:dyDescent="0.25">
      <c r="B54" s="57" t="s">
        <v>51</v>
      </c>
      <c r="C54" s="57" t="s">
        <v>32</v>
      </c>
      <c r="D54" s="57" t="s">
        <v>31</v>
      </c>
      <c r="E54" s="57" t="s">
        <v>520</v>
      </c>
      <c r="G54" s="59">
        <v>5</v>
      </c>
      <c r="H54" s="59">
        <v>5.2676999999999996</v>
      </c>
      <c r="I54" s="60">
        <v>1.0535399999999999</v>
      </c>
      <c r="J54" s="57" t="s">
        <v>700</v>
      </c>
    </row>
    <row r="55" spans="2:10" x14ac:dyDescent="0.25">
      <c r="B55" s="57" t="s">
        <v>51</v>
      </c>
      <c r="C55" s="57" t="s">
        <v>32</v>
      </c>
      <c r="D55" s="57" t="s">
        <v>31</v>
      </c>
      <c r="E55" s="57" t="s">
        <v>84</v>
      </c>
      <c r="G55" s="59">
        <v>5</v>
      </c>
      <c r="H55" s="59">
        <v>6.1416599999999999</v>
      </c>
      <c r="I55" s="60">
        <v>1.228332</v>
      </c>
      <c r="J55" s="57" t="s">
        <v>669</v>
      </c>
    </row>
    <row r="56" spans="2:10" x14ac:dyDescent="0.25">
      <c r="B56" s="57" t="s">
        <v>51</v>
      </c>
      <c r="C56" s="57" t="s">
        <v>32</v>
      </c>
      <c r="D56" s="57" t="s">
        <v>345</v>
      </c>
      <c r="G56" s="59">
        <v>84</v>
      </c>
      <c r="H56" s="59">
        <v>90.16534</v>
      </c>
      <c r="I56" s="60">
        <v>1.0733969047619047</v>
      </c>
      <c r="J56" s="57" t="s">
        <v>701</v>
      </c>
    </row>
    <row r="57" spans="2:10" x14ac:dyDescent="0.25">
      <c r="B57" s="57" t="s">
        <v>51</v>
      </c>
      <c r="C57" s="57" t="s">
        <v>350</v>
      </c>
      <c r="G57" s="59">
        <v>166.25</v>
      </c>
      <c r="H57" s="59">
        <v>177.04947999999999</v>
      </c>
      <c r="I57" s="60">
        <v>1.0649592781954886</v>
      </c>
      <c r="J57" s="57" t="s">
        <v>702</v>
      </c>
    </row>
    <row r="58" spans="2:10" x14ac:dyDescent="0.25">
      <c r="B58" s="57" t="s">
        <v>486</v>
      </c>
      <c r="G58" s="59">
        <v>166.25</v>
      </c>
      <c r="H58" s="59">
        <v>177.04947999999999</v>
      </c>
      <c r="I58" s="60">
        <v>1.0649592781954886</v>
      </c>
      <c r="J58" s="57" t="s">
        <v>702</v>
      </c>
    </row>
    <row r="59" spans="2:10" x14ac:dyDescent="0.25">
      <c r="B59" s="57" t="s">
        <v>93</v>
      </c>
      <c r="C59" s="57" t="s">
        <v>32</v>
      </c>
      <c r="D59" s="57" t="s">
        <v>31</v>
      </c>
      <c r="E59" s="57" t="s">
        <v>89</v>
      </c>
      <c r="G59" s="59">
        <v>5</v>
      </c>
      <c r="H59" s="59">
        <v>5.1421099999999997</v>
      </c>
      <c r="I59" s="60">
        <v>1.0284219999999999</v>
      </c>
      <c r="J59" s="57" t="s">
        <v>703</v>
      </c>
    </row>
    <row r="60" spans="2:10" x14ac:dyDescent="0.25">
      <c r="B60" s="57" t="s">
        <v>93</v>
      </c>
      <c r="C60" s="57" t="s">
        <v>32</v>
      </c>
      <c r="D60" s="57" t="s">
        <v>345</v>
      </c>
      <c r="G60" s="59">
        <v>5</v>
      </c>
      <c r="H60" s="59">
        <v>5.1421099999999997</v>
      </c>
      <c r="I60" s="60">
        <v>1.0284219999999999</v>
      </c>
      <c r="J60" s="57" t="s">
        <v>703</v>
      </c>
    </row>
    <row r="61" spans="2:10" x14ac:dyDescent="0.25">
      <c r="B61" s="57" t="s">
        <v>93</v>
      </c>
      <c r="C61" s="57" t="s">
        <v>350</v>
      </c>
      <c r="G61" s="59">
        <v>5</v>
      </c>
      <c r="H61" s="59">
        <v>5.1421099999999997</v>
      </c>
      <c r="I61" s="60">
        <v>1.0284219999999999</v>
      </c>
      <c r="J61" s="57" t="s">
        <v>703</v>
      </c>
    </row>
    <row r="62" spans="2:10" x14ac:dyDescent="0.25">
      <c r="B62" s="57" t="s">
        <v>487</v>
      </c>
      <c r="G62" s="59">
        <v>5</v>
      </c>
      <c r="H62" s="59">
        <v>5.1421099999999997</v>
      </c>
      <c r="I62" s="60">
        <v>1.0284219999999999</v>
      </c>
      <c r="J62" s="57" t="s">
        <v>703</v>
      </c>
    </row>
    <row r="63" spans="2:10" x14ac:dyDescent="0.25">
      <c r="B63" s="57" t="s">
        <v>254</v>
      </c>
      <c r="G63" s="59">
        <v>181.25</v>
      </c>
      <c r="H63" s="59">
        <v>196.12377000000001</v>
      </c>
      <c r="I63" s="60">
        <v>1.0820621793103449</v>
      </c>
      <c r="J63" s="57" t="s">
        <v>704</v>
      </c>
    </row>
    <row r="64" spans="2:10" x14ac:dyDescent="0.25">
      <c r="B64"/>
      <c r="C64"/>
      <c r="D64"/>
      <c r="E64"/>
      <c r="F64"/>
      <c r="G64"/>
      <c r="H64"/>
      <c r="I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</sheetData>
  <conditionalFormatting pivot="1" sqref="I8:I63">
    <cfRule type="iconSet" priority="1">
      <iconSet iconSet="3TrafficLights2">
        <cfvo type="percent" val="0"/>
        <cfvo type="num" val="0.85"/>
        <cfvo type="num" val="0.95"/>
      </iconSet>
    </cfRule>
  </conditionalFormatting>
  <pageMargins left="0.7" right="0.7" top="0.75" bottom="0.75" header="0.3" footer="0.3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B61A-7D1D-4647-A2C7-913711403B0B}">
  <dimension ref="B5:V261"/>
  <sheetViews>
    <sheetView showGridLines="0" zoomScale="80" zoomScaleNormal="80" workbookViewId="0"/>
  </sheetViews>
  <sheetFormatPr baseColWidth="10" defaultColWidth="11.5703125" defaultRowHeight="15" x14ac:dyDescent="0.25"/>
  <cols>
    <col min="1" max="1" width="11.5703125" style="61"/>
    <col min="2" max="2" width="20.42578125" style="55" bestFit="1" customWidth="1"/>
    <col min="3" max="3" width="33.140625" style="61" bestFit="1" customWidth="1"/>
    <col min="4" max="4" width="26.5703125" style="61" bestFit="1" customWidth="1"/>
    <col min="5" max="5" width="12.85546875" style="61" bestFit="1" customWidth="1"/>
    <col min="6" max="6" width="12.7109375" style="61" bestFit="1" customWidth="1"/>
    <col min="7" max="7" width="13" style="61" bestFit="1" customWidth="1"/>
    <col min="8" max="8" width="10.42578125" style="61" bestFit="1" customWidth="1"/>
    <col min="9" max="9" width="10.140625" style="61" bestFit="1" customWidth="1"/>
    <col min="10" max="10" width="14.140625" style="61" bestFit="1" customWidth="1"/>
    <col min="11" max="12" width="10.140625" style="61" bestFit="1" customWidth="1"/>
    <col min="13" max="13" width="14.7109375" style="61" bestFit="1" customWidth="1"/>
    <col min="14" max="14" width="10.140625" style="61" bestFit="1" customWidth="1"/>
    <col min="15" max="15" width="15.42578125" style="61" bestFit="1" customWidth="1"/>
    <col min="16" max="18" width="10.140625" style="61" bestFit="1" customWidth="1"/>
    <col min="19" max="19" width="18.85546875" style="61" bestFit="1" customWidth="1"/>
    <col min="20" max="20" width="14.7109375" style="61" bestFit="1" customWidth="1"/>
    <col min="21" max="21" width="15.5703125" style="61" bestFit="1" customWidth="1"/>
    <col min="22" max="22" width="17.140625" style="61" bestFit="1" customWidth="1"/>
    <col min="23" max="16384" width="11.5703125" style="61"/>
  </cols>
  <sheetData>
    <row r="5" spans="2:22" x14ac:dyDescent="0.25">
      <c r="B5" s="333" t="s">
        <v>17</v>
      </c>
      <c r="C5" s="61" t="s" vm="6">
        <v>306</v>
      </c>
    </row>
    <row r="6" spans="2:22" hidden="1" x14ac:dyDescent="0.25">
      <c r="B6" s="333" t="s">
        <v>216</v>
      </c>
      <c r="C6" s="61" t="s" vm="4">
        <v>306</v>
      </c>
    </row>
    <row r="7" spans="2:22" x14ac:dyDescent="0.25">
      <c r="B7" s="333" t="s">
        <v>19</v>
      </c>
      <c r="C7" s="61" t="s" vm="13">
        <v>306</v>
      </c>
    </row>
    <row r="8" spans="2:22" x14ac:dyDescent="0.25"/>
    <row r="9" spans="2:22" x14ac:dyDescent="0.25">
      <c r="B9" s="336" t="s">
        <v>217</v>
      </c>
      <c r="C9" s="333" t="s">
        <v>217</v>
      </c>
      <c r="D9" s="333" t="s">
        <v>289</v>
      </c>
      <c r="E9" s="61" t="s">
        <v>313</v>
      </c>
      <c r="F9" s="61" t="s">
        <v>362</v>
      </c>
      <c r="G9" s="61" t="s">
        <v>352</v>
      </c>
      <c r="H9" s="61" t="s">
        <v>354</v>
      </c>
      <c r="I9" s="61" t="s">
        <v>355</v>
      </c>
      <c r="J9" s="61" t="s">
        <v>356</v>
      </c>
      <c r="K9" s="61" t="s">
        <v>351</v>
      </c>
      <c r="L9" s="61" t="s">
        <v>353</v>
      </c>
      <c r="M9" s="61" t="s">
        <v>357</v>
      </c>
      <c r="N9" s="61" t="s">
        <v>358</v>
      </c>
      <c r="O9" s="61" t="s">
        <v>359</v>
      </c>
      <c r="P9" s="61" t="s">
        <v>360</v>
      </c>
      <c r="Q9" s="61" t="s">
        <v>361</v>
      </c>
      <c r="R9" s="61" t="s">
        <v>364</v>
      </c>
      <c r="S9" s="61" t="s">
        <v>365</v>
      </c>
      <c r="T9" s="61" t="s">
        <v>363</v>
      </c>
      <c r="U9"/>
      <c r="V9"/>
    </row>
    <row r="10" spans="2:22" x14ac:dyDescent="0.25">
      <c r="B10" s="55" t="s">
        <v>110</v>
      </c>
      <c r="C10" s="55" t="s">
        <v>464</v>
      </c>
      <c r="D10" s="55"/>
      <c r="E10" s="122">
        <v>5.2631900000000007</v>
      </c>
      <c r="F10" s="334">
        <v>0.79138507255105739</v>
      </c>
      <c r="G10" s="334">
        <v>0.24141062739517286</v>
      </c>
      <c r="H10" s="122">
        <v>0.26315950000000005</v>
      </c>
      <c r="I10" s="122">
        <v>0.107284</v>
      </c>
      <c r="J10" s="122">
        <v>6.3529500000000003E-2</v>
      </c>
      <c r="K10" s="122">
        <v>3.7447000000000008E-2</v>
      </c>
      <c r="L10" s="122">
        <v>6.0000000000000015E-5</v>
      </c>
      <c r="M10" s="122">
        <v>2.0527999999999998E-2</v>
      </c>
      <c r="N10" s="122">
        <v>1.2250000000000002E-4</v>
      </c>
      <c r="O10" s="122">
        <v>2.2914999999999997E-3</v>
      </c>
      <c r="P10" s="122">
        <v>3.0064500000000001E-2</v>
      </c>
      <c r="Q10" s="122">
        <v>1.8325000000000609E-3</v>
      </c>
      <c r="R10" s="335">
        <v>255.1</v>
      </c>
      <c r="S10" s="335">
        <v>242.34352170451757</v>
      </c>
      <c r="T10" s="335">
        <v>5102</v>
      </c>
      <c r="U10"/>
      <c r="V10"/>
    </row>
    <row r="11" spans="2:22" x14ac:dyDescent="0.25">
      <c r="B11" s="55" t="s">
        <v>110</v>
      </c>
      <c r="C11" s="55" t="s">
        <v>129</v>
      </c>
      <c r="D11" s="55"/>
      <c r="E11" s="122">
        <v>5.33969</v>
      </c>
      <c r="F11" s="334">
        <v>0.73405946787173038</v>
      </c>
      <c r="G11" s="334">
        <v>0.13944629744423365</v>
      </c>
      <c r="H11" s="122">
        <v>0.26698450000000001</v>
      </c>
      <c r="I11" s="122">
        <v>9.1555999999999998E-2</v>
      </c>
      <c r="J11" s="122">
        <v>3.7229999999999999E-2</v>
      </c>
      <c r="K11" s="122">
        <v>6.7196500000000006E-2</v>
      </c>
      <c r="L11" s="122">
        <v>2.4824999999999999E-3</v>
      </c>
      <c r="M11" s="122">
        <v>2.2096499999999998E-2</v>
      </c>
      <c r="N11" s="122">
        <v>1.0000000000000002E-6</v>
      </c>
      <c r="O11" s="122">
        <v>6.0865000000000008E-3</v>
      </c>
      <c r="P11" s="122">
        <v>2.2100000000000002E-2</v>
      </c>
      <c r="Q11" s="122">
        <v>1.8235500000000016E-2</v>
      </c>
      <c r="R11" s="335">
        <v>145.35</v>
      </c>
      <c r="S11" s="335">
        <v>136.10340675207738</v>
      </c>
      <c r="T11" s="335">
        <v>2907</v>
      </c>
      <c r="U11"/>
      <c r="V11"/>
    </row>
    <row r="12" spans="2:22" x14ac:dyDescent="0.25">
      <c r="B12" s="55" t="s">
        <v>110</v>
      </c>
      <c r="C12" s="55" t="s">
        <v>603</v>
      </c>
      <c r="D12" s="55"/>
      <c r="E12" s="122">
        <v>0.53956999999999999</v>
      </c>
      <c r="F12" s="334">
        <v>0.66497396074652027</v>
      </c>
      <c r="G12" s="334">
        <v>0.16889374872583723</v>
      </c>
      <c r="H12" s="122">
        <v>0.17985666666666666</v>
      </c>
      <c r="I12" s="122">
        <v>4.2759999999999999E-2</v>
      </c>
      <c r="J12" s="122">
        <v>3.0376666666666663E-2</v>
      </c>
      <c r="K12" s="122">
        <v>4.6463333333333329E-2</v>
      </c>
      <c r="L12" s="122">
        <v>1.2196666666666666E-2</v>
      </c>
      <c r="M12" s="122">
        <v>2.1146666666666664E-2</v>
      </c>
      <c r="N12" s="122">
        <v>0</v>
      </c>
      <c r="O12" s="122">
        <v>1.7766666666666666E-3</v>
      </c>
      <c r="P12" s="122">
        <v>2.4470000000000002E-2</v>
      </c>
      <c r="Q12" s="122">
        <v>6.6666666666667825E-4</v>
      </c>
      <c r="R12" s="335">
        <v>105.66666666666667</v>
      </c>
      <c r="S12" s="335">
        <v>146.87621624627019</v>
      </c>
      <c r="T12" s="335">
        <v>317</v>
      </c>
      <c r="U12"/>
      <c r="V12"/>
    </row>
    <row r="13" spans="2:22" x14ac:dyDescent="0.25">
      <c r="B13" s="55" t="s">
        <v>110</v>
      </c>
      <c r="C13" s="55" t="s">
        <v>211</v>
      </c>
      <c r="D13" s="55"/>
      <c r="E13" s="122">
        <v>5.04216</v>
      </c>
      <c r="F13" s="334">
        <v>0.78469544798261059</v>
      </c>
      <c r="G13" s="334">
        <v>0.18975399431989468</v>
      </c>
      <c r="H13" s="122">
        <v>0.29659764705882352</v>
      </c>
      <c r="I13" s="122">
        <v>9.7176470588235281E-2</v>
      </c>
      <c r="J13" s="122">
        <v>5.6280588235294124E-2</v>
      </c>
      <c r="K13" s="122">
        <v>7.9281764705882357E-2</v>
      </c>
      <c r="L13" s="122">
        <v>1.1823529411764705E-3</v>
      </c>
      <c r="M13" s="122">
        <v>2.3135882352941176E-2</v>
      </c>
      <c r="N13" s="122">
        <v>3.1823529411764711E-4</v>
      </c>
      <c r="O13" s="122">
        <v>6.4888235294117656E-3</v>
      </c>
      <c r="P13" s="122">
        <v>1.862588235294118E-2</v>
      </c>
      <c r="Q13" s="122">
        <v>1.4107647058823499E-2</v>
      </c>
      <c r="R13" s="335">
        <v>245.1764705882353</v>
      </c>
      <c r="S13" s="335">
        <v>206.65746426134831</v>
      </c>
      <c r="T13" s="335">
        <v>4168</v>
      </c>
      <c r="U13"/>
      <c r="V13"/>
    </row>
    <row r="14" spans="2:22" x14ac:dyDescent="0.25">
      <c r="B14" s="55" t="s">
        <v>110</v>
      </c>
      <c r="C14" s="55" t="s">
        <v>516</v>
      </c>
      <c r="D14" s="55"/>
      <c r="E14" s="122">
        <v>1.8190599999999999</v>
      </c>
      <c r="F14" s="334">
        <v>0.85867426033225969</v>
      </c>
      <c r="G14" s="334">
        <v>0.16244653832199049</v>
      </c>
      <c r="H14" s="122">
        <v>0.25986571428571426</v>
      </c>
      <c r="I14" s="122">
        <v>9.5235714285714285E-2</v>
      </c>
      <c r="J14" s="122">
        <v>4.2214285714285711E-2</v>
      </c>
      <c r="K14" s="122">
        <v>8.5690000000000002E-2</v>
      </c>
      <c r="L14" s="122">
        <v>1.6714285714285716E-4</v>
      </c>
      <c r="M14" s="122">
        <v>2.3332857142857145E-2</v>
      </c>
      <c r="N14" s="122">
        <v>7.7714285714285721E-4</v>
      </c>
      <c r="O14" s="122">
        <v>4.7200000000000002E-3</v>
      </c>
      <c r="P14" s="122">
        <v>6.458571428571429E-3</v>
      </c>
      <c r="Q14" s="122">
        <v>1.2699999999999879E-3</v>
      </c>
      <c r="R14" s="335">
        <v>183.28571428571428</v>
      </c>
      <c r="S14" s="335">
        <v>176.32733389772741</v>
      </c>
      <c r="T14" s="335">
        <v>1283</v>
      </c>
      <c r="U14"/>
      <c r="V14"/>
    </row>
    <row r="15" spans="2:22" x14ac:dyDescent="0.25">
      <c r="B15" s="55" t="s">
        <v>110</v>
      </c>
      <c r="C15" s="55" t="s">
        <v>168</v>
      </c>
      <c r="D15" s="55"/>
      <c r="E15" s="122">
        <v>5.1192000000000002</v>
      </c>
      <c r="F15" s="334">
        <v>0.83024496015002358</v>
      </c>
      <c r="G15" s="334">
        <v>0.23851578371620569</v>
      </c>
      <c r="H15" s="122">
        <v>0.26943157894736841</v>
      </c>
      <c r="I15" s="122">
        <v>8.9938421052631584E-2</v>
      </c>
      <c r="J15" s="122">
        <v>6.426368421052632E-2</v>
      </c>
      <c r="K15" s="122">
        <v>6.9492105263157897E-2</v>
      </c>
      <c r="L15" s="122">
        <v>4.2947368421052633E-4</v>
      </c>
      <c r="M15" s="122">
        <v>2.0933157894736838E-2</v>
      </c>
      <c r="N15" s="122">
        <v>0</v>
      </c>
      <c r="O15" s="122">
        <v>7.8731578947368423E-3</v>
      </c>
      <c r="P15" s="122">
        <v>1.430894736842105E-2</v>
      </c>
      <c r="Q15" s="122">
        <v>2.1926315789473714E-3</v>
      </c>
      <c r="R15" s="335">
        <v>261.94736842105266</v>
      </c>
      <c r="S15" s="335">
        <v>243.05555555555554</v>
      </c>
      <c r="T15" s="335">
        <v>4977</v>
      </c>
      <c r="U15"/>
      <c r="V15"/>
    </row>
    <row r="16" spans="2:22" x14ac:dyDescent="0.25">
      <c r="B16" s="55" t="s">
        <v>110</v>
      </c>
      <c r="C16" s="55" t="s">
        <v>517</v>
      </c>
      <c r="D16" s="55"/>
      <c r="E16" s="122">
        <v>5.25345</v>
      </c>
      <c r="F16" s="334">
        <v>0.82241003531012957</v>
      </c>
      <c r="G16" s="334">
        <v>0.16839600643386726</v>
      </c>
      <c r="H16" s="122">
        <v>0.26267249999999998</v>
      </c>
      <c r="I16" s="122">
        <v>0.12812199999999999</v>
      </c>
      <c r="J16" s="122">
        <v>4.4232999999999995E-2</v>
      </c>
      <c r="K16" s="122">
        <v>4.36695E-2</v>
      </c>
      <c r="L16" s="122">
        <v>1.4465000000000003E-3</v>
      </c>
      <c r="M16" s="122">
        <v>2.0411500000000006E-2</v>
      </c>
      <c r="N16" s="122">
        <v>0</v>
      </c>
      <c r="O16" s="122">
        <v>2.235E-3</v>
      </c>
      <c r="P16" s="122">
        <v>1.9542499999999997E-2</v>
      </c>
      <c r="Q16" s="122">
        <v>3.0125000000000182E-3</v>
      </c>
      <c r="R16" s="335">
        <v>172.75</v>
      </c>
      <c r="S16" s="335">
        <v>164.41576487831807</v>
      </c>
      <c r="T16" s="335">
        <v>3455</v>
      </c>
      <c r="U16"/>
      <c r="V16"/>
    </row>
    <row r="17" spans="2:22" x14ac:dyDescent="0.25">
      <c r="B17" s="55" t="s">
        <v>110</v>
      </c>
      <c r="C17" s="55" t="s">
        <v>206</v>
      </c>
      <c r="D17" s="55"/>
      <c r="E17" s="122">
        <v>5.2410600000000009</v>
      </c>
      <c r="F17" s="334">
        <v>0.75456300824642342</v>
      </c>
      <c r="G17" s="334">
        <v>0.22985999015466332</v>
      </c>
      <c r="H17" s="122">
        <v>0.26205300000000004</v>
      </c>
      <c r="I17" s="122">
        <v>9.8702499999999999E-2</v>
      </c>
      <c r="J17" s="122">
        <v>6.0235499999999997E-2</v>
      </c>
      <c r="K17" s="122">
        <v>3.8797499999999999E-2</v>
      </c>
      <c r="L17" s="122">
        <v>3.9050000000000001E-4</v>
      </c>
      <c r="M17" s="122">
        <v>2.2651000000000004E-2</v>
      </c>
      <c r="N17" s="122">
        <v>1.0000000000000002E-6</v>
      </c>
      <c r="O17" s="122">
        <v>6.2950000000000002E-3</v>
      </c>
      <c r="P17" s="122">
        <v>1.66935E-2</v>
      </c>
      <c r="Q17" s="122">
        <v>1.8286500000000056E-2</v>
      </c>
      <c r="R17" s="335">
        <v>243</v>
      </c>
      <c r="S17" s="335">
        <v>231.82333344781395</v>
      </c>
      <c r="T17" s="335">
        <v>4860</v>
      </c>
      <c r="U17"/>
      <c r="V17"/>
    </row>
    <row r="18" spans="2:22" x14ac:dyDescent="0.25">
      <c r="B18" s="55" t="s">
        <v>110</v>
      </c>
      <c r="C18" s="55" t="s">
        <v>105</v>
      </c>
      <c r="D18" s="55"/>
      <c r="E18" s="122">
        <v>4.6316299999999995</v>
      </c>
      <c r="F18" s="334">
        <v>0.77945777188592347</v>
      </c>
      <c r="G18" s="334">
        <v>0.1586158652569398</v>
      </c>
      <c r="H18" s="122">
        <v>0.33083071428571426</v>
      </c>
      <c r="I18" s="122">
        <v>0.13214214285714285</v>
      </c>
      <c r="J18" s="122">
        <v>5.2475000000000001E-2</v>
      </c>
      <c r="K18" s="122">
        <v>7.3251428571428565E-2</v>
      </c>
      <c r="L18" s="122">
        <v>1.412142857142857E-3</v>
      </c>
      <c r="M18" s="122">
        <v>3.1716428571428576E-2</v>
      </c>
      <c r="N18" s="122">
        <v>0</v>
      </c>
      <c r="O18" s="122">
        <v>1.2398571428571427E-2</v>
      </c>
      <c r="P18" s="122">
        <v>1.1725714285714285E-2</v>
      </c>
      <c r="Q18" s="122">
        <v>1.5709285714285679E-2</v>
      </c>
      <c r="R18" s="335">
        <v>193.85714285714286</v>
      </c>
      <c r="S18" s="335">
        <v>146.49270343270081</v>
      </c>
      <c r="T18" s="335">
        <v>2714</v>
      </c>
      <c r="U18"/>
      <c r="V18"/>
    </row>
    <row r="19" spans="2:22" x14ac:dyDescent="0.25">
      <c r="B19" s="55" t="s">
        <v>110</v>
      </c>
      <c r="C19" s="55" t="s">
        <v>173</v>
      </c>
      <c r="D19" s="55"/>
      <c r="E19" s="122">
        <v>3.8352499999999998</v>
      </c>
      <c r="F19" s="334">
        <v>0.83983834169871596</v>
      </c>
      <c r="G19" s="334">
        <v>0.16391108793429374</v>
      </c>
      <c r="H19" s="122">
        <v>0.29501923076923076</v>
      </c>
      <c r="I19" s="122">
        <v>0.13590230769230768</v>
      </c>
      <c r="J19" s="122">
        <v>4.8356923076923075E-2</v>
      </c>
      <c r="K19" s="122">
        <v>6.3509230769230776E-2</v>
      </c>
      <c r="L19" s="122">
        <v>1.3823076923076927E-3</v>
      </c>
      <c r="M19" s="122">
        <v>2.5016923076923079E-2</v>
      </c>
      <c r="N19" s="122">
        <v>4.2846153846153842E-4</v>
      </c>
      <c r="O19" s="122">
        <v>6.3430769230769226E-3</v>
      </c>
      <c r="P19" s="122">
        <v>1.2552307692307692E-2</v>
      </c>
      <c r="Q19" s="122">
        <v>1.5276923076923033E-3</v>
      </c>
      <c r="R19" s="335">
        <v>196.07692307692307</v>
      </c>
      <c r="S19" s="335">
        <v>166.15605240857835</v>
      </c>
      <c r="T19" s="335">
        <v>2549</v>
      </c>
      <c r="U19"/>
      <c r="V19"/>
    </row>
    <row r="20" spans="2:22" x14ac:dyDescent="0.25">
      <c r="B20" s="55" t="s">
        <v>110</v>
      </c>
      <c r="C20" s="55" t="s">
        <v>177</v>
      </c>
      <c r="D20" s="55"/>
      <c r="E20" s="122">
        <v>3.19509</v>
      </c>
      <c r="F20" s="334">
        <v>0.79642826962620761</v>
      </c>
      <c r="G20" s="334">
        <v>0.15894387951513103</v>
      </c>
      <c r="H20" s="122">
        <v>0.31950899999999999</v>
      </c>
      <c r="I20" s="122">
        <v>0.13001299999999999</v>
      </c>
      <c r="J20" s="122">
        <v>5.0783999999999996E-2</v>
      </c>
      <c r="K20" s="122">
        <v>7.3668999999999998E-2</v>
      </c>
      <c r="L20" s="122">
        <v>4.5400000000000008E-4</v>
      </c>
      <c r="M20" s="122">
        <v>2.7600999999999997E-2</v>
      </c>
      <c r="N20" s="122">
        <v>0</v>
      </c>
      <c r="O20" s="122">
        <v>9.5110000000000021E-3</v>
      </c>
      <c r="P20" s="122">
        <v>2.2029E-2</v>
      </c>
      <c r="Q20" s="122">
        <v>5.4480000000000457E-3</v>
      </c>
      <c r="R20" s="335">
        <v>204.9</v>
      </c>
      <c r="S20" s="335">
        <v>160.32412232519275</v>
      </c>
      <c r="T20" s="335">
        <v>2049</v>
      </c>
      <c r="U20"/>
      <c r="V20"/>
    </row>
    <row r="21" spans="2:22" x14ac:dyDescent="0.25">
      <c r="B21" s="55" t="s">
        <v>110</v>
      </c>
      <c r="C21" s="55" t="s">
        <v>608</v>
      </c>
      <c r="D21" s="55"/>
      <c r="E21" s="122">
        <v>1.3745500000000002</v>
      </c>
      <c r="F21" s="334">
        <v>0.74235204248663189</v>
      </c>
      <c r="G21" s="334">
        <v>0.16006693099559854</v>
      </c>
      <c r="H21" s="122">
        <v>0.22909166666666669</v>
      </c>
      <c r="I21" s="122">
        <v>0.10299333333333333</v>
      </c>
      <c r="J21" s="122">
        <v>3.6670000000000001E-2</v>
      </c>
      <c r="K21" s="122">
        <v>3.0403333333333334E-2</v>
      </c>
      <c r="L21" s="122">
        <v>1.9166666666666666E-3</v>
      </c>
      <c r="M21" s="122">
        <v>2.0593333333333335E-2</v>
      </c>
      <c r="N21" s="122">
        <v>0</v>
      </c>
      <c r="O21" s="122">
        <v>5.1650000000000003E-3</v>
      </c>
      <c r="P21" s="122">
        <v>2.4118333333333335E-2</v>
      </c>
      <c r="Q21" s="122">
        <v>7.2316666666666892E-3</v>
      </c>
      <c r="R21" s="335">
        <v>176.33333333333334</v>
      </c>
      <c r="S21" s="335">
        <v>192.42661234585862</v>
      </c>
      <c r="T21" s="335">
        <v>1058</v>
      </c>
      <c r="U21"/>
      <c r="V21"/>
    </row>
    <row r="22" spans="2:22" x14ac:dyDescent="0.25">
      <c r="B22" s="55" t="s">
        <v>110</v>
      </c>
      <c r="C22" s="55" t="s">
        <v>584</v>
      </c>
      <c r="D22" s="55"/>
      <c r="E22" s="122">
        <v>2.8693200000000001</v>
      </c>
      <c r="F22" s="334">
        <v>0.71359067653660091</v>
      </c>
      <c r="G22" s="334">
        <v>0.20125325861179649</v>
      </c>
      <c r="H22" s="122">
        <v>0.26084727272727276</v>
      </c>
      <c r="I22" s="122">
        <v>0.1126809090909091</v>
      </c>
      <c r="J22" s="122">
        <v>5.2496363636363633E-2</v>
      </c>
      <c r="K22" s="122">
        <v>2.0960909090909093E-2</v>
      </c>
      <c r="L22" s="122">
        <v>3.3090909090909091E-3</v>
      </c>
      <c r="M22" s="122">
        <v>2.2529090909090908E-2</v>
      </c>
      <c r="N22" s="122">
        <v>6.4599999999999996E-3</v>
      </c>
      <c r="O22" s="122">
        <v>3.5018181818181819E-3</v>
      </c>
      <c r="P22" s="122">
        <v>3.442727272727273E-2</v>
      </c>
      <c r="Q22" s="122">
        <v>4.4818181818182031E-3</v>
      </c>
      <c r="R22" s="335">
        <v>208.90909090909091</v>
      </c>
      <c r="S22" s="335">
        <v>200.22165530508971</v>
      </c>
      <c r="T22" s="335">
        <v>2298</v>
      </c>
      <c r="U22"/>
      <c r="V22"/>
    </row>
    <row r="23" spans="2:22" x14ac:dyDescent="0.25">
      <c r="B23" s="55" t="s">
        <v>110</v>
      </c>
      <c r="C23" s="55" t="s">
        <v>182</v>
      </c>
      <c r="D23" s="55"/>
      <c r="E23" s="122">
        <v>5.2310499999999998</v>
      </c>
      <c r="F23" s="334">
        <v>0.7644029401363015</v>
      </c>
      <c r="G23" s="334">
        <v>0.1784154232897793</v>
      </c>
      <c r="H23" s="122">
        <v>0.26155249999999997</v>
      </c>
      <c r="I23" s="122">
        <v>0.10188250000000001</v>
      </c>
      <c r="J23" s="122">
        <v>4.6664999999999998E-2</v>
      </c>
      <c r="K23" s="122">
        <v>5.1383999999999999E-2</v>
      </c>
      <c r="L23" s="122">
        <v>1.4300000000000009E-4</v>
      </c>
      <c r="M23" s="122">
        <v>2.18835E-2</v>
      </c>
      <c r="N23" s="122">
        <v>0</v>
      </c>
      <c r="O23" s="122">
        <v>5.5435000000000007E-3</v>
      </c>
      <c r="P23" s="122">
        <v>2.1733499999999999E-2</v>
      </c>
      <c r="Q23" s="122">
        <v>1.2317499999999943E-2</v>
      </c>
      <c r="R23" s="335">
        <v>192.6</v>
      </c>
      <c r="S23" s="335">
        <v>184.09305971076554</v>
      </c>
      <c r="T23" s="335">
        <v>3852</v>
      </c>
      <c r="U23"/>
      <c r="V23"/>
    </row>
    <row r="24" spans="2:22" x14ac:dyDescent="0.25">
      <c r="B24" s="55" t="s">
        <v>110</v>
      </c>
      <c r="C24" s="55" t="s">
        <v>134</v>
      </c>
      <c r="D24" s="55"/>
      <c r="E24" s="122">
        <v>5.0371000000000006</v>
      </c>
      <c r="F24" s="334">
        <v>0.83543705703678683</v>
      </c>
      <c r="G24" s="334">
        <v>0.25842449028210668</v>
      </c>
      <c r="H24" s="122">
        <v>0.29630000000000001</v>
      </c>
      <c r="I24" s="122">
        <v>0.13398588235294118</v>
      </c>
      <c r="J24" s="122">
        <v>7.6571176470588212E-2</v>
      </c>
      <c r="K24" s="122">
        <v>3.6982941176470586E-2</v>
      </c>
      <c r="L24" s="122">
        <v>5.1000000000000004E-4</v>
      </c>
      <c r="M24" s="122">
        <v>2.4471764705882353E-2</v>
      </c>
      <c r="N24" s="122">
        <v>2.9411764705882355E-6</v>
      </c>
      <c r="O24" s="122">
        <v>5.2964705882352948E-3</v>
      </c>
      <c r="P24" s="122">
        <v>1.4011764705882354E-2</v>
      </c>
      <c r="Q24" s="122">
        <v>4.4670588235294177E-3</v>
      </c>
      <c r="R24" s="335">
        <v>316.1764705882353</v>
      </c>
      <c r="S24" s="335">
        <v>266.77056242679316</v>
      </c>
      <c r="T24" s="335">
        <v>5375</v>
      </c>
      <c r="U24"/>
      <c r="V24"/>
    </row>
    <row r="25" spans="2:22" x14ac:dyDescent="0.25">
      <c r="B25" s="55" t="s">
        <v>110</v>
      </c>
      <c r="C25" s="55" t="s">
        <v>614</v>
      </c>
      <c r="D25" s="55"/>
      <c r="E25" s="122">
        <v>0.79830000000000001</v>
      </c>
      <c r="F25" s="334">
        <v>0.79408743580107721</v>
      </c>
      <c r="G25" s="334">
        <v>0.14118752348741073</v>
      </c>
      <c r="H25" s="122">
        <v>0.2661</v>
      </c>
      <c r="I25" s="122">
        <v>6.6016666666666668E-2</v>
      </c>
      <c r="J25" s="122">
        <v>3.7569999999999999E-2</v>
      </c>
      <c r="K25" s="122">
        <v>0.10772</v>
      </c>
      <c r="L25" s="122">
        <v>8.7000000000000011E-4</v>
      </c>
      <c r="M25" s="122">
        <v>2.1533333333333335E-2</v>
      </c>
      <c r="N25" s="122">
        <v>1.1003333333333332E-2</v>
      </c>
      <c r="O25" s="122">
        <v>5.3533333333333323E-3</v>
      </c>
      <c r="P25" s="122">
        <v>9.5333333333333338E-4</v>
      </c>
      <c r="Q25" s="122">
        <v>1.508000000000002E-2</v>
      </c>
      <c r="R25" s="335">
        <v>148.66666666666666</v>
      </c>
      <c r="S25" s="335">
        <v>139.67180258048353</v>
      </c>
      <c r="T25" s="335">
        <v>446</v>
      </c>
      <c r="U25"/>
      <c r="V25"/>
    </row>
    <row r="26" spans="2:22" x14ac:dyDescent="0.25">
      <c r="B26" s="55" t="s">
        <v>110</v>
      </c>
      <c r="C26" s="55" t="s">
        <v>187</v>
      </c>
      <c r="D26" s="55"/>
      <c r="E26" s="122">
        <v>5.3849100000000005</v>
      </c>
      <c r="F26" s="334">
        <v>0.85063445814321859</v>
      </c>
      <c r="G26" s="334">
        <v>0.3565909179540605</v>
      </c>
      <c r="H26" s="122">
        <v>0.26924550000000003</v>
      </c>
      <c r="I26" s="122">
        <v>9.5941499999999999E-2</v>
      </c>
      <c r="J26" s="122">
        <v>9.6010500000000012E-2</v>
      </c>
      <c r="K26" s="122">
        <v>3.7077499999999999E-2</v>
      </c>
      <c r="L26" s="122">
        <v>1.3935E-3</v>
      </c>
      <c r="M26" s="122">
        <v>2.2030000000000001E-2</v>
      </c>
      <c r="N26" s="122">
        <v>1.5E-6</v>
      </c>
      <c r="O26" s="122">
        <v>4.0214999999999999E-3</v>
      </c>
      <c r="P26" s="122">
        <v>1.0125500000000001E-2</v>
      </c>
      <c r="Q26" s="122">
        <v>2.6440000000000552E-3</v>
      </c>
      <c r="R26" s="335">
        <v>428.95</v>
      </c>
      <c r="S26" s="335">
        <v>398.28892219182859</v>
      </c>
      <c r="T26" s="335">
        <v>8579</v>
      </c>
      <c r="U26"/>
      <c r="V26"/>
    </row>
    <row r="27" spans="2:22" x14ac:dyDescent="0.25">
      <c r="B27" s="55" t="s">
        <v>110</v>
      </c>
      <c r="C27" s="55" t="s">
        <v>191</v>
      </c>
      <c r="D27" s="55"/>
      <c r="E27" s="122">
        <v>4.9387799999999995</v>
      </c>
      <c r="F27" s="334">
        <v>0.79105568581714525</v>
      </c>
      <c r="G27" s="334">
        <v>0.27305123937490633</v>
      </c>
      <c r="H27" s="122">
        <v>0.25993578947368418</v>
      </c>
      <c r="I27" s="122">
        <v>0.10249421052631581</v>
      </c>
      <c r="J27" s="122">
        <v>7.09757894736842E-2</v>
      </c>
      <c r="K27" s="122">
        <v>3.2153684210526313E-2</v>
      </c>
      <c r="L27" s="122">
        <v>2.8526315789473679E-4</v>
      </c>
      <c r="M27" s="122">
        <v>2.0918947368421051E-2</v>
      </c>
      <c r="N27" s="122">
        <v>3.6842105263157901E-6</v>
      </c>
      <c r="O27" s="122">
        <v>5.57421052631579E-3</v>
      </c>
      <c r="P27" s="122">
        <v>2.2238421052631577E-2</v>
      </c>
      <c r="Q27" s="122">
        <v>5.2915789473684076E-3</v>
      </c>
      <c r="R27" s="335">
        <v>298.5263157894737</v>
      </c>
      <c r="S27" s="335">
        <v>287.11544146530116</v>
      </c>
      <c r="T27" s="335">
        <v>5672</v>
      </c>
      <c r="U27"/>
      <c r="V27"/>
    </row>
    <row r="28" spans="2:22" x14ac:dyDescent="0.25">
      <c r="B28" s="55" t="s">
        <v>110</v>
      </c>
      <c r="C28" s="55" t="s">
        <v>119</v>
      </c>
      <c r="D28" s="55"/>
      <c r="E28" s="122">
        <v>5.2615800000000013</v>
      </c>
      <c r="F28" s="334">
        <v>0.87196621547139808</v>
      </c>
      <c r="G28" s="334">
        <v>0.24930724231124488</v>
      </c>
      <c r="H28" s="122">
        <v>0.27692526315789479</v>
      </c>
      <c r="I28" s="122">
        <v>0.10976105263157894</v>
      </c>
      <c r="J28" s="122">
        <v>6.9039473684210526E-2</v>
      </c>
      <c r="K28" s="122">
        <v>6.2668947368421046E-2</v>
      </c>
      <c r="L28" s="122">
        <v>5.8473684210526311E-4</v>
      </c>
      <c r="M28" s="122">
        <v>2.1574736842105265E-2</v>
      </c>
      <c r="N28" s="122">
        <v>4.7868421052631579E-3</v>
      </c>
      <c r="O28" s="122">
        <v>2.2226315789473684E-3</v>
      </c>
      <c r="P28" s="122">
        <v>4.5589473684210522E-3</v>
      </c>
      <c r="Q28" s="122">
        <v>1.727894736842178E-3</v>
      </c>
      <c r="R28" s="335">
        <v>277.10526315789474</v>
      </c>
      <c r="S28" s="335">
        <v>250.16249871711534</v>
      </c>
      <c r="T28" s="335">
        <v>5265</v>
      </c>
      <c r="U28"/>
      <c r="V28"/>
    </row>
    <row r="29" spans="2:22" x14ac:dyDescent="0.25">
      <c r="B29" s="55" t="s">
        <v>110</v>
      </c>
      <c r="C29" s="55" t="s">
        <v>139</v>
      </c>
      <c r="D29" s="55"/>
      <c r="E29" s="122">
        <v>5.2392599999999989</v>
      </c>
      <c r="F29" s="334">
        <v>0.77148108702374019</v>
      </c>
      <c r="G29" s="334">
        <v>0.16250768238262656</v>
      </c>
      <c r="H29" s="122">
        <v>0.27575052631578939</v>
      </c>
      <c r="I29" s="122">
        <v>0.12293052631578945</v>
      </c>
      <c r="J29" s="122">
        <v>4.4811578947368411E-2</v>
      </c>
      <c r="K29" s="122">
        <v>4.4994210526315789E-2</v>
      </c>
      <c r="L29" s="122">
        <v>1.8631578947368423E-4</v>
      </c>
      <c r="M29" s="122">
        <v>2.3596842105263156E-2</v>
      </c>
      <c r="N29" s="122">
        <v>3.1578947368421056E-6</v>
      </c>
      <c r="O29" s="122">
        <v>6.5221052631578942E-3</v>
      </c>
      <c r="P29" s="122">
        <v>1.7065263157894736E-2</v>
      </c>
      <c r="Q29" s="122">
        <v>1.5640526315789442E-2</v>
      </c>
      <c r="R29" s="335">
        <v>179.57894736842104</v>
      </c>
      <c r="S29" s="335">
        <v>162.80925168821554</v>
      </c>
      <c r="T29" s="335">
        <v>3412</v>
      </c>
      <c r="U29"/>
      <c r="V29"/>
    </row>
    <row r="30" spans="2:22" x14ac:dyDescent="0.25">
      <c r="B30" s="55" t="s">
        <v>110</v>
      </c>
      <c r="C30" s="55" t="s">
        <v>196</v>
      </c>
      <c r="D30" s="55"/>
      <c r="E30" s="122">
        <v>5.4699399999999985</v>
      </c>
      <c r="F30" s="334">
        <v>0.85793445631944787</v>
      </c>
      <c r="G30" s="334">
        <v>0.23382706208843246</v>
      </c>
      <c r="H30" s="122">
        <v>0.27349699999999993</v>
      </c>
      <c r="I30" s="122">
        <v>0.1083715</v>
      </c>
      <c r="J30" s="122">
        <v>6.3950999999999994E-2</v>
      </c>
      <c r="K30" s="122">
        <v>6.232E-2</v>
      </c>
      <c r="L30" s="122">
        <v>1.5449999999999999E-4</v>
      </c>
      <c r="M30" s="122">
        <v>1.8941E-2</v>
      </c>
      <c r="N30" s="122">
        <v>0</v>
      </c>
      <c r="O30" s="122">
        <v>2.5279999999999999E-3</v>
      </c>
      <c r="P30" s="122">
        <v>1.5649E-2</v>
      </c>
      <c r="Q30" s="122">
        <v>1.5819999999999604E-3</v>
      </c>
      <c r="R30" s="335">
        <v>256.05</v>
      </c>
      <c r="S30" s="335">
        <v>234.05192744344552</v>
      </c>
      <c r="T30" s="335">
        <v>5121</v>
      </c>
      <c r="U30"/>
      <c r="V30"/>
    </row>
    <row r="31" spans="2:22" x14ac:dyDescent="0.25">
      <c r="B31" s="61" t="s">
        <v>344</v>
      </c>
      <c r="E31" s="122">
        <v>86.884139999999988</v>
      </c>
      <c r="F31" s="334">
        <v>0.80086250494048727</v>
      </c>
      <c r="G31" s="334">
        <v>0.21173300443556217</v>
      </c>
      <c r="H31" s="122">
        <v>0.27408246056782332</v>
      </c>
      <c r="I31" s="122">
        <v>0.10855394321766555</v>
      </c>
      <c r="J31" s="122">
        <v>5.8032302839116728E-2</v>
      </c>
      <c r="K31" s="122">
        <v>5.2916119873817002E-2</v>
      </c>
      <c r="L31" s="122">
        <v>9.7463722397476396E-4</v>
      </c>
      <c r="M31" s="122">
        <v>2.2528769716088345E-2</v>
      </c>
      <c r="N31" s="122">
        <v>6.7552050473186132E-4</v>
      </c>
      <c r="O31" s="122">
        <v>5.2905678233438483E-3</v>
      </c>
      <c r="P31" s="122">
        <v>1.7573470031545739E-2</v>
      </c>
      <c r="Q31" s="122">
        <v>7.5371293375394227E-3</v>
      </c>
      <c r="R31" s="335">
        <v>238.04100946372239</v>
      </c>
      <c r="S31" s="335">
        <v>217.12535797672626</v>
      </c>
      <c r="T31" s="335">
        <v>75459</v>
      </c>
      <c r="U31"/>
      <c r="V31"/>
    </row>
    <row r="32" spans="2:22" x14ac:dyDescent="0.25">
      <c r="B32" s="55" t="s">
        <v>31</v>
      </c>
      <c r="C32" s="55" t="s">
        <v>53</v>
      </c>
      <c r="D32" s="55"/>
      <c r="E32" s="122">
        <v>6.1525499999999997</v>
      </c>
      <c r="F32" s="334">
        <v>0.78825202558288832</v>
      </c>
      <c r="G32" s="334">
        <v>0.18075594672127815</v>
      </c>
      <c r="H32" s="122">
        <v>0.3076275</v>
      </c>
      <c r="I32" s="122">
        <v>0.12466899999999999</v>
      </c>
      <c r="J32" s="122">
        <v>5.5605499999999995E-2</v>
      </c>
      <c r="K32" s="122">
        <v>6.2213499999999998E-2</v>
      </c>
      <c r="L32" s="122">
        <v>2.2250000000000004E-4</v>
      </c>
      <c r="M32" s="122">
        <v>2.4919000000000004E-2</v>
      </c>
      <c r="N32" s="122">
        <v>2.3618999999999998E-2</v>
      </c>
      <c r="O32" s="122">
        <v>5.7800000000000004E-3</v>
      </c>
      <c r="P32" s="122">
        <v>2.4965E-3</v>
      </c>
      <c r="Q32" s="122">
        <v>8.1024999999999847E-3</v>
      </c>
      <c r="R32" s="335">
        <v>215.5</v>
      </c>
      <c r="S32" s="335">
        <v>175.13063689039504</v>
      </c>
      <c r="T32" s="335">
        <v>4310</v>
      </c>
      <c r="U32"/>
      <c r="V32"/>
    </row>
    <row r="33" spans="2:22" x14ac:dyDescent="0.25">
      <c r="B33" s="55" t="s">
        <v>31</v>
      </c>
      <c r="C33" s="55" t="s">
        <v>89</v>
      </c>
      <c r="D33" s="55"/>
      <c r="E33" s="122">
        <v>5.1421099999999997</v>
      </c>
      <c r="F33" s="334">
        <v>0.98443829478560341</v>
      </c>
      <c r="G33" s="334">
        <v>0.98440912388105262</v>
      </c>
      <c r="H33" s="122">
        <v>0.27063736842105263</v>
      </c>
      <c r="I33" s="122">
        <v>0</v>
      </c>
      <c r="J33" s="122">
        <v>0.26641789473684208</v>
      </c>
      <c r="K33" s="122">
        <v>7.8947368421052629E-6</v>
      </c>
      <c r="L33" s="122">
        <v>2.4757894736842103E-3</v>
      </c>
      <c r="M33" s="122">
        <v>0</v>
      </c>
      <c r="N33" s="122">
        <v>0</v>
      </c>
      <c r="O33" s="122">
        <v>0</v>
      </c>
      <c r="P33" s="122">
        <v>0</v>
      </c>
      <c r="Q33" s="122">
        <v>1.7357894736842448E-3</v>
      </c>
      <c r="R33" s="335">
        <v>0.15789473684210525</v>
      </c>
      <c r="S33" s="335">
        <v>0.14585452275427793</v>
      </c>
      <c r="T33" s="335">
        <v>3</v>
      </c>
      <c r="U33"/>
      <c r="V33"/>
    </row>
    <row r="34" spans="2:22" x14ac:dyDescent="0.25">
      <c r="B34" s="55" t="s">
        <v>31</v>
      </c>
      <c r="C34" s="55" t="s">
        <v>58</v>
      </c>
      <c r="D34" s="55"/>
      <c r="E34" s="122">
        <v>6.3732400000000009</v>
      </c>
      <c r="F34" s="334">
        <v>0.83200381595546369</v>
      </c>
      <c r="G34" s="334">
        <v>0.19860071172590385</v>
      </c>
      <c r="H34" s="122">
        <v>0.35406888888888893</v>
      </c>
      <c r="I34" s="122">
        <v>6.4403888888888886E-2</v>
      </c>
      <c r="J34" s="122">
        <v>7.0318333333333316E-2</v>
      </c>
      <c r="K34" s="122">
        <v>0.15986444444444448</v>
      </c>
      <c r="L34" s="122">
        <v>3.0177777777777781E-3</v>
      </c>
      <c r="M34" s="122">
        <v>2.8281666666666663E-2</v>
      </c>
      <c r="N34" s="122">
        <v>9.5438888888888882E-3</v>
      </c>
      <c r="O34" s="122">
        <v>7.4144444444444457E-3</v>
      </c>
      <c r="P34" s="122">
        <v>2.0044444444444445E-3</v>
      </c>
      <c r="Q34" s="122">
        <v>9.2200000000000407E-3</v>
      </c>
      <c r="R34" s="335">
        <v>257.33333333333331</v>
      </c>
      <c r="S34" s="335">
        <v>181.69722150742791</v>
      </c>
      <c r="T34" s="335">
        <v>4632</v>
      </c>
      <c r="U34"/>
      <c r="V34"/>
    </row>
    <row r="35" spans="2:22" x14ac:dyDescent="0.25">
      <c r="B35" s="55" t="s">
        <v>31</v>
      </c>
      <c r="C35" s="55" t="s">
        <v>95</v>
      </c>
      <c r="D35" s="55"/>
      <c r="E35" s="122">
        <v>5.3646200000000004</v>
      </c>
      <c r="F35" s="334">
        <v>0.9996346432738944</v>
      </c>
      <c r="G35" s="334">
        <v>0.9996346432738944</v>
      </c>
      <c r="H35" s="122">
        <v>0.29803444444444449</v>
      </c>
      <c r="I35" s="122">
        <v>0</v>
      </c>
      <c r="J35" s="122">
        <v>0.29792555555555555</v>
      </c>
      <c r="K35" s="122">
        <v>0</v>
      </c>
      <c r="L35" s="122">
        <v>1.1E-4</v>
      </c>
      <c r="M35" s="122">
        <v>0</v>
      </c>
      <c r="N35" s="122">
        <v>0</v>
      </c>
      <c r="O35" s="122">
        <v>0</v>
      </c>
      <c r="P35" s="122">
        <v>0</v>
      </c>
      <c r="Q35" s="122">
        <v>0</v>
      </c>
      <c r="R35" s="335">
        <v>0</v>
      </c>
      <c r="S35" s="335">
        <v>0</v>
      </c>
      <c r="T35" s="335">
        <v>0</v>
      </c>
      <c r="U35"/>
      <c r="V35"/>
    </row>
    <row r="36" spans="2:22" x14ac:dyDescent="0.25">
      <c r="B36" s="55" t="s">
        <v>31</v>
      </c>
      <c r="C36" s="55" t="s">
        <v>25</v>
      </c>
      <c r="D36" s="55"/>
      <c r="E36" s="122">
        <v>6.9485900000000003</v>
      </c>
      <c r="F36" s="334">
        <v>0.98820192298005782</v>
      </c>
      <c r="G36" s="334">
        <v>0.98770110195017979</v>
      </c>
      <c r="H36" s="122">
        <v>0.3474295</v>
      </c>
      <c r="I36" s="122">
        <v>5.6499999999999998E-5</v>
      </c>
      <c r="J36" s="122">
        <v>0.34315649999999998</v>
      </c>
      <c r="K36" s="122">
        <v>1.1750000000000001E-4</v>
      </c>
      <c r="L36" s="122">
        <v>4.0109999999999989E-3</v>
      </c>
      <c r="M36" s="122">
        <v>0</v>
      </c>
      <c r="N36" s="122">
        <v>0</v>
      </c>
      <c r="O36" s="122">
        <v>0</v>
      </c>
      <c r="P36" s="122">
        <v>0</v>
      </c>
      <c r="Q36" s="122">
        <v>8.8000000000035099E-5</v>
      </c>
      <c r="R36" s="335">
        <v>0.6</v>
      </c>
      <c r="S36" s="335">
        <v>0.43174226713621028</v>
      </c>
      <c r="T36" s="335">
        <v>12</v>
      </c>
      <c r="U36"/>
      <c r="V36"/>
    </row>
    <row r="37" spans="2:22" x14ac:dyDescent="0.25">
      <c r="B37" s="55" t="s">
        <v>31</v>
      </c>
      <c r="C37" s="55" t="s">
        <v>63</v>
      </c>
      <c r="D37" s="55"/>
      <c r="E37" s="122">
        <v>5.3658300000000017</v>
      </c>
      <c r="F37" s="334">
        <v>0.82252699023263864</v>
      </c>
      <c r="G37" s="334">
        <v>0.19259648553904987</v>
      </c>
      <c r="H37" s="122">
        <v>0.28241210526315796</v>
      </c>
      <c r="I37" s="122">
        <v>9.1916315789473693E-2</v>
      </c>
      <c r="J37" s="122">
        <v>5.439157894736843E-2</v>
      </c>
      <c r="K37" s="122">
        <v>8.5983684210526309E-2</v>
      </c>
      <c r="L37" s="122">
        <v>8.2631578947368428E-5</v>
      </c>
      <c r="M37" s="122">
        <v>2.280578947368421E-2</v>
      </c>
      <c r="N37" s="122">
        <v>9.7984210526315813E-3</v>
      </c>
      <c r="O37" s="122">
        <v>3.9384210526315789E-3</v>
      </c>
      <c r="P37" s="122">
        <v>1.2742105263157894E-3</v>
      </c>
      <c r="Q37" s="122">
        <v>1.2221052631578987E-2</v>
      </c>
      <c r="R37" s="335">
        <v>219.05263157894737</v>
      </c>
      <c r="S37" s="335">
        <v>193.91221861296381</v>
      </c>
      <c r="T37" s="335">
        <v>4162</v>
      </c>
      <c r="U37"/>
      <c r="V37"/>
    </row>
    <row r="38" spans="2:22" x14ac:dyDescent="0.25">
      <c r="B38" s="55" t="s">
        <v>31</v>
      </c>
      <c r="C38" s="55" t="s">
        <v>100</v>
      </c>
      <c r="D38" s="55"/>
      <c r="E38" s="122">
        <v>4.7924800000000003</v>
      </c>
      <c r="F38" s="334">
        <v>0.84895085634160161</v>
      </c>
      <c r="G38" s="334">
        <v>0.14611850232030177</v>
      </c>
      <c r="H38" s="122">
        <v>0.26624888888888892</v>
      </c>
      <c r="I38" s="122">
        <v>6.418611111111111E-2</v>
      </c>
      <c r="J38" s="122">
        <v>3.8903888888888884E-2</v>
      </c>
      <c r="K38" s="122">
        <v>0.12294222222222219</v>
      </c>
      <c r="L38" s="122">
        <v>6.2222222222222233E-5</v>
      </c>
      <c r="M38" s="122">
        <v>2.1826111111111112E-2</v>
      </c>
      <c r="N38" s="122">
        <v>7.8061111111111109E-3</v>
      </c>
      <c r="O38" s="122">
        <v>7.2327777777777789E-3</v>
      </c>
      <c r="P38" s="122">
        <v>1.2122222222222222E-3</v>
      </c>
      <c r="Q38" s="122">
        <v>2.077222222222291E-3</v>
      </c>
      <c r="R38" s="335">
        <v>153.88888888888889</v>
      </c>
      <c r="S38" s="335">
        <v>144.49721229926885</v>
      </c>
      <c r="T38" s="335">
        <v>2770</v>
      </c>
      <c r="U38"/>
      <c r="V38"/>
    </row>
    <row r="39" spans="2:22" x14ac:dyDescent="0.25">
      <c r="B39" s="55" t="s">
        <v>31</v>
      </c>
      <c r="C39" s="55" t="s">
        <v>144</v>
      </c>
      <c r="D39" s="55"/>
      <c r="E39" s="122">
        <v>5.1833900000000002</v>
      </c>
      <c r="F39" s="334">
        <v>6.1181967785561182E-2</v>
      </c>
      <c r="G39" s="334">
        <v>2.5041526877198129E-3</v>
      </c>
      <c r="H39" s="122">
        <v>0.27281</v>
      </c>
      <c r="I39" s="122">
        <v>8.8410526315789457E-3</v>
      </c>
      <c r="J39" s="122">
        <v>6.8315789473684212E-4</v>
      </c>
      <c r="K39" s="122">
        <v>7.1668421052631572E-3</v>
      </c>
      <c r="L39" s="122">
        <v>1.173684210526316E-4</v>
      </c>
      <c r="M39" s="122">
        <v>2.4442105263157893E-2</v>
      </c>
      <c r="N39" s="122">
        <v>0</v>
      </c>
      <c r="O39" s="122">
        <v>3.9247368421052638E-3</v>
      </c>
      <c r="P39" s="122">
        <v>6.0999999999999997E-4</v>
      </c>
      <c r="Q39" s="122">
        <v>0.22702473684210528</v>
      </c>
      <c r="R39" s="335">
        <v>34.736842105263158</v>
      </c>
      <c r="S39" s="335">
        <v>31.832449420167109</v>
      </c>
      <c r="T39" s="335">
        <v>660</v>
      </c>
      <c r="U39"/>
      <c r="V39"/>
    </row>
    <row r="40" spans="2:22" x14ac:dyDescent="0.25">
      <c r="B40" s="55" t="s">
        <v>31</v>
      </c>
      <c r="C40" s="55" t="s">
        <v>69</v>
      </c>
      <c r="D40" s="55"/>
      <c r="E40" s="122">
        <v>5.11036</v>
      </c>
      <c r="F40" s="334">
        <v>0.82744268505545604</v>
      </c>
      <c r="G40" s="334">
        <v>0.21541730915238849</v>
      </c>
      <c r="H40" s="122">
        <v>0.26896631578947366</v>
      </c>
      <c r="I40" s="122">
        <v>0.10275105263157897</v>
      </c>
      <c r="J40" s="122">
        <v>5.7939999999999998E-2</v>
      </c>
      <c r="K40" s="122">
        <v>6.1863157894736842E-2</v>
      </c>
      <c r="L40" s="122">
        <v>7.8421052631578959E-5</v>
      </c>
      <c r="M40" s="122">
        <v>1.9832631578947369E-2</v>
      </c>
      <c r="N40" s="122">
        <v>0</v>
      </c>
      <c r="O40" s="122">
        <v>5.417894736842105E-3</v>
      </c>
      <c r="P40" s="122">
        <v>0</v>
      </c>
      <c r="Q40" s="122">
        <v>2.1083157894736828E-2</v>
      </c>
      <c r="R40" s="335">
        <v>234.42105263157896</v>
      </c>
      <c r="S40" s="335">
        <v>217.89071611393325</v>
      </c>
      <c r="T40" s="335">
        <v>4454</v>
      </c>
      <c r="U40"/>
      <c r="V40"/>
    </row>
    <row r="41" spans="2:22" x14ac:dyDescent="0.25">
      <c r="B41" s="55" t="s">
        <v>31</v>
      </c>
      <c r="C41" s="55" t="s">
        <v>163</v>
      </c>
      <c r="D41" s="55"/>
      <c r="E41" s="122">
        <v>4.22187</v>
      </c>
      <c r="F41" s="334">
        <v>0.74830347689530929</v>
      </c>
      <c r="G41" s="334">
        <v>0.12880074469370206</v>
      </c>
      <c r="H41" s="122">
        <v>0.263866875</v>
      </c>
      <c r="I41" s="122">
        <v>7.1294999999999997E-2</v>
      </c>
      <c r="J41" s="122">
        <v>3.3986249999999996E-2</v>
      </c>
      <c r="K41" s="122">
        <v>9.2171249999999982E-2</v>
      </c>
      <c r="L41" s="122">
        <v>1.1106250000000001E-3</v>
      </c>
      <c r="M41" s="122">
        <v>2.1011249999999995E-2</v>
      </c>
      <c r="N41" s="122">
        <v>3.5441250000000001E-2</v>
      </c>
      <c r="O41" s="122">
        <v>1.2456250000000002E-3</v>
      </c>
      <c r="P41" s="122">
        <v>6.5249999999999998E-4</v>
      </c>
      <c r="Q41" s="122">
        <v>6.9531250000000218E-3</v>
      </c>
      <c r="R41" s="335">
        <v>128.8125</v>
      </c>
      <c r="S41" s="335">
        <v>122.04307569868328</v>
      </c>
      <c r="T41" s="335">
        <v>2061</v>
      </c>
      <c r="U41"/>
      <c r="V41"/>
    </row>
    <row r="42" spans="2:22" x14ac:dyDescent="0.25">
      <c r="B42" s="55" t="s">
        <v>31</v>
      </c>
      <c r="C42" s="55" t="s">
        <v>75</v>
      </c>
      <c r="D42" s="55"/>
      <c r="E42" s="122">
        <v>4.0031699999999999</v>
      </c>
      <c r="F42" s="334">
        <v>0.83124373933657569</v>
      </c>
      <c r="G42" s="334">
        <v>0.17964762925381636</v>
      </c>
      <c r="H42" s="122">
        <v>0.266878</v>
      </c>
      <c r="I42" s="122">
        <v>9.6183333333333315E-2</v>
      </c>
      <c r="J42" s="122">
        <v>4.7944000000000001E-2</v>
      </c>
      <c r="K42" s="122">
        <v>7.7713333333333329E-2</v>
      </c>
      <c r="L42" s="122">
        <v>2.653333333333334E-4</v>
      </c>
      <c r="M42" s="122">
        <v>2.2006000000000005E-2</v>
      </c>
      <c r="N42" s="122">
        <v>4.4640000000000001E-3</v>
      </c>
      <c r="O42" s="122">
        <v>5.7359999999999989E-3</v>
      </c>
      <c r="P42" s="122">
        <v>2.2020000000000004E-3</v>
      </c>
      <c r="Q42" s="122">
        <v>1.0364000000000061E-2</v>
      </c>
      <c r="R42" s="335">
        <v>233.13333333333333</v>
      </c>
      <c r="S42" s="335">
        <v>218.38942637959417</v>
      </c>
      <c r="T42" s="335">
        <v>3497</v>
      </c>
      <c r="U42"/>
      <c r="V42"/>
    </row>
    <row r="43" spans="2:22" x14ac:dyDescent="0.25">
      <c r="B43" s="55" t="s">
        <v>31</v>
      </c>
      <c r="C43" s="55" t="s">
        <v>41</v>
      </c>
      <c r="D43" s="55"/>
      <c r="E43" s="122">
        <v>6.9835899999999995</v>
      </c>
      <c r="F43" s="334">
        <v>0.99859241450314262</v>
      </c>
      <c r="G43" s="334">
        <v>0.99859241450314262</v>
      </c>
      <c r="H43" s="122">
        <v>0.34917949999999998</v>
      </c>
      <c r="I43" s="122">
        <v>0</v>
      </c>
      <c r="J43" s="122">
        <v>0.34868800000000005</v>
      </c>
      <c r="K43" s="122">
        <v>0</v>
      </c>
      <c r="L43" s="122">
        <v>4.9399999999999997E-4</v>
      </c>
      <c r="M43" s="122">
        <v>0</v>
      </c>
      <c r="N43" s="122">
        <v>0</v>
      </c>
      <c r="O43" s="122">
        <v>0</v>
      </c>
      <c r="P43" s="122">
        <v>0</v>
      </c>
      <c r="Q43" s="122">
        <v>0</v>
      </c>
      <c r="R43" s="335">
        <v>0</v>
      </c>
      <c r="S43" s="335">
        <v>0</v>
      </c>
      <c r="T43" s="335">
        <v>0</v>
      </c>
      <c r="U43"/>
      <c r="V43"/>
    </row>
    <row r="44" spans="2:22" x14ac:dyDescent="0.25">
      <c r="B44" s="55" t="s">
        <v>31</v>
      </c>
      <c r="C44" s="55" t="s">
        <v>519</v>
      </c>
      <c r="D44" s="55"/>
      <c r="E44" s="122">
        <v>5.2737300000000005</v>
      </c>
      <c r="F44" s="334">
        <v>0.79070032026668013</v>
      </c>
      <c r="G44" s="334">
        <v>0.21482897304185081</v>
      </c>
      <c r="H44" s="122">
        <v>0.26368650000000005</v>
      </c>
      <c r="I44" s="122">
        <v>0.11100549999999998</v>
      </c>
      <c r="J44" s="122">
        <v>5.6647500000000003E-2</v>
      </c>
      <c r="K44" s="122">
        <v>4.0843999999999998E-2</v>
      </c>
      <c r="L44" s="122">
        <v>1.5055000000000001E-3</v>
      </c>
      <c r="M44" s="122">
        <v>2.0377000000000003E-2</v>
      </c>
      <c r="N44" s="122">
        <v>9.9035000000000008E-3</v>
      </c>
      <c r="O44" s="122">
        <v>2.5084999999999999E-3</v>
      </c>
      <c r="P44" s="122">
        <v>2.4300000000000003E-3</v>
      </c>
      <c r="Q44" s="122">
        <v>1.8465000000000058E-2</v>
      </c>
      <c r="R44" s="335">
        <v>262.10000000000002</v>
      </c>
      <c r="S44" s="335">
        <v>248.49584639334967</v>
      </c>
      <c r="T44" s="335">
        <v>5242</v>
      </c>
      <c r="U44"/>
      <c r="V44"/>
    </row>
    <row r="45" spans="2:22" x14ac:dyDescent="0.25">
      <c r="B45" s="55" t="s">
        <v>31</v>
      </c>
      <c r="C45" s="55" t="s">
        <v>201</v>
      </c>
      <c r="D45" s="55"/>
      <c r="E45" s="122">
        <v>5.31874</v>
      </c>
      <c r="F45" s="334">
        <v>0.86967214039415341</v>
      </c>
      <c r="G45" s="334">
        <v>0.2154796060721148</v>
      </c>
      <c r="H45" s="122">
        <v>0.27993368421052633</v>
      </c>
      <c r="I45" s="122">
        <v>0.10821631578947367</v>
      </c>
      <c r="J45" s="122">
        <v>6.0319999999999999E-2</v>
      </c>
      <c r="K45" s="122">
        <v>7.4914210526315791E-2</v>
      </c>
      <c r="L45" s="122">
        <v>4.5842105263157898E-4</v>
      </c>
      <c r="M45" s="122">
        <v>2.2925789473684212E-2</v>
      </c>
      <c r="N45" s="122">
        <v>1.845263157894737E-3</v>
      </c>
      <c r="O45" s="122">
        <v>5.5721052631578947E-3</v>
      </c>
      <c r="P45" s="122">
        <v>4.7736842105263155E-4</v>
      </c>
      <c r="Q45" s="122">
        <v>5.204210526315812E-3</v>
      </c>
      <c r="R45" s="335">
        <v>233.63157894736841</v>
      </c>
      <c r="S45" s="335">
        <v>208.64904093826732</v>
      </c>
      <c r="T45" s="335">
        <v>4439</v>
      </c>
      <c r="U45"/>
      <c r="V45"/>
    </row>
    <row r="46" spans="2:22" x14ac:dyDescent="0.25">
      <c r="B46" s="55" t="s">
        <v>31</v>
      </c>
      <c r="C46" s="55" t="s">
        <v>581</v>
      </c>
      <c r="D46" s="55"/>
      <c r="E46" s="122">
        <v>2.9392400000000003</v>
      </c>
      <c r="F46" s="334">
        <v>0.81187653951361582</v>
      </c>
      <c r="G46" s="334">
        <v>0.1649576080891659</v>
      </c>
      <c r="H46" s="122">
        <v>0.26720363636363637</v>
      </c>
      <c r="I46" s="122">
        <v>0.13181636363636365</v>
      </c>
      <c r="J46" s="122">
        <v>4.4077272727272729E-2</v>
      </c>
      <c r="K46" s="122">
        <v>4.1042727272727279E-2</v>
      </c>
      <c r="L46" s="122">
        <v>3.5381818181818184E-3</v>
      </c>
      <c r="M46" s="122">
        <v>2.0171818181818183E-2</v>
      </c>
      <c r="N46" s="122">
        <v>5.2136363636363639E-3</v>
      </c>
      <c r="O46" s="122">
        <v>4.4681818181818182E-3</v>
      </c>
      <c r="P46" s="122">
        <v>9.8427272727272738E-3</v>
      </c>
      <c r="Q46" s="122">
        <v>7.0327272727272287E-3</v>
      </c>
      <c r="R46" s="335">
        <v>169.09090909090909</v>
      </c>
      <c r="S46" s="335">
        <v>158.20416162001061</v>
      </c>
      <c r="T46" s="335">
        <v>1860</v>
      </c>
      <c r="U46"/>
      <c r="V46"/>
    </row>
    <row r="47" spans="2:22" x14ac:dyDescent="0.25">
      <c r="B47" s="55" t="s">
        <v>31</v>
      </c>
      <c r="C47" s="55" t="s">
        <v>154</v>
      </c>
      <c r="D47" s="55"/>
      <c r="E47" s="122">
        <v>6.1507000000000005</v>
      </c>
      <c r="F47" s="334">
        <v>0.83417822361682414</v>
      </c>
      <c r="G47" s="334">
        <v>0.17782041068496268</v>
      </c>
      <c r="H47" s="122">
        <v>0.32372105263157896</v>
      </c>
      <c r="I47" s="122">
        <v>0.11029578947368422</v>
      </c>
      <c r="J47" s="122">
        <v>5.7564210526315794E-2</v>
      </c>
      <c r="K47" s="122">
        <v>0.10218105263157895</v>
      </c>
      <c r="L47" s="122">
        <v>2.8947368421052634E-4</v>
      </c>
      <c r="M47" s="122">
        <v>2.7134736842105257E-2</v>
      </c>
      <c r="N47" s="122">
        <v>9.31842105263158E-3</v>
      </c>
      <c r="O47" s="122">
        <v>6.1568421052631576E-3</v>
      </c>
      <c r="P47" s="122">
        <v>1.5405263157894737E-3</v>
      </c>
      <c r="Q47" s="122">
        <v>9.2399999999999913E-3</v>
      </c>
      <c r="R47" s="335">
        <v>220.26315789473685</v>
      </c>
      <c r="S47" s="335">
        <v>170.10258994911146</v>
      </c>
      <c r="T47" s="335">
        <v>4185</v>
      </c>
      <c r="U47"/>
      <c r="V47"/>
    </row>
    <row r="48" spans="2:22" x14ac:dyDescent="0.25">
      <c r="B48" s="55" t="s">
        <v>31</v>
      </c>
      <c r="C48" s="55" t="s">
        <v>114</v>
      </c>
      <c r="D48" s="55"/>
      <c r="E48" s="122">
        <v>5.3143700000000011</v>
      </c>
      <c r="F48" s="334">
        <v>0.81988081371827692</v>
      </c>
      <c r="G48" s="334">
        <v>0.15596204253749738</v>
      </c>
      <c r="H48" s="122">
        <v>0.26571850000000008</v>
      </c>
      <c r="I48" s="122">
        <v>0.10444900000000001</v>
      </c>
      <c r="J48" s="122">
        <v>4.1442000000000007E-2</v>
      </c>
      <c r="K48" s="122">
        <v>7.1966500000000003E-2</v>
      </c>
      <c r="L48" s="122">
        <v>9.6500000000000001E-5</v>
      </c>
      <c r="M48" s="122">
        <v>2.16755E-2</v>
      </c>
      <c r="N48" s="122">
        <v>7.546500000000002E-3</v>
      </c>
      <c r="O48" s="122">
        <v>6.5514999999999992E-3</v>
      </c>
      <c r="P48" s="122">
        <v>9.7050000000000001E-4</v>
      </c>
      <c r="Q48" s="122">
        <v>1.1020500000000072E-2</v>
      </c>
      <c r="R48" s="335">
        <v>160.5</v>
      </c>
      <c r="S48" s="335">
        <v>151.00566953373587</v>
      </c>
      <c r="T48" s="335">
        <v>3210</v>
      </c>
      <c r="U48"/>
      <c r="V48"/>
    </row>
    <row r="49" spans="2:22" x14ac:dyDescent="0.25">
      <c r="B49" s="55" t="s">
        <v>31</v>
      </c>
      <c r="C49" s="55" t="s">
        <v>79</v>
      </c>
      <c r="D49" s="55"/>
      <c r="E49" s="122">
        <v>5.308889999999999</v>
      </c>
      <c r="F49" s="334">
        <v>0.89262350510181998</v>
      </c>
      <c r="G49" s="334">
        <v>0.17839133980926333</v>
      </c>
      <c r="H49" s="122">
        <v>0.26544449999999997</v>
      </c>
      <c r="I49" s="122">
        <v>0.12008350000000001</v>
      </c>
      <c r="J49" s="122">
        <v>4.7352999999999999E-2</v>
      </c>
      <c r="K49" s="122">
        <v>6.9505500000000026E-2</v>
      </c>
      <c r="L49" s="122">
        <v>2.6649999999999997E-4</v>
      </c>
      <c r="M49" s="122">
        <v>2.1651500000000001E-2</v>
      </c>
      <c r="N49" s="122">
        <v>8.099999999999999E-5</v>
      </c>
      <c r="O49" s="122">
        <v>4.6460000000000008E-3</v>
      </c>
      <c r="P49" s="122">
        <v>0</v>
      </c>
      <c r="Q49" s="122">
        <v>1.8574999999999176E-3</v>
      </c>
      <c r="R49" s="335">
        <v>193.6</v>
      </c>
      <c r="S49" s="335">
        <v>182.33566715452764</v>
      </c>
      <c r="T49" s="335">
        <v>3872</v>
      </c>
      <c r="U49"/>
      <c r="V49"/>
    </row>
    <row r="50" spans="2:22" x14ac:dyDescent="0.25">
      <c r="B50" s="55" t="s">
        <v>31</v>
      </c>
      <c r="C50" s="55" t="s">
        <v>159</v>
      </c>
      <c r="D50" s="55"/>
      <c r="E50" s="122">
        <v>1.8828</v>
      </c>
      <c r="F50" s="334">
        <v>0.85236881240705331</v>
      </c>
      <c r="G50" s="334">
        <v>0.13756639048226046</v>
      </c>
      <c r="H50" s="122">
        <v>0.26897142857142858</v>
      </c>
      <c r="I50" s="122">
        <v>9.9504285714285726E-2</v>
      </c>
      <c r="J50" s="122">
        <v>3.7001428571428574E-2</v>
      </c>
      <c r="K50" s="122">
        <v>9.2757142857142857E-2</v>
      </c>
      <c r="L50" s="122">
        <v>9.0285714285714275E-4</v>
      </c>
      <c r="M50" s="122">
        <v>2.2265714285714285E-2</v>
      </c>
      <c r="N50" s="122">
        <v>6.4028571428571424E-3</v>
      </c>
      <c r="O50" s="122">
        <v>6.3014285714285707E-3</v>
      </c>
      <c r="P50" s="122">
        <v>0</v>
      </c>
      <c r="Q50" s="122">
        <v>3.8357142857142687E-3</v>
      </c>
      <c r="R50" s="335">
        <v>142.28571428571428</v>
      </c>
      <c r="S50" s="335">
        <v>132.24984066284259</v>
      </c>
      <c r="T50" s="335">
        <v>996</v>
      </c>
      <c r="U50"/>
      <c r="V50"/>
    </row>
    <row r="51" spans="2:22" x14ac:dyDescent="0.25">
      <c r="B51" s="55" t="s">
        <v>31</v>
      </c>
      <c r="C51" s="55" t="s">
        <v>520</v>
      </c>
      <c r="D51" s="55"/>
      <c r="E51" s="122">
        <v>5.2677000000000005</v>
      </c>
      <c r="F51" s="334">
        <v>0.81812176092032551</v>
      </c>
      <c r="G51" s="334">
        <v>0.24454885433870571</v>
      </c>
      <c r="H51" s="122">
        <v>0.26338500000000004</v>
      </c>
      <c r="I51" s="122">
        <v>0.10827349999999999</v>
      </c>
      <c r="J51" s="122">
        <v>6.4410500000000009E-2</v>
      </c>
      <c r="K51" s="122">
        <v>4.2796999999999988E-2</v>
      </c>
      <c r="L51" s="122">
        <v>1.2324999999999999E-3</v>
      </c>
      <c r="M51" s="122">
        <v>2.0735999999999997E-2</v>
      </c>
      <c r="N51" s="122">
        <v>4.5050000000000003E-3</v>
      </c>
      <c r="O51" s="122">
        <v>2.9095000000000002E-3</v>
      </c>
      <c r="P51" s="122">
        <v>2.6404999999999996E-3</v>
      </c>
      <c r="Q51" s="122">
        <v>1.5880500000000044E-2</v>
      </c>
      <c r="R51" s="335">
        <v>275</v>
      </c>
      <c r="S51" s="335">
        <v>261.0247356531313</v>
      </c>
      <c r="T51" s="335">
        <v>5500</v>
      </c>
      <c r="U51"/>
      <c r="V51"/>
    </row>
    <row r="52" spans="2:22" x14ac:dyDescent="0.25">
      <c r="B52" s="55" t="s">
        <v>31</v>
      </c>
      <c r="C52" s="55" t="s">
        <v>84</v>
      </c>
      <c r="D52" s="55"/>
      <c r="E52" s="122">
        <v>6.1416600000000008</v>
      </c>
      <c r="F52" s="334">
        <v>0.86551355822367249</v>
      </c>
      <c r="G52" s="334">
        <v>0.20753835282317812</v>
      </c>
      <c r="H52" s="122">
        <v>0.32324526315789476</v>
      </c>
      <c r="I52" s="122">
        <v>0.10602263157894737</v>
      </c>
      <c r="J52" s="122">
        <v>6.7085789473684224E-2</v>
      </c>
      <c r="K52" s="122">
        <v>0.10666473684210528</v>
      </c>
      <c r="L52" s="122">
        <v>4.5157894736842108E-4</v>
      </c>
      <c r="M52" s="122">
        <v>2.6200000000000001E-2</v>
      </c>
      <c r="N52" s="122">
        <v>2.0342105263157898E-3</v>
      </c>
      <c r="O52" s="122">
        <v>7.2963157894736829E-3</v>
      </c>
      <c r="P52" s="122">
        <v>1.1873684210526316E-3</v>
      </c>
      <c r="Q52" s="122">
        <v>6.3026315789473861E-3</v>
      </c>
      <c r="R52" s="335">
        <v>271.5263157894737</v>
      </c>
      <c r="S52" s="335">
        <v>210.00022795140075</v>
      </c>
      <c r="T52" s="335">
        <v>5159</v>
      </c>
      <c r="U52"/>
      <c r="V52"/>
    </row>
    <row r="53" spans="2:22" x14ac:dyDescent="0.25">
      <c r="B53" s="61" t="s">
        <v>345</v>
      </c>
      <c r="E53" s="122">
        <v>109.23962999999992</v>
      </c>
      <c r="F53" s="334">
        <v>0.82910194770890466</v>
      </c>
      <c r="G53" s="334">
        <v>0.35889145724861982</v>
      </c>
      <c r="H53" s="122">
        <v>0.29053093085106363</v>
      </c>
      <c r="I53" s="122">
        <v>7.5660000000000019E-2</v>
      </c>
      <c r="J53" s="122">
        <v>0.10426906914893622</v>
      </c>
      <c r="K53" s="122">
        <v>6.0950691489361733E-2</v>
      </c>
      <c r="L53" s="122">
        <v>9.4707446808510649E-4</v>
      </c>
      <c r="M53" s="122">
        <v>1.8235691489361699E-2</v>
      </c>
      <c r="N53" s="122">
        <v>6.3790425531914897E-3</v>
      </c>
      <c r="O53" s="122">
        <v>4.0548138297872354E-3</v>
      </c>
      <c r="P53" s="122">
        <v>1.2688563829787237E-3</v>
      </c>
      <c r="Q53" s="122">
        <v>1.8765691489361525E-2</v>
      </c>
      <c r="R53" s="335">
        <v>162.29787234042553</v>
      </c>
      <c r="S53" s="335">
        <v>139.65627675597227</v>
      </c>
      <c r="T53" s="335">
        <v>61024</v>
      </c>
      <c r="U53"/>
    </row>
    <row r="54" spans="2:22" x14ac:dyDescent="0.25">
      <c r="B54" s="55" t="s">
        <v>254</v>
      </c>
      <c r="C54" s="55"/>
      <c r="D54" s="55"/>
      <c r="E54" s="122">
        <v>196.12377000000018</v>
      </c>
      <c r="F54" s="334">
        <v>0.81659168595423037</v>
      </c>
      <c r="G54" s="334">
        <v>0.2936992797966298</v>
      </c>
      <c r="H54" s="122">
        <v>0.28300688311688338</v>
      </c>
      <c r="I54" s="122">
        <v>9.0706724386724363E-2</v>
      </c>
      <c r="J54" s="122">
        <v>8.3118917748917637E-2</v>
      </c>
      <c r="K54" s="122">
        <v>5.7275425685425624E-2</v>
      </c>
      <c r="L54" s="122">
        <v>9.5968253968253955E-4</v>
      </c>
      <c r="M54" s="122">
        <v>2.0199480519480523E-2</v>
      </c>
      <c r="N54" s="122">
        <v>3.7700721500721528E-3</v>
      </c>
      <c r="O54" s="122">
        <v>4.6200865800865784E-3</v>
      </c>
      <c r="P54" s="122">
        <v>8.7270995670995603E-3</v>
      </c>
      <c r="Q54" s="122">
        <v>1.3629393939394384E-2</v>
      </c>
      <c r="R54" s="335">
        <v>196.94516594516594</v>
      </c>
      <c r="S54" s="335">
        <v>173.97559714459891</v>
      </c>
      <c r="T54" s="335">
        <v>136483</v>
      </c>
      <c r="U54"/>
    </row>
    <row r="55" spans="2:22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2:22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2:22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2:22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2:22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2:22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2:22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2:22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2:22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2:22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2:21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2:21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2:21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2:21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2:21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2:21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2:21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</row>
    <row r="72" spans="2:21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</row>
    <row r="73" spans="2:21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2:21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2:21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2:21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2:21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</row>
    <row r="78" spans="2:21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</row>
    <row r="79" spans="2:21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2:21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</row>
    <row r="81" spans="2:21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</row>
    <row r="82" spans="2:21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2:21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</row>
    <row r="84" spans="2:21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</row>
    <row r="85" spans="2:21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</row>
    <row r="86" spans="2:21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</row>
    <row r="87" spans="2:21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</row>
    <row r="88" spans="2:21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2:21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2:21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2:21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2:21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2:21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2:21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2:21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2:21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2:21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2:21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</row>
    <row r="99" spans="2:21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2:21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  <row r="101" spans="2:21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</row>
    <row r="102" spans="2:21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</row>
    <row r="103" spans="2:21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</row>
    <row r="104" spans="2:21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</row>
    <row r="105" spans="2:21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</row>
    <row r="106" spans="2:21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07" spans="2:21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</row>
    <row r="108" spans="2:21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</row>
    <row r="109" spans="2:21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</row>
    <row r="110" spans="2:21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</row>
    <row r="111" spans="2:21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</row>
    <row r="112" spans="2:21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</row>
    <row r="113" spans="2:21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</row>
    <row r="114" spans="2:21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</row>
    <row r="115" spans="2:21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</row>
    <row r="116" spans="2:21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</row>
    <row r="117" spans="2:21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</row>
    <row r="118" spans="2:21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</row>
    <row r="119" spans="2:21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</row>
    <row r="120" spans="2:21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</row>
    <row r="121" spans="2:21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</row>
    <row r="122" spans="2:21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</row>
    <row r="123" spans="2:21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</row>
    <row r="124" spans="2:21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</row>
    <row r="125" spans="2:21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</row>
    <row r="126" spans="2:21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</row>
    <row r="127" spans="2:21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</row>
    <row r="128" spans="2:21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</row>
    <row r="129" spans="2:21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</row>
    <row r="130" spans="2:21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</row>
    <row r="131" spans="2:21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</row>
    <row r="132" spans="2:21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</row>
    <row r="133" spans="2:21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</row>
    <row r="134" spans="2:21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</row>
    <row r="135" spans="2:21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</row>
    <row r="136" spans="2:21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</row>
    <row r="137" spans="2:21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</row>
    <row r="138" spans="2:21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</row>
    <row r="139" spans="2:21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</row>
    <row r="140" spans="2:21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</row>
    <row r="141" spans="2:21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</row>
    <row r="142" spans="2:21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</row>
    <row r="143" spans="2:21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</row>
    <row r="144" spans="2:21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</row>
    <row r="145" spans="2:21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</row>
    <row r="146" spans="2:21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</row>
    <row r="147" spans="2:21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</row>
    <row r="148" spans="2:21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</row>
    <row r="149" spans="2:21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</row>
    <row r="150" spans="2:21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</row>
    <row r="151" spans="2:21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</row>
    <row r="152" spans="2:21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</row>
    <row r="153" spans="2:21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</row>
    <row r="154" spans="2:21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</row>
    <row r="155" spans="2:21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</row>
    <row r="156" spans="2:21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</row>
    <row r="157" spans="2:21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</row>
    <row r="158" spans="2:21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</row>
    <row r="159" spans="2:21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</row>
    <row r="160" spans="2:21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</row>
    <row r="161" spans="2:21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</row>
    <row r="162" spans="2:21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2:21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</row>
    <row r="164" spans="2:21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2:21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</row>
    <row r="166" spans="2:21" x14ac:dyDescent="0.2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</row>
    <row r="167" spans="2:21" x14ac:dyDescent="0.2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</row>
    <row r="168" spans="2:21" x14ac:dyDescent="0.2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</row>
    <row r="169" spans="2:21" x14ac:dyDescent="0.2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</row>
    <row r="170" spans="2:21" x14ac:dyDescent="0.2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</row>
    <row r="171" spans="2:21" x14ac:dyDescent="0.2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</row>
    <row r="172" spans="2:21" x14ac:dyDescent="0.2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2:21" x14ac:dyDescent="0.2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2:21" x14ac:dyDescent="0.2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75" spans="2:21" x14ac:dyDescent="0.2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</row>
    <row r="176" spans="2:21" x14ac:dyDescent="0.2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</row>
    <row r="177" spans="2:21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</row>
    <row r="178" spans="2:21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</row>
    <row r="179" spans="2:21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</row>
    <row r="180" spans="2:21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</row>
    <row r="181" spans="2:21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</row>
    <row r="182" spans="2:21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</row>
    <row r="183" spans="2:21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</row>
    <row r="184" spans="2:21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</row>
    <row r="185" spans="2:21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</row>
    <row r="186" spans="2:21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</row>
    <row r="187" spans="2:21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</row>
    <row r="188" spans="2:21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</row>
    <row r="189" spans="2:21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</row>
    <row r="190" spans="2:21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</row>
    <row r="191" spans="2:21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</row>
    <row r="192" spans="2:21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</row>
    <row r="193" spans="2:21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</row>
    <row r="194" spans="2:21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</row>
    <row r="195" spans="2:21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</row>
    <row r="196" spans="2:21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</row>
    <row r="197" spans="2:21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</row>
    <row r="198" spans="2:21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</row>
    <row r="199" spans="2:21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</row>
    <row r="200" spans="2:21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</row>
    <row r="201" spans="2:21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</row>
    <row r="202" spans="2:21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</row>
    <row r="203" spans="2:21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</row>
    <row r="204" spans="2:21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</row>
    <row r="205" spans="2:21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1" x14ac:dyDescent="0.2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1" x14ac:dyDescent="0.2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1" x14ac:dyDescent="0.2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2:21" x14ac:dyDescent="0.2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2:20" x14ac:dyDescent="0.2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2:20" x14ac:dyDescent="0.2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2:20" x14ac:dyDescent="0.2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2:20" x14ac:dyDescent="0.2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2:20" x14ac:dyDescent="0.2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2:20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2:20" x14ac:dyDescent="0.2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2:20" x14ac:dyDescent="0.2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2:20" x14ac:dyDescent="0.2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2:20" x14ac:dyDescent="0.2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2:20" x14ac:dyDescent="0.2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2:20" x14ac:dyDescent="0.2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2:20" x14ac:dyDescent="0.2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2:20" x14ac:dyDescent="0.2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2:20" x14ac:dyDescent="0.2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2:20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2:19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2:19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2:19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2:19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2:19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2:19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2:19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2:19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2:19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2:19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2:19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2:19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2:19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2:19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2:19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19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</sheetData>
  <conditionalFormatting pivot="1" sqref="F10:F54">
    <cfRule type="iconSet" priority="1">
      <iconSet iconSet="3Symbols2">
        <cfvo type="percent" val="0"/>
        <cfvo type="num" val="0.7"/>
        <cfvo type="num" val="0.85"/>
      </iconSet>
    </cfRule>
  </conditionalFormatting>
  <pageMargins left="0.7" right="0.7" top="0.75" bottom="0.75" header="0.3" footer="0.3"/>
  <pageSetup orientation="portrait" r:id="rId2"/>
  <drawing r:id="rId3"/>
  <legacy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8986-E83B-45C7-8540-3739FE6142E9}">
  <dimension ref="B5:Z100"/>
  <sheetViews>
    <sheetView showGridLines="0" zoomScale="70" zoomScaleNormal="70" workbookViewId="0">
      <selection activeCell="Y40" sqref="Y40"/>
    </sheetView>
  </sheetViews>
  <sheetFormatPr baseColWidth="10" defaultColWidth="11.42578125" defaultRowHeight="15.75" x14ac:dyDescent="0.25"/>
  <cols>
    <col min="1" max="1" width="11.42578125" style="185"/>
    <col min="2" max="2" width="15.42578125" style="185" bestFit="1" customWidth="1"/>
    <col min="3" max="3" width="25.42578125" style="185" bestFit="1" customWidth="1"/>
    <col min="4" max="4" width="11.42578125" style="185" bestFit="1" customWidth="1"/>
    <col min="5" max="5" width="12.28515625" style="185" bestFit="1" customWidth="1"/>
    <col min="6" max="6" width="10" style="185" bestFit="1" customWidth="1"/>
    <col min="7" max="7" width="9.5703125" style="185" bestFit="1" customWidth="1"/>
    <col min="8" max="8" width="9.28515625" style="185" bestFit="1" customWidth="1"/>
    <col min="9" max="9" width="9.5703125" style="185" bestFit="1" customWidth="1"/>
    <col min="10" max="10" width="10.28515625" style="185" bestFit="1" customWidth="1"/>
    <col min="11" max="11" width="10" style="185" bestFit="1" customWidth="1"/>
    <col min="12" max="12" width="9.5703125" style="185" bestFit="1" customWidth="1"/>
    <col min="13" max="13" width="9.28515625" style="185" bestFit="1" customWidth="1"/>
    <col min="14" max="14" width="9.5703125" style="185" bestFit="1" customWidth="1"/>
    <col min="15" max="15" width="10.28515625" style="185" bestFit="1" customWidth="1"/>
    <col min="16" max="16" width="10" style="185" bestFit="1" customWidth="1"/>
    <col min="17" max="17" width="9.5703125" style="185" bestFit="1" customWidth="1"/>
    <col min="18" max="18" width="9.28515625" style="185" bestFit="1" customWidth="1"/>
    <col min="19" max="19" width="9.5703125" style="185" bestFit="1" customWidth="1"/>
    <col min="20" max="20" width="10.28515625" style="185" bestFit="1" customWidth="1"/>
    <col min="21" max="21" width="10" style="185" bestFit="1" customWidth="1"/>
    <col min="22" max="22" width="9.5703125" style="185" bestFit="1" customWidth="1"/>
    <col min="23" max="23" width="9.28515625" style="185" bestFit="1" customWidth="1"/>
    <col min="24" max="24" width="9.5703125" style="185" bestFit="1" customWidth="1"/>
    <col min="25" max="25" width="10.28515625" style="185" bestFit="1" customWidth="1"/>
    <col min="26" max="27" width="10" style="185" bestFit="1" customWidth="1"/>
    <col min="28" max="28" width="9.5703125" style="185" bestFit="1" customWidth="1"/>
    <col min="29" max="29" width="9.28515625" style="185" bestFit="1" customWidth="1"/>
    <col min="30" max="30" width="9.7109375" style="185" bestFit="1" customWidth="1"/>
    <col min="31" max="31" width="12" style="185" bestFit="1" customWidth="1"/>
    <col min="32" max="32" width="9.5703125" style="185" bestFit="1" customWidth="1"/>
    <col min="33" max="33" width="10.28515625" style="185" bestFit="1" customWidth="1"/>
    <col min="34" max="35" width="10" style="185" bestFit="1" customWidth="1"/>
    <col min="36" max="36" width="9.5703125" style="185" bestFit="1" customWidth="1"/>
    <col min="37" max="37" width="9.28515625" style="185" bestFit="1" customWidth="1"/>
    <col min="38" max="38" width="9.7109375" style="185" bestFit="1" customWidth="1"/>
    <col min="39" max="39" width="12" style="185" bestFit="1" customWidth="1"/>
    <col min="40" max="40" width="9.5703125" style="185" bestFit="1" customWidth="1"/>
    <col min="41" max="41" width="10.28515625" style="185" bestFit="1" customWidth="1"/>
    <col min="42" max="42" width="10" style="185" bestFit="1" customWidth="1"/>
    <col min="43" max="43" width="9.5703125" style="185" bestFit="1" customWidth="1"/>
    <col min="44" max="44" width="9.28515625" style="185" bestFit="1" customWidth="1"/>
    <col min="45" max="45" width="9.7109375" style="185" bestFit="1" customWidth="1"/>
    <col min="46" max="46" width="10.7109375" style="185" bestFit="1" customWidth="1"/>
    <col min="47" max="47" width="9.5703125" style="185" bestFit="1" customWidth="1"/>
    <col min="48" max="48" width="10.28515625" style="185" bestFit="1" customWidth="1"/>
    <col min="49" max="49" width="10" style="185" bestFit="1" customWidth="1"/>
    <col min="50" max="50" width="9.5703125" style="185" bestFit="1" customWidth="1"/>
    <col min="51" max="51" width="9.28515625" style="185" bestFit="1" customWidth="1"/>
    <col min="52" max="52" width="9.7109375" style="185" bestFit="1" customWidth="1"/>
    <col min="53" max="53" width="12" style="185" bestFit="1" customWidth="1"/>
    <col min="54" max="54" width="9.5703125" style="185" bestFit="1" customWidth="1"/>
    <col min="55" max="55" width="10.28515625" style="185" bestFit="1" customWidth="1"/>
    <col min="56" max="56" width="10" style="185" bestFit="1" customWidth="1"/>
    <col min="57" max="57" width="9.5703125" style="185" bestFit="1" customWidth="1"/>
    <col min="58" max="58" width="9.28515625" style="185" bestFit="1" customWidth="1"/>
    <col min="59" max="59" width="9.7109375" style="185" bestFit="1" customWidth="1"/>
    <col min="60" max="60" width="10.7109375" style="185" bestFit="1" customWidth="1"/>
    <col min="61" max="61" width="9.5703125" style="185" bestFit="1" customWidth="1"/>
    <col min="62" max="62" width="10.28515625" style="185" bestFit="1" customWidth="1"/>
    <col min="63" max="63" width="10" style="185" bestFit="1" customWidth="1"/>
    <col min="64" max="64" width="12" style="185" bestFit="1" customWidth="1"/>
    <col min="65" max="65" width="11.85546875" style="185" bestFit="1" customWidth="1"/>
    <col min="66" max="16384" width="11.42578125" style="185"/>
  </cols>
  <sheetData>
    <row r="5" spans="2:26" x14ac:dyDescent="0.25">
      <c r="B5" s="184" t="s">
        <v>458</v>
      </c>
      <c r="K5" s="186"/>
    </row>
    <row r="6" spans="2:26" hidden="1" x14ac:dyDescent="0.25">
      <c r="B6" s="187" t="s">
        <v>456</v>
      </c>
      <c r="C6" s="185" t="s" vm="3">
        <v>457</v>
      </c>
    </row>
    <row r="7" spans="2:26" hidden="1" x14ac:dyDescent="0.25">
      <c r="B7" s="187" t="s">
        <v>263</v>
      </c>
      <c r="C7" s="185" t="s" vm="8">
        <v>564</v>
      </c>
    </row>
    <row r="9" spans="2:26" x14ac:dyDescent="0.25">
      <c r="B9" s="187" t="s">
        <v>453</v>
      </c>
      <c r="D9" s="187" t="s">
        <v>216</v>
      </c>
      <c r="Z9"/>
    </row>
    <row r="10" spans="2:26" x14ac:dyDescent="0.25">
      <c r="B10" s="187" t="s">
        <v>11</v>
      </c>
      <c r="C10" s="187" t="s">
        <v>2</v>
      </c>
      <c r="D10" s="185" t="s">
        <v>543</v>
      </c>
      <c r="E10" s="185" t="s">
        <v>544</v>
      </c>
      <c r="F10" s="185" t="s">
        <v>539</v>
      </c>
      <c r="G10" s="185" t="s">
        <v>545</v>
      </c>
      <c r="H10" s="185" t="s">
        <v>546</v>
      </c>
      <c r="I10" s="185" t="s">
        <v>547</v>
      </c>
      <c r="J10" s="185" t="s">
        <v>548</v>
      </c>
      <c r="K10" s="185" t="s">
        <v>549</v>
      </c>
      <c r="L10" s="185" t="s">
        <v>550</v>
      </c>
      <c r="M10" s="185" t="s">
        <v>551</v>
      </c>
      <c r="N10" s="185" t="s">
        <v>552</v>
      </c>
      <c r="O10" s="185" t="s">
        <v>553</v>
      </c>
      <c r="P10" s="185" t="s">
        <v>554</v>
      </c>
      <c r="Q10" s="185" t="s">
        <v>555</v>
      </c>
      <c r="R10" s="185" t="s">
        <v>556</v>
      </c>
      <c r="S10" s="185" t="s">
        <v>557</v>
      </c>
      <c r="T10" s="185" t="s">
        <v>558</v>
      </c>
      <c r="U10" s="185" t="s">
        <v>559</v>
      </c>
      <c r="V10" s="185" t="s">
        <v>560</v>
      </c>
      <c r="W10" s="185" t="s">
        <v>561</v>
      </c>
      <c r="X10" s="185" t="s">
        <v>562</v>
      </c>
      <c r="Y10" s="185" t="s">
        <v>563</v>
      </c>
      <c r="Z10"/>
    </row>
    <row r="11" spans="2:26" x14ac:dyDescent="0.25">
      <c r="B11" s="188" t="s">
        <v>110</v>
      </c>
      <c r="C11" s="188" t="s">
        <v>464</v>
      </c>
      <c r="D11" s="185" t="s">
        <v>455</v>
      </c>
      <c r="E11" s="185" t="s">
        <v>455</v>
      </c>
      <c r="F11" s="185" t="s">
        <v>38</v>
      </c>
      <c r="G11" s="185" t="s">
        <v>38</v>
      </c>
      <c r="H11" s="185" t="s">
        <v>38</v>
      </c>
      <c r="I11" s="185" t="s">
        <v>38</v>
      </c>
      <c r="J11" s="185" t="s">
        <v>38</v>
      </c>
      <c r="K11" s="185" t="s">
        <v>38</v>
      </c>
      <c r="L11" s="185" t="s">
        <v>38</v>
      </c>
      <c r="M11" s="185" t="s">
        <v>38</v>
      </c>
      <c r="N11" s="185" t="s">
        <v>38</v>
      </c>
      <c r="O11" s="185" t="s">
        <v>38</v>
      </c>
      <c r="P11" s="185" t="s">
        <v>38</v>
      </c>
      <c r="Q11" s="185" t="s">
        <v>38</v>
      </c>
      <c r="R11" s="185" t="s">
        <v>38</v>
      </c>
      <c r="S11" s="185" t="s">
        <v>38</v>
      </c>
      <c r="T11" s="185" t="s">
        <v>38</v>
      </c>
      <c r="U11" s="185" t="s">
        <v>38</v>
      </c>
      <c r="V11" s="185" t="s">
        <v>38</v>
      </c>
      <c r="W11" s="185" t="s">
        <v>38</v>
      </c>
      <c r="X11" s="185" t="s">
        <v>38</v>
      </c>
      <c r="Y11" s="185" t="s">
        <v>38</v>
      </c>
      <c r="Z11"/>
    </row>
    <row r="12" spans="2:26" x14ac:dyDescent="0.25">
      <c r="B12" s="188" t="s">
        <v>110</v>
      </c>
      <c r="C12" s="188" t="s">
        <v>129</v>
      </c>
      <c r="D12" s="185" t="s">
        <v>455</v>
      </c>
      <c r="E12" s="185" t="s">
        <v>455</v>
      </c>
      <c r="F12" s="185" t="s">
        <v>38</v>
      </c>
      <c r="G12" s="185" t="s">
        <v>38</v>
      </c>
      <c r="H12" s="185" t="s">
        <v>38</v>
      </c>
      <c r="I12" s="185" t="s">
        <v>38</v>
      </c>
      <c r="J12" s="185" t="s">
        <v>38</v>
      </c>
      <c r="K12" s="185" t="s">
        <v>38</v>
      </c>
      <c r="L12" s="185" t="s">
        <v>38</v>
      </c>
      <c r="M12" s="185" t="s">
        <v>38</v>
      </c>
      <c r="N12" s="185" t="s">
        <v>38</v>
      </c>
      <c r="O12" s="185" t="s">
        <v>38</v>
      </c>
      <c r="P12" s="185" t="s">
        <v>38</v>
      </c>
      <c r="Q12" s="185" t="s">
        <v>38</v>
      </c>
      <c r="R12" s="185" t="s">
        <v>38</v>
      </c>
      <c r="S12" s="185" t="s">
        <v>38</v>
      </c>
      <c r="T12" s="185" t="s">
        <v>38</v>
      </c>
      <c r="U12" s="185" t="s">
        <v>38</v>
      </c>
      <c r="V12" s="185" t="s">
        <v>38</v>
      </c>
      <c r="W12" s="185" t="s">
        <v>38</v>
      </c>
      <c r="X12" s="185" t="s">
        <v>38</v>
      </c>
      <c r="Y12" s="185" t="s">
        <v>38</v>
      </c>
      <c r="Z12"/>
    </row>
    <row r="13" spans="2:26" x14ac:dyDescent="0.25">
      <c r="B13" s="188" t="s">
        <v>110</v>
      </c>
      <c r="C13" s="188" t="s">
        <v>603</v>
      </c>
      <c r="D13" s="185" t="s">
        <v>455</v>
      </c>
      <c r="E13" s="185" t="s">
        <v>455</v>
      </c>
      <c r="F13" s="185" t="s">
        <v>455</v>
      </c>
      <c r="G13" s="185" t="s">
        <v>455</v>
      </c>
      <c r="H13" s="185" t="s">
        <v>455</v>
      </c>
      <c r="I13" s="185" t="s">
        <v>455</v>
      </c>
      <c r="J13" s="185" t="s">
        <v>455</v>
      </c>
      <c r="K13" s="185" t="s">
        <v>455</v>
      </c>
      <c r="L13" s="185" t="s">
        <v>455</v>
      </c>
      <c r="M13" s="185" t="s">
        <v>455</v>
      </c>
      <c r="N13" s="185" t="s">
        <v>455</v>
      </c>
      <c r="O13" s="185" t="s">
        <v>455</v>
      </c>
      <c r="P13" s="185" t="s">
        <v>455</v>
      </c>
      <c r="Q13" s="185" t="s">
        <v>455</v>
      </c>
      <c r="R13" s="185" t="s">
        <v>455</v>
      </c>
      <c r="S13" s="185" t="s">
        <v>38</v>
      </c>
      <c r="T13" s="185" t="s">
        <v>38</v>
      </c>
      <c r="U13" s="185" t="s">
        <v>455</v>
      </c>
      <c r="V13" s="185" t="s">
        <v>455</v>
      </c>
      <c r="W13" s="185" t="s">
        <v>455</v>
      </c>
      <c r="X13" s="185" t="s">
        <v>455</v>
      </c>
      <c r="Y13" s="185" t="s">
        <v>455</v>
      </c>
      <c r="Z13"/>
    </row>
    <row r="14" spans="2:26" x14ac:dyDescent="0.25">
      <c r="B14" s="188" t="s">
        <v>110</v>
      </c>
      <c r="C14" s="188" t="s">
        <v>211</v>
      </c>
      <c r="D14" s="185" t="s">
        <v>455</v>
      </c>
      <c r="E14" s="185" t="s">
        <v>455</v>
      </c>
      <c r="F14" s="185" t="s">
        <v>38</v>
      </c>
      <c r="G14" s="185" t="s">
        <v>38</v>
      </c>
      <c r="H14" s="185" t="s">
        <v>38</v>
      </c>
      <c r="I14" s="185" t="s">
        <v>38</v>
      </c>
      <c r="J14" s="185" t="s">
        <v>38</v>
      </c>
      <c r="K14" s="185" t="s">
        <v>38</v>
      </c>
      <c r="L14" s="185" t="s">
        <v>38</v>
      </c>
      <c r="M14" s="185" t="s">
        <v>38</v>
      </c>
      <c r="N14" s="185" t="s">
        <v>38</v>
      </c>
      <c r="O14" s="185" t="s">
        <v>454</v>
      </c>
      <c r="P14" s="185" t="s">
        <v>454</v>
      </c>
      <c r="Q14" s="185" t="s">
        <v>454</v>
      </c>
      <c r="R14" s="185" t="s">
        <v>38</v>
      </c>
      <c r="S14" s="185" t="s">
        <v>38</v>
      </c>
      <c r="T14" s="185" t="s">
        <v>38</v>
      </c>
      <c r="U14" s="185" t="s">
        <v>38</v>
      </c>
      <c r="V14" s="185" t="s">
        <v>38</v>
      </c>
      <c r="W14" s="185" t="s">
        <v>38</v>
      </c>
      <c r="X14" s="185" t="s">
        <v>38</v>
      </c>
      <c r="Y14" s="185" t="s">
        <v>38</v>
      </c>
      <c r="Z14"/>
    </row>
    <row r="15" spans="2:26" x14ac:dyDescent="0.25">
      <c r="B15" s="188" t="s">
        <v>110</v>
      </c>
      <c r="C15" s="188" t="s">
        <v>516</v>
      </c>
      <c r="D15" s="185" t="s">
        <v>455</v>
      </c>
      <c r="E15" s="185" t="s">
        <v>455</v>
      </c>
      <c r="F15" s="185" t="s">
        <v>38</v>
      </c>
      <c r="G15" s="185" t="s">
        <v>38</v>
      </c>
      <c r="H15" s="185" t="s">
        <v>38</v>
      </c>
      <c r="I15" s="185" t="s">
        <v>38</v>
      </c>
      <c r="J15" s="185" t="s">
        <v>38</v>
      </c>
      <c r="K15" s="185" t="s">
        <v>38</v>
      </c>
      <c r="L15" s="185" t="s">
        <v>454</v>
      </c>
      <c r="M15" s="185" t="s">
        <v>454</v>
      </c>
      <c r="N15" s="185" t="s">
        <v>455</v>
      </c>
      <c r="O15" s="185" t="s">
        <v>455</v>
      </c>
      <c r="P15" s="185" t="s">
        <v>455</v>
      </c>
      <c r="Q15" s="185" t="s">
        <v>455</v>
      </c>
      <c r="R15" s="185" t="s">
        <v>455</v>
      </c>
      <c r="S15" s="185" t="s">
        <v>455</v>
      </c>
      <c r="T15" s="185" t="s">
        <v>455</v>
      </c>
      <c r="U15" s="185" t="s">
        <v>455</v>
      </c>
      <c r="V15" s="185" t="s">
        <v>455</v>
      </c>
      <c r="W15" s="185" t="s">
        <v>455</v>
      </c>
      <c r="X15" s="185" t="s">
        <v>455</v>
      </c>
      <c r="Y15" s="185" t="s">
        <v>455</v>
      </c>
      <c r="Z15"/>
    </row>
    <row r="16" spans="2:26" x14ac:dyDescent="0.25">
      <c r="B16" s="188" t="s">
        <v>110</v>
      </c>
      <c r="C16" s="188" t="s">
        <v>168</v>
      </c>
      <c r="D16" s="185" t="s">
        <v>455</v>
      </c>
      <c r="E16" s="185" t="s">
        <v>455</v>
      </c>
      <c r="F16" s="185" t="s">
        <v>38</v>
      </c>
      <c r="G16" s="185" t="s">
        <v>38</v>
      </c>
      <c r="H16" s="185" t="s">
        <v>38</v>
      </c>
      <c r="I16" s="185" t="s">
        <v>38</v>
      </c>
      <c r="J16" s="185" t="s">
        <v>38</v>
      </c>
      <c r="K16" s="185" t="s">
        <v>38</v>
      </c>
      <c r="L16" s="185" t="s">
        <v>38</v>
      </c>
      <c r="M16" s="185" t="s">
        <v>454</v>
      </c>
      <c r="N16" s="185" t="s">
        <v>38</v>
      </c>
      <c r="O16" s="185" t="s">
        <v>38</v>
      </c>
      <c r="P16" s="185" t="s">
        <v>38</v>
      </c>
      <c r="Q16" s="185" t="s">
        <v>38</v>
      </c>
      <c r="R16" s="185" t="s">
        <v>38</v>
      </c>
      <c r="S16" s="185" t="s">
        <v>38</v>
      </c>
      <c r="T16" s="185" t="s">
        <v>38</v>
      </c>
      <c r="U16" s="185" t="s">
        <v>38</v>
      </c>
      <c r="V16" s="185" t="s">
        <v>38</v>
      </c>
      <c r="W16" s="185" t="s">
        <v>38</v>
      </c>
      <c r="X16" s="185" t="s">
        <v>38</v>
      </c>
      <c r="Y16" s="185" t="s">
        <v>38</v>
      </c>
      <c r="Z16"/>
    </row>
    <row r="17" spans="2:26" x14ac:dyDescent="0.25">
      <c r="B17" s="188" t="s">
        <v>110</v>
      </c>
      <c r="C17" s="188" t="s">
        <v>517</v>
      </c>
      <c r="D17" s="185" t="s">
        <v>455</v>
      </c>
      <c r="E17" s="185" t="s">
        <v>455</v>
      </c>
      <c r="F17" s="185" t="s">
        <v>38</v>
      </c>
      <c r="G17" s="185" t="s">
        <v>38</v>
      </c>
      <c r="H17" s="185" t="s">
        <v>38</v>
      </c>
      <c r="I17" s="185" t="s">
        <v>38</v>
      </c>
      <c r="J17" s="185" t="s">
        <v>38</v>
      </c>
      <c r="K17" s="185" t="s">
        <v>38</v>
      </c>
      <c r="L17" s="185" t="s">
        <v>454</v>
      </c>
      <c r="M17" s="185" t="s">
        <v>38</v>
      </c>
      <c r="N17" s="185" t="s">
        <v>38</v>
      </c>
      <c r="O17" s="185" t="s">
        <v>38</v>
      </c>
      <c r="P17" s="185" t="s">
        <v>38</v>
      </c>
      <c r="Q17" s="185" t="s">
        <v>38</v>
      </c>
      <c r="R17" s="185" t="s">
        <v>38</v>
      </c>
      <c r="S17" s="185" t="s">
        <v>38</v>
      </c>
      <c r="T17" s="185" t="s">
        <v>38</v>
      </c>
      <c r="U17" s="185" t="s">
        <v>38</v>
      </c>
      <c r="V17" s="185" t="s">
        <v>38</v>
      </c>
      <c r="W17" s="185" t="s">
        <v>38</v>
      </c>
      <c r="X17" s="185" t="s">
        <v>38</v>
      </c>
      <c r="Y17" s="185" t="s">
        <v>38</v>
      </c>
      <c r="Z17"/>
    </row>
    <row r="18" spans="2:26" x14ac:dyDescent="0.25">
      <c r="B18" s="188" t="s">
        <v>110</v>
      </c>
      <c r="C18" s="188" t="s">
        <v>206</v>
      </c>
      <c r="D18" s="185" t="s">
        <v>455</v>
      </c>
      <c r="E18" s="185" t="s">
        <v>455</v>
      </c>
      <c r="F18" s="185" t="s">
        <v>38</v>
      </c>
      <c r="G18" s="185" t="s">
        <v>38</v>
      </c>
      <c r="H18" s="185" t="s">
        <v>38</v>
      </c>
      <c r="I18" s="185" t="s">
        <v>38</v>
      </c>
      <c r="J18" s="185" t="s">
        <v>38</v>
      </c>
      <c r="K18" s="185" t="s">
        <v>38</v>
      </c>
      <c r="L18" s="185" t="s">
        <v>38</v>
      </c>
      <c r="M18" s="185" t="s">
        <v>38</v>
      </c>
      <c r="N18" s="185" t="s">
        <v>38</v>
      </c>
      <c r="O18" s="185" t="s">
        <v>38</v>
      </c>
      <c r="P18" s="185" t="s">
        <v>38</v>
      </c>
      <c r="Q18" s="185" t="s">
        <v>38</v>
      </c>
      <c r="R18" s="185" t="s">
        <v>38</v>
      </c>
      <c r="S18" s="185" t="s">
        <v>38</v>
      </c>
      <c r="T18" s="185" t="s">
        <v>38</v>
      </c>
      <c r="U18" s="185" t="s">
        <v>38</v>
      </c>
      <c r="V18" s="185" t="s">
        <v>38</v>
      </c>
      <c r="W18" s="185" t="s">
        <v>38</v>
      </c>
      <c r="X18" s="185" t="s">
        <v>38</v>
      </c>
      <c r="Y18" s="185" t="s">
        <v>38</v>
      </c>
      <c r="Z18"/>
    </row>
    <row r="19" spans="2:26" x14ac:dyDescent="0.25">
      <c r="B19" s="188" t="s">
        <v>110</v>
      </c>
      <c r="C19" s="188" t="s">
        <v>105</v>
      </c>
      <c r="D19" s="185" t="s">
        <v>455</v>
      </c>
      <c r="E19" s="185" t="s">
        <v>455</v>
      </c>
      <c r="F19" s="185" t="s">
        <v>38</v>
      </c>
      <c r="G19" s="185" t="s">
        <v>454</v>
      </c>
      <c r="H19" s="185" t="s">
        <v>454</v>
      </c>
      <c r="I19" s="185" t="s">
        <v>38</v>
      </c>
      <c r="J19" s="185" t="s">
        <v>454</v>
      </c>
      <c r="K19" s="185" t="s">
        <v>454</v>
      </c>
      <c r="L19" s="185" t="s">
        <v>454</v>
      </c>
      <c r="M19" s="185" t="s">
        <v>454</v>
      </c>
      <c r="N19" s="185" t="s">
        <v>38</v>
      </c>
      <c r="O19" s="185" t="s">
        <v>38</v>
      </c>
      <c r="P19" s="185" t="s">
        <v>38</v>
      </c>
      <c r="Q19" s="185" t="s">
        <v>38</v>
      </c>
      <c r="R19" s="185" t="s">
        <v>38</v>
      </c>
      <c r="S19" s="185" t="s">
        <v>38</v>
      </c>
      <c r="T19" s="185" t="s">
        <v>38</v>
      </c>
      <c r="U19" s="185" t="s">
        <v>38</v>
      </c>
      <c r="V19" s="185" t="s">
        <v>38</v>
      </c>
      <c r="W19" s="185" t="s">
        <v>38</v>
      </c>
      <c r="X19" s="185" t="s">
        <v>38</v>
      </c>
      <c r="Y19" s="185" t="s">
        <v>38</v>
      </c>
      <c r="Z19"/>
    </row>
    <row r="20" spans="2:26" x14ac:dyDescent="0.25">
      <c r="B20" s="188" t="s">
        <v>110</v>
      </c>
      <c r="C20" s="188" t="s">
        <v>173</v>
      </c>
      <c r="D20" s="185" t="s">
        <v>455</v>
      </c>
      <c r="E20" s="185" t="s">
        <v>455</v>
      </c>
      <c r="F20" s="185" t="s">
        <v>455</v>
      </c>
      <c r="G20" s="185" t="s">
        <v>455</v>
      </c>
      <c r="H20" s="185" t="s">
        <v>455</v>
      </c>
      <c r="I20" s="185" t="s">
        <v>455</v>
      </c>
      <c r="J20" s="185" t="s">
        <v>455</v>
      </c>
      <c r="K20" s="185" t="s">
        <v>455</v>
      </c>
      <c r="L20" s="185" t="s">
        <v>454</v>
      </c>
      <c r="M20" s="185" t="s">
        <v>38</v>
      </c>
      <c r="N20" s="185" t="s">
        <v>38</v>
      </c>
      <c r="O20" s="185" t="s">
        <v>454</v>
      </c>
      <c r="P20" s="185" t="s">
        <v>38</v>
      </c>
      <c r="Q20" s="185" t="s">
        <v>38</v>
      </c>
      <c r="R20" s="185" t="s">
        <v>38</v>
      </c>
      <c r="S20" s="185" t="s">
        <v>38</v>
      </c>
      <c r="T20" s="185" t="s">
        <v>38</v>
      </c>
      <c r="U20" s="185" t="s">
        <v>38</v>
      </c>
      <c r="V20" s="185" t="s">
        <v>38</v>
      </c>
      <c r="W20" s="185" t="s">
        <v>38</v>
      </c>
      <c r="X20" s="185" t="s">
        <v>38</v>
      </c>
      <c r="Y20" s="185" t="s">
        <v>38</v>
      </c>
      <c r="Z20"/>
    </row>
    <row r="21" spans="2:26" x14ac:dyDescent="0.25">
      <c r="B21" s="188" t="s">
        <v>110</v>
      </c>
      <c r="C21" s="188" t="s">
        <v>177</v>
      </c>
      <c r="D21" s="185" t="s">
        <v>455</v>
      </c>
      <c r="E21" s="185" t="s">
        <v>455</v>
      </c>
      <c r="F21" s="185" t="s">
        <v>455</v>
      </c>
      <c r="G21" s="185" t="s">
        <v>455</v>
      </c>
      <c r="H21" s="185" t="s">
        <v>455</v>
      </c>
      <c r="I21" s="185" t="s">
        <v>455</v>
      </c>
      <c r="J21" s="185" t="s">
        <v>455</v>
      </c>
      <c r="K21" s="185" t="s">
        <v>455</v>
      </c>
      <c r="L21" s="185" t="s">
        <v>455</v>
      </c>
      <c r="M21" s="185" t="s">
        <v>455</v>
      </c>
      <c r="N21" s="185" t="s">
        <v>455</v>
      </c>
      <c r="O21" s="185" t="s">
        <v>455</v>
      </c>
      <c r="P21" s="185" t="s">
        <v>454</v>
      </c>
      <c r="Q21" s="185" t="s">
        <v>38</v>
      </c>
      <c r="R21" s="185" t="s">
        <v>38</v>
      </c>
      <c r="S21" s="185" t="s">
        <v>38</v>
      </c>
      <c r="T21" s="185" t="s">
        <v>38</v>
      </c>
      <c r="U21" s="185" t="s">
        <v>38</v>
      </c>
      <c r="V21" s="185" t="s">
        <v>38</v>
      </c>
      <c r="W21" s="185" t="s">
        <v>38</v>
      </c>
      <c r="X21" s="185" t="s">
        <v>38</v>
      </c>
      <c r="Y21" s="185" t="s">
        <v>38</v>
      </c>
      <c r="Z21"/>
    </row>
    <row r="22" spans="2:26" x14ac:dyDescent="0.25">
      <c r="B22" s="188" t="s">
        <v>110</v>
      </c>
      <c r="C22" s="188" t="s">
        <v>608</v>
      </c>
      <c r="D22" s="185" t="s">
        <v>455</v>
      </c>
      <c r="E22" s="185" t="s">
        <v>455</v>
      </c>
      <c r="F22" s="185" t="s">
        <v>455</v>
      </c>
      <c r="G22" s="185" t="s">
        <v>455</v>
      </c>
      <c r="H22" s="185" t="s">
        <v>455</v>
      </c>
      <c r="I22" s="185" t="s">
        <v>455</v>
      </c>
      <c r="J22" s="185" t="s">
        <v>455</v>
      </c>
      <c r="K22" s="185" t="s">
        <v>455</v>
      </c>
      <c r="L22" s="185" t="s">
        <v>455</v>
      </c>
      <c r="M22" s="185" t="s">
        <v>455</v>
      </c>
      <c r="N22" s="185" t="s">
        <v>455</v>
      </c>
      <c r="O22" s="185" t="s">
        <v>455</v>
      </c>
      <c r="P22" s="185" t="s">
        <v>455</v>
      </c>
      <c r="Q22" s="185" t="s">
        <v>455</v>
      </c>
      <c r="R22" s="185" t="s">
        <v>455</v>
      </c>
      <c r="S22" s="185" t="s">
        <v>38</v>
      </c>
      <c r="T22" s="185" t="s">
        <v>38</v>
      </c>
      <c r="U22" s="185" t="s">
        <v>38</v>
      </c>
      <c r="V22" s="185" t="s">
        <v>38</v>
      </c>
      <c r="W22" s="185" t="s">
        <v>38</v>
      </c>
      <c r="X22" s="185" t="s">
        <v>454</v>
      </c>
      <c r="Y22" s="185" t="s">
        <v>454</v>
      </c>
      <c r="Z22"/>
    </row>
    <row r="23" spans="2:26" x14ac:dyDescent="0.25">
      <c r="B23" s="188" t="s">
        <v>110</v>
      </c>
      <c r="C23" s="188" t="s">
        <v>518</v>
      </c>
      <c r="D23" s="185" t="s">
        <v>455</v>
      </c>
      <c r="E23" s="185" t="s">
        <v>455</v>
      </c>
      <c r="F23" s="185" t="s">
        <v>455</v>
      </c>
      <c r="G23" s="185" t="s">
        <v>455</v>
      </c>
      <c r="H23" s="185" t="s">
        <v>455</v>
      </c>
      <c r="I23" s="185" t="s">
        <v>455</v>
      </c>
      <c r="J23" s="185" t="s">
        <v>455</v>
      </c>
      <c r="K23" s="185" t="s">
        <v>455</v>
      </c>
      <c r="L23" s="185" t="s">
        <v>455</v>
      </c>
      <c r="M23" s="185" t="s">
        <v>455</v>
      </c>
      <c r="N23" s="185" t="s">
        <v>455</v>
      </c>
      <c r="O23" s="185" t="s">
        <v>455</v>
      </c>
      <c r="P23" s="185" t="s">
        <v>455</v>
      </c>
      <c r="Q23" s="185" t="s">
        <v>455</v>
      </c>
      <c r="R23" s="185" t="s">
        <v>455</v>
      </c>
      <c r="S23" s="185" t="s">
        <v>455</v>
      </c>
      <c r="T23" s="185" t="s">
        <v>455</v>
      </c>
      <c r="U23" s="185" t="s">
        <v>455</v>
      </c>
      <c r="V23" s="185" t="s">
        <v>455</v>
      </c>
      <c r="W23" s="185" t="s">
        <v>455</v>
      </c>
      <c r="X23" s="185" t="s">
        <v>455</v>
      </c>
      <c r="Y23" s="185" t="s">
        <v>455</v>
      </c>
      <c r="Z23"/>
    </row>
    <row r="24" spans="2:26" x14ac:dyDescent="0.25">
      <c r="B24" s="188" t="s">
        <v>110</v>
      </c>
      <c r="C24" s="188" t="s">
        <v>584</v>
      </c>
      <c r="D24" s="185" t="s">
        <v>455</v>
      </c>
      <c r="E24" s="185" t="s">
        <v>455</v>
      </c>
      <c r="F24" s="185" t="s">
        <v>455</v>
      </c>
      <c r="G24" s="185" t="s">
        <v>455</v>
      </c>
      <c r="H24" s="185" t="s">
        <v>455</v>
      </c>
      <c r="I24" s="185" t="s">
        <v>455</v>
      </c>
      <c r="J24" s="185" t="s">
        <v>455</v>
      </c>
      <c r="K24" s="185" t="s">
        <v>455</v>
      </c>
      <c r="L24" s="185" t="s">
        <v>455</v>
      </c>
      <c r="M24" s="185" t="s">
        <v>455</v>
      </c>
      <c r="N24" s="185" t="s">
        <v>455</v>
      </c>
      <c r="O24" s="185" t="s">
        <v>38</v>
      </c>
      <c r="P24" s="185" t="s">
        <v>38</v>
      </c>
      <c r="Q24" s="185" t="s">
        <v>38</v>
      </c>
      <c r="R24" s="185" t="s">
        <v>38</v>
      </c>
      <c r="S24" s="185" t="s">
        <v>38</v>
      </c>
      <c r="T24" s="185" t="s">
        <v>38</v>
      </c>
      <c r="U24" s="185" t="s">
        <v>38</v>
      </c>
      <c r="V24" s="185" t="s">
        <v>38</v>
      </c>
      <c r="W24" s="185" t="s">
        <v>38</v>
      </c>
      <c r="X24" s="185" t="s">
        <v>38</v>
      </c>
      <c r="Y24" s="185" t="s">
        <v>38</v>
      </c>
      <c r="Z24"/>
    </row>
    <row r="25" spans="2:26" x14ac:dyDescent="0.25">
      <c r="B25" s="188" t="s">
        <v>110</v>
      </c>
      <c r="C25" s="188" t="s">
        <v>182</v>
      </c>
      <c r="D25" s="185" t="s">
        <v>455</v>
      </c>
      <c r="E25" s="185" t="s">
        <v>455</v>
      </c>
      <c r="F25" s="185" t="s">
        <v>38</v>
      </c>
      <c r="G25" s="185" t="s">
        <v>38</v>
      </c>
      <c r="H25" s="185" t="s">
        <v>38</v>
      </c>
      <c r="I25" s="185" t="s">
        <v>38</v>
      </c>
      <c r="J25" s="185" t="s">
        <v>38</v>
      </c>
      <c r="K25" s="185" t="s">
        <v>38</v>
      </c>
      <c r="L25" s="185" t="s">
        <v>38</v>
      </c>
      <c r="M25" s="185" t="s">
        <v>38</v>
      </c>
      <c r="N25" s="185" t="s">
        <v>38</v>
      </c>
      <c r="O25" s="185" t="s">
        <v>38</v>
      </c>
      <c r="P25" s="185" t="s">
        <v>38</v>
      </c>
      <c r="Q25" s="185" t="s">
        <v>38</v>
      </c>
      <c r="R25" s="185" t="s">
        <v>38</v>
      </c>
      <c r="S25" s="185" t="s">
        <v>38</v>
      </c>
      <c r="T25" s="185" t="s">
        <v>38</v>
      </c>
      <c r="U25" s="185" t="s">
        <v>38</v>
      </c>
      <c r="V25" s="185" t="s">
        <v>38</v>
      </c>
      <c r="W25" s="185" t="s">
        <v>38</v>
      </c>
      <c r="X25" s="185" t="s">
        <v>38</v>
      </c>
      <c r="Y25" s="185" t="s">
        <v>38</v>
      </c>
      <c r="Z25"/>
    </row>
    <row r="26" spans="2:26" x14ac:dyDescent="0.25">
      <c r="B26" s="188" t="s">
        <v>110</v>
      </c>
      <c r="C26" s="188" t="s">
        <v>134</v>
      </c>
      <c r="D26" s="185" t="s">
        <v>455</v>
      </c>
      <c r="E26" s="185" t="s">
        <v>455</v>
      </c>
      <c r="F26" s="185" t="s">
        <v>455</v>
      </c>
      <c r="G26" s="185" t="s">
        <v>455</v>
      </c>
      <c r="H26" s="185" t="s">
        <v>455</v>
      </c>
      <c r="I26" s="185" t="s">
        <v>38</v>
      </c>
      <c r="J26" s="185" t="s">
        <v>38</v>
      </c>
      <c r="K26" s="185" t="s">
        <v>38</v>
      </c>
      <c r="L26" s="185" t="s">
        <v>38</v>
      </c>
      <c r="M26" s="185" t="s">
        <v>38</v>
      </c>
      <c r="N26" s="185" t="s">
        <v>38</v>
      </c>
      <c r="O26" s="185" t="s">
        <v>38</v>
      </c>
      <c r="P26" s="185" t="s">
        <v>38</v>
      </c>
      <c r="Q26" s="185" t="s">
        <v>38</v>
      </c>
      <c r="R26" s="185" t="s">
        <v>38</v>
      </c>
      <c r="S26" s="185" t="s">
        <v>38</v>
      </c>
      <c r="T26" s="185" t="s">
        <v>38</v>
      </c>
      <c r="U26" s="185" t="s">
        <v>38</v>
      </c>
      <c r="V26" s="185" t="s">
        <v>38</v>
      </c>
      <c r="W26" s="185" t="s">
        <v>38</v>
      </c>
      <c r="X26" s="185" t="s">
        <v>38</v>
      </c>
      <c r="Y26" s="185" t="s">
        <v>38</v>
      </c>
      <c r="Z26"/>
    </row>
    <row r="27" spans="2:26" x14ac:dyDescent="0.25">
      <c r="B27" s="188" t="s">
        <v>110</v>
      </c>
      <c r="C27" s="188" t="s">
        <v>614</v>
      </c>
      <c r="D27" s="185" t="s">
        <v>455</v>
      </c>
      <c r="E27" s="185" t="s">
        <v>455</v>
      </c>
      <c r="F27" s="185" t="s">
        <v>455</v>
      </c>
      <c r="G27" s="185" t="s">
        <v>455</v>
      </c>
      <c r="H27" s="185" t="s">
        <v>455</v>
      </c>
      <c r="I27" s="185" t="s">
        <v>455</v>
      </c>
      <c r="J27" s="185" t="s">
        <v>455</v>
      </c>
      <c r="K27" s="185" t="s">
        <v>455</v>
      </c>
      <c r="L27" s="185" t="s">
        <v>455</v>
      </c>
      <c r="M27" s="185" t="s">
        <v>455</v>
      </c>
      <c r="N27" s="185" t="s">
        <v>455</v>
      </c>
      <c r="O27" s="185" t="s">
        <v>455</v>
      </c>
      <c r="P27" s="185" t="s">
        <v>455</v>
      </c>
      <c r="Q27" s="185" t="s">
        <v>455</v>
      </c>
      <c r="R27" s="185" t="s">
        <v>455</v>
      </c>
      <c r="S27" s="185" t="s">
        <v>455</v>
      </c>
      <c r="T27" s="185" t="s">
        <v>455</v>
      </c>
      <c r="U27" s="185" t="s">
        <v>455</v>
      </c>
      <c r="V27" s="185" t="s">
        <v>455</v>
      </c>
      <c r="W27" s="185" t="s">
        <v>455</v>
      </c>
      <c r="X27" s="185" t="s">
        <v>455</v>
      </c>
      <c r="Y27" s="185" t="s">
        <v>455</v>
      </c>
      <c r="Z27"/>
    </row>
    <row r="28" spans="2:26" x14ac:dyDescent="0.25">
      <c r="B28" s="188" t="s">
        <v>110</v>
      </c>
      <c r="C28" s="188" t="s">
        <v>602</v>
      </c>
      <c r="D28" s="185" t="s">
        <v>455</v>
      </c>
      <c r="E28" s="185" t="s">
        <v>455</v>
      </c>
      <c r="F28" s="185" t="s">
        <v>455</v>
      </c>
      <c r="G28" s="185" t="s">
        <v>455</v>
      </c>
      <c r="H28" s="185" t="s">
        <v>455</v>
      </c>
      <c r="I28" s="185" t="s">
        <v>455</v>
      </c>
      <c r="J28" s="185" t="s">
        <v>455</v>
      </c>
      <c r="K28" s="185" t="s">
        <v>455</v>
      </c>
      <c r="L28" s="185" t="s">
        <v>455</v>
      </c>
      <c r="M28" s="185" t="s">
        <v>455</v>
      </c>
      <c r="N28" s="185" t="s">
        <v>455</v>
      </c>
      <c r="O28" s="185" t="s">
        <v>455</v>
      </c>
      <c r="P28" s="185" t="s">
        <v>455</v>
      </c>
      <c r="Q28" s="185" t="s">
        <v>455</v>
      </c>
      <c r="R28" s="185" t="s">
        <v>455</v>
      </c>
      <c r="S28" s="185" t="s">
        <v>455</v>
      </c>
      <c r="T28" s="185" t="s">
        <v>455</v>
      </c>
      <c r="U28" s="185" t="s">
        <v>455</v>
      </c>
      <c r="V28" s="185" t="s">
        <v>455</v>
      </c>
      <c r="W28" s="185" t="s">
        <v>455</v>
      </c>
      <c r="X28" s="185" t="s">
        <v>455</v>
      </c>
      <c r="Y28" s="185" t="s">
        <v>455</v>
      </c>
      <c r="Z28"/>
    </row>
    <row r="29" spans="2:26" x14ac:dyDescent="0.25">
      <c r="B29" s="188" t="s">
        <v>110</v>
      </c>
      <c r="C29" s="188" t="s">
        <v>187</v>
      </c>
      <c r="D29" s="185" t="s">
        <v>455</v>
      </c>
      <c r="E29" s="185" t="s">
        <v>455</v>
      </c>
      <c r="F29" s="185" t="s">
        <v>38</v>
      </c>
      <c r="G29" s="185" t="s">
        <v>38</v>
      </c>
      <c r="H29" s="185" t="s">
        <v>38</v>
      </c>
      <c r="I29" s="185" t="s">
        <v>38</v>
      </c>
      <c r="J29" s="185" t="s">
        <v>38</v>
      </c>
      <c r="K29" s="185" t="s">
        <v>38</v>
      </c>
      <c r="L29" s="185" t="s">
        <v>38</v>
      </c>
      <c r="M29" s="185" t="s">
        <v>38</v>
      </c>
      <c r="N29" s="185" t="s">
        <v>38</v>
      </c>
      <c r="O29" s="185" t="s">
        <v>38</v>
      </c>
      <c r="P29" s="185" t="s">
        <v>38</v>
      </c>
      <c r="Q29" s="185" t="s">
        <v>38</v>
      </c>
      <c r="R29" s="185" t="s">
        <v>38</v>
      </c>
      <c r="S29" s="185" t="s">
        <v>38</v>
      </c>
      <c r="T29" s="185" t="s">
        <v>38</v>
      </c>
      <c r="U29" s="185" t="s">
        <v>38</v>
      </c>
      <c r="V29" s="185" t="s">
        <v>38</v>
      </c>
      <c r="W29" s="185" t="s">
        <v>38</v>
      </c>
      <c r="X29" s="185" t="s">
        <v>38</v>
      </c>
      <c r="Y29" s="185" t="s">
        <v>38</v>
      </c>
      <c r="Z29"/>
    </row>
    <row r="30" spans="2:26" x14ac:dyDescent="0.25">
      <c r="B30" s="188" t="s">
        <v>110</v>
      </c>
      <c r="C30" s="188" t="s">
        <v>191</v>
      </c>
      <c r="D30" s="185" t="s">
        <v>455</v>
      </c>
      <c r="E30" s="185" t="s">
        <v>455</v>
      </c>
      <c r="F30" s="185" t="s">
        <v>38</v>
      </c>
      <c r="G30" s="185" t="s">
        <v>38</v>
      </c>
      <c r="H30" s="185" t="s">
        <v>38</v>
      </c>
      <c r="I30" s="185" t="s">
        <v>38</v>
      </c>
      <c r="J30" s="185" t="s">
        <v>38</v>
      </c>
      <c r="K30" s="185" t="s">
        <v>38</v>
      </c>
      <c r="L30" s="185" t="s">
        <v>38</v>
      </c>
      <c r="M30" s="185" t="s">
        <v>38</v>
      </c>
      <c r="N30" s="185" t="s">
        <v>38</v>
      </c>
      <c r="O30" s="185" t="s">
        <v>38</v>
      </c>
      <c r="P30" s="185" t="s">
        <v>38</v>
      </c>
      <c r="Q30" s="185" t="s">
        <v>38</v>
      </c>
      <c r="R30" s="185" t="s">
        <v>38</v>
      </c>
      <c r="S30" s="185" t="s">
        <v>38</v>
      </c>
      <c r="T30" s="185" t="s">
        <v>38</v>
      </c>
      <c r="U30" s="185" t="s">
        <v>454</v>
      </c>
      <c r="V30" s="185" t="s">
        <v>38</v>
      </c>
      <c r="W30" s="185" t="s">
        <v>38</v>
      </c>
      <c r="X30" s="185" t="s">
        <v>38</v>
      </c>
      <c r="Y30" s="185" t="s">
        <v>38</v>
      </c>
      <c r="Z30"/>
    </row>
    <row r="31" spans="2:26" x14ac:dyDescent="0.25">
      <c r="B31" s="188" t="s">
        <v>110</v>
      </c>
      <c r="C31" s="188" t="s">
        <v>119</v>
      </c>
      <c r="D31" s="185" t="s">
        <v>455</v>
      </c>
      <c r="E31" s="185" t="s">
        <v>455</v>
      </c>
      <c r="F31" s="185" t="s">
        <v>38</v>
      </c>
      <c r="G31" s="185" t="s">
        <v>38</v>
      </c>
      <c r="H31" s="185" t="s">
        <v>38</v>
      </c>
      <c r="I31" s="185" t="s">
        <v>38</v>
      </c>
      <c r="J31" s="185" t="s">
        <v>38</v>
      </c>
      <c r="K31" s="185" t="s">
        <v>38</v>
      </c>
      <c r="L31" s="185" t="s">
        <v>38</v>
      </c>
      <c r="M31" s="185" t="s">
        <v>38</v>
      </c>
      <c r="N31" s="185" t="s">
        <v>38</v>
      </c>
      <c r="O31" s="185" t="s">
        <v>38</v>
      </c>
      <c r="P31" s="185" t="s">
        <v>38</v>
      </c>
      <c r="Q31" s="185" t="s">
        <v>38</v>
      </c>
      <c r="R31" s="185" t="s">
        <v>454</v>
      </c>
      <c r="S31" s="185" t="s">
        <v>38</v>
      </c>
      <c r="T31" s="185" t="s">
        <v>38</v>
      </c>
      <c r="U31" s="185" t="s">
        <v>38</v>
      </c>
      <c r="V31" s="185" t="s">
        <v>38</v>
      </c>
      <c r="W31" s="185" t="s">
        <v>38</v>
      </c>
      <c r="X31" s="185" t="s">
        <v>38</v>
      </c>
      <c r="Y31" s="185" t="s">
        <v>38</v>
      </c>
      <c r="Z31"/>
    </row>
    <row r="32" spans="2:26" x14ac:dyDescent="0.25">
      <c r="B32" s="188" t="s">
        <v>110</v>
      </c>
      <c r="C32" s="188" t="s">
        <v>139</v>
      </c>
      <c r="D32" s="185" t="s">
        <v>455</v>
      </c>
      <c r="E32" s="185" t="s">
        <v>455</v>
      </c>
      <c r="F32" s="185" t="s">
        <v>38</v>
      </c>
      <c r="G32" s="185" t="s">
        <v>38</v>
      </c>
      <c r="H32" s="185" t="s">
        <v>38</v>
      </c>
      <c r="I32" s="185" t="s">
        <v>38</v>
      </c>
      <c r="J32" s="185" t="s">
        <v>38</v>
      </c>
      <c r="K32" s="185" t="s">
        <v>38</v>
      </c>
      <c r="L32" s="185" t="s">
        <v>454</v>
      </c>
      <c r="M32" s="185" t="s">
        <v>38</v>
      </c>
      <c r="N32" s="185" t="s">
        <v>38</v>
      </c>
      <c r="O32" s="185" t="s">
        <v>38</v>
      </c>
      <c r="P32" s="185" t="s">
        <v>38</v>
      </c>
      <c r="Q32" s="185" t="s">
        <v>38</v>
      </c>
      <c r="R32" s="185" t="s">
        <v>38</v>
      </c>
      <c r="S32" s="185" t="s">
        <v>38</v>
      </c>
      <c r="T32" s="185" t="s">
        <v>38</v>
      </c>
      <c r="U32" s="185" t="s">
        <v>38</v>
      </c>
      <c r="V32" s="185" t="s">
        <v>38</v>
      </c>
      <c r="W32" s="185" t="s">
        <v>38</v>
      </c>
      <c r="X32" s="185" t="s">
        <v>38</v>
      </c>
      <c r="Y32" s="185" t="s">
        <v>38</v>
      </c>
      <c r="Z32"/>
    </row>
    <row r="33" spans="2:26" x14ac:dyDescent="0.25">
      <c r="B33" s="188" t="s">
        <v>110</v>
      </c>
      <c r="C33" s="188" t="s">
        <v>196</v>
      </c>
      <c r="D33" s="185" t="s">
        <v>455</v>
      </c>
      <c r="E33" s="185" t="s">
        <v>455</v>
      </c>
      <c r="F33" s="185" t="s">
        <v>38</v>
      </c>
      <c r="G33" s="185" t="s">
        <v>38</v>
      </c>
      <c r="H33" s="185" t="s">
        <v>38</v>
      </c>
      <c r="I33" s="185" t="s">
        <v>38</v>
      </c>
      <c r="J33" s="185" t="s">
        <v>38</v>
      </c>
      <c r="K33" s="185" t="s">
        <v>38</v>
      </c>
      <c r="L33" s="185" t="s">
        <v>38</v>
      </c>
      <c r="M33" s="185" t="s">
        <v>38</v>
      </c>
      <c r="N33" s="185" t="s">
        <v>38</v>
      </c>
      <c r="O33" s="185" t="s">
        <v>38</v>
      </c>
      <c r="P33" s="185" t="s">
        <v>38</v>
      </c>
      <c r="Q33" s="185" t="s">
        <v>38</v>
      </c>
      <c r="R33" s="185" t="s">
        <v>38</v>
      </c>
      <c r="S33" s="185" t="s">
        <v>38</v>
      </c>
      <c r="T33" s="185" t="s">
        <v>38</v>
      </c>
      <c r="U33" s="185" t="s">
        <v>38</v>
      </c>
      <c r="V33" s="185" t="s">
        <v>38</v>
      </c>
      <c r="W33" s="185" t="s">
        <v>38</v>
      </c>
      <c r="X33" s="185" t="s">
        <v>38</v>
      </c>
      <c r="Y33" s="185" t="s">
        <v>38</v>
      </c>
      <c r="Z33"/>
    </row>
    <row r="34" spans="2:26" x14ac:dyDescent="0.25">
      <c r="B34" s="188" t="s">
        <v>31</v>
      </c>
      <c r="C34" s="188" t="s">
        <v>53</v>
      </c>
      <c r="D34" s="185" t="s">
        <v>455</v>
      </c>
      <c r="E34" s="185" t="s">
        <v>455</v>
      </c>
      <c r="F34" s="185" t="s">
        <v>38</v>
      </c>
      <c r="G34" s="185" t="s">
        <v>38</v>
      </c>
      <c r="H34" s="185" t="s">
        <v>38</v>
      </c>
      <c r="I34" s="185" t="s">
        <v>38</v>
      </c>
      <c r="J34" s="185" t="s">
        <v>38</v>
      </c>
      <c r="K34" s="185" t="s">
        <v>38</v>
      </c>
      <c r="L34" s="185" t="s">
        <v>38</v>
      </c>
      <c r="M34" s="185" t="s">
        <v>38</v>
      </c>
      <c r="N34" s="185" t="s">
        <v>38</v>
      </c>
      <c r="O34" s="185" t="s">
        <v>38</v>
      </c>
      <c r="P34" s="185" t="s">
        <v>38</v>
      </c>
      <c r="Q34" s="185" t="s">
        <v>38</v>
      </c>
      <c r="R34" s="185" t="s">
        <v>38</v>
      </c>
      <c r="S34" s="185" t="s">
        <v>38</v>
      </c>
      <c r="T34" s="185" t="s">
        <v>38</v>
      </c>
      <c r="U34" s="185" t="s">
        <v>38</v>
      </c>
      <c r="V34" s="185" t="s">
        <v>38</v>
      </c>
      <c r="W34" s="185" t="s">
        <v>38</v>
      </c>
      <c r="X34" s="185" t="s">
        <v>38</v>
      </c>
      <c r="Y34" s="185" t="s">
        <v>38</v>
      </c>
      <c r="Z34"/>
    </row>
    <row r="35" spans="2:26" x14ac:dyDescent="0.25">
      <c r="B35" s="188" t="s">
        <v>31</v>
      </c>
      <c r="C35" s="188" t="s">
        <v>89</v>
      </c>
      <c r="D35" s="185" t="s">
        <v>455</v>
      </c>
      <c r="E35" s="185" t="s">
        <v>455</v>
      </c>
      <c r="F35" s="185" t="s">
        <v>454</v>
      </c>
      <c r="G35" s="185" t="s">
        <v>38</v>
      </c>
      <c r="H35" s="185" t="s">
        <v>38</v>
      </c>
      <c r="I35" s="185" t="s">
        <v>38</v>
      </c>
      <c r="J35" s="185" t="s">
        <v>38</v>
      </c>
      <c r="K35" s="185" t="s">
        <v>38</v>
      </c>
      <c r="L35" s="185" t="s">
        <v>38</v>
      </c>
      <c r="M35" s="185" t="s">
        <v>38</v>
      </c>
      <c r="N35" s="185" t="s">
        <v>38</v>
      </c>
      <c r="O35" s="185" t="s">
        <v>38</v>
      </c>
      <c r="P35" s="185" t="s">
        <v>38</v>
      </c>
      <c r="Q35" s="185" t="s">
        <v>38</v>
      </c>
      <c r="R35" s="185" t="s">
        <v>38</v>
      </c>
      <c r="S35" s="185" t="s">
        <v>38</v>
      </c>
      <c r="T35" s="185" t="s">
        <v>38</v>
      </c>
      <c r="U35" s="185" t="s">
        <v>38</v>
      </c>
      <c r="V35" s="185" t="s">
        <v>38</v>
      </c>
      <c r="W35" s="185" t="s">
        <v>38</v>
      </c>
      <c r="X35" s="185" t="s">
        <v>38</v>
      </c>
      <c r="Y35" s="185" t="s">
        <v>38</v>
      </c>
      <c r="Z35"/>
    </row>
    <row r="36" spans="2:26" x14ac:dyDescent="0.25">
      <c r="B36" s="188" t="s">
        <v>31</v>
      </c>
      <c r="C36" s="188" t="s">
        <v>58</v>
      </c>
      <c r="D36" s="185" t="s">
        <v>455</v>
      </c>
      <c r="E36" s="185" t="s">
        <v>455</v>
      </c>
      <c r="F36" s="185" t="s">
        <v>38</v>
      </c>
      <c r="G36" s="185" t="s">
        <v>38</v>
      </c>
      <c r="H36" s="185" t="s">
        <v>454</v>
      </c>
      <c r="I36" s="185" t="s">
        <v>38</v>
      </c>
      <c r="J36" s="185" t="s">
        <v>38</v>
      </c>
      <c r="K36" s="185" t="s">
        <v>38</v>
      </c>
      <c r="L36" s="185" t="s">
        <v>454</v>
      </c>
      <c r="M36" s="185" t="s">
        <v>38</v>
      </c>
      <c r="N36" s="185" t="s">
        <v>38</v>
      </c>
      <c r="O36" s="185" t="s">
        <v>38</v>
      </c>
      <c r="P36" s="185" t="s">
        <v>38</v>
      </c>
      <c r="Q36" s="185" t="s">
        <v>38</v>
      </c>
      <c r="R36" s="185" t="s">
        <v>38</v>
      </c>
      <c r="S36" s="185" t="s">
        <v>38</v>
      </c>
      <c r="T36" s="185" t="s">
        <v>38</v>
      </c>
      <c r="U36" s="185" t="s">
        <v>38</v>
      </c>
      <c r="V36" s="185" t="s">
        <v>38</v>
      </c>
      <c r="W36" s="185" t="s">
        <v>38</v>
      </c>
      <c r="X36" s="185" t="s">
        <v>38</v>
      </c>
      <c r="Y36" s="185" t="s">
        <v>38</v>
      </c>
      <c r="Z36"/>
    </row>
    <row r="37" spans="2:26" x14ac:dyDescent="0.25">
      <c r="B37" s="188" t="s">
        <v>31</v>
      </c>
      <c r="C37" s="188" t="s">
        <v>95</v>
      </c>
      <c r="D37" s="185" t="s">
        <v>455</v>
      </c>
      <c r="E37" s="185" t="s">
        <v>455</v>
      </c>
      <c r="F37" s="185" t="s">
        <v>38</v>
      </c>
      <c r="G37" s="185" t="s">
        <v>38</v>
      </c>
      <c r="H37" s="185" t="s">
        <v>38</v>
      </c>
      <c r="I37" s="185" t="s">
        <v>38</v>
      </c>
      <c r="J37" s="185" t="s">
        <v>38</v>
      </c>
      <c r="K37" s="185" t="s">
        <v>38</v>
      </c>
      <c r="L37" s="185" t="s">
        <v>38</v>
      </c>
      <c r="M37" s="185" t="s">
        <v>38</v>
      </c>
      <c r="N37" s="185" t="s">
        <v>38</v>
      </c>
      <c r="O37" s="185" t="s">
        <v>38</v>
      </c>
      <c r="P37" s="185" t="s">
        <v>454</v>
      </c>
      <c r="Q37" s="185" t="s">
        <v>38</v>
      </c>
      <c r="R37" s="185" t="s">
        <v>38</v>
      </c>
      <c r="S37" s="185" t="s">
        <v>38</v>
      </c>
      <c r="T37" s="185" t="s">
        <v>38</v>
      </c>
      <c r="U37" s="185" t="s">
        <v>454</v>
      </c>
      <c r="V37" s="185" t="s">
        <v>38</v>
      </c>
      <c r="W37" s="185" t="s">
        <v>38</v>
      </c>
      <c r="X37" s="185" t="s">
        <v>38</v>
      </c>
      <c r="Y37" s="185" t="s">
        <v>38</v>
      </c>
      <c r="Z37"/>
    </row>
    <row r="38" spans="2:26" x14ac:dyDescent="0.25">
      <c r="B38" s="188" t="s">
        <v>31</v>
      </c>
      <c r="C38" s="188" t="s">
        <v>25</v>
      </c>
      <c r="D38" s="185" t="s">
        <v>455</v>
      </c>
      <c r="E38" s="185" t="s">
        <v>455</v>
      </c>
      <c r="F38" s="185" t="s">
        <v>38</v>
      </c>
      <c r="G38" s="185" t="s">
        <v>38</v>
      </c>
      <c r="H38" s="185" t="s">
        <v>38</v>
      </c>
      <c r="I38" s="185" t="s">
        <v>38</v>
      </c>
      <c r="J38" s="185" t="s">
        <v>38</v>
      </c>
      <c r="K38" s="185" t="s">
        <v>38</v>
      </c>
      <c r="L38" s="185" t="s">
        <v>38</v>
      </c>
      <c r="M38" s="185" t="s">
        <v>38</v>
      </c>
      <c r="N38" s="185" t="s">
        <v>38</v>
      </c>
      <c r="O38" s="185" t="s">
        <v>38</v>
      </c>
      <c r="P38" s="185" t="s">
        <v>38</v>
      </c>
      <c r="Q38" s="185" t="s">
        <v>38</v>
      </c>
      <c r="R38" s="185" t="s">
        <v>38</v>
      </c>
      <c r="S38" s="185" t="s">
        <v>38</v>
      </c>
      <c r="T38" s="185" t="s">
        <v>38</v>
      </c>
      <c r="U38" s="185" t="s">
        <v>38</v>
      </c>
      <c r="V38" s="185" t="s">
        <v>38</v>
      </c>
      <c r="W38" s="185" t="s">
        <v>38</v>
      </c>
      <c r="X38" s="185" t="s">
        <v>38</v>
      </c>
      <c r="Y38" s="185" t="s">
        <v>38</v>
      </c>
      <c r="Z38"/>
    </row>
    <row r="39" spans="2:26" x14ac:dyDescent="0.25">
      <c r="B39" s="188" t="s">
        <v>31</v>
      </c>
      <c r="C39" s="188" t="s">
        <v>63</v>
      </c>
      <c r="D39" s="185" t="s">
        <v>455</v>
      </c>
      <c r="E39" s="185" t="s">
        <v>455</v>
      </c>
      <c r="F39" s="185" t="s">
        <v>38</v>
      </c>
      <c r="G39" s="185" t="s">
        <v>38</v>
      </c>
      <c r="H39" s="185" t="s">
        <v>38</v>
      </c>
      <c r="I39" s="185" t="s">
        <v>38</v>
      </c>
      <c r="J39" s="185" t="s">
        <v>38</v>
      </c>
      <c r="K39" s="185" t="s">
        <v>38</v>
      </c>
      <c r="L39" s="185" t="s">
        <v>454</v>
      </c>
      <c r="M39" s="185" t="s">
        <v>38</v>
      </c>
      <c r="N39" s="185" t="s">
        <v>38</v>
      </c>
      <c r="O39" s="185" t="s">
        <v>38</v>
      </c>
      <c r="P39" s="185" t="s">
        <v>38</v>
      </c>
      <c r="Q39" s="185" t="s">
        <v>38</v>
      </c>
      <c r="R39" s="185" t="s">
        <v>38</v>
      </c>
      <c r="S39" s="185" t="s">
        <v>38</v>
      </c>
      <c r="T39" s="185" t="s">
        <v>38</v>
      </c>
      <c r="U39" s="185" t="s">
        <v>38</v>
      </c>
      <c r="V39" s="185" t="s">
        <v>38</v>
      </c>
      <c r="W39" s="185" t="s">
        <v>38</v>
      </c>
      <c r="X39" s="185" t="s">
        <v>38</v>
      </c>
      <c r="Y39" s="185" t="s">
        <v>38</v>
      </c>
      <c r="Z39"/>
    </row>
    <row r="40" spans="2:26" x14ac:dyDescent="0.25">
      <c r="B40" s="188" t="s">
        <v>31</v>
      </c>
      <c r="C40" s="188" t="s">
        <v>100</v>
      </c>
      <c r="D40" s="185" t="s">
        <v>455</v>
      </c>
      <c r="E40" s="185" t="s">
        <v>455</v>
      </c>
      <c r="F40" s="185" t="s">
        <v>38</v>
      </c>
      <c r="G40" s="185" t="s">
        <v>38</v>
      </c>
      <c r="H40" s="185" t="s">
        <v>38</v>
      </c>
      <c r="I40" s="185" t="s">
        <v>38</v>
      </c>
      <c r="J40" s="185" t="s">
        <v>38</v>
      </c>
      <c r="K40" s="185" t="s">
        <v>38</v>
      </c>
      <c r="L40" s="185" t="s">
        <v>38</v>
      </c>
      <c r="M40" s="185" t="s">
        <v>38</v>
      </c>
      <c r="N40" s="185" t="s">
        <v>38</v>
      </c>
      <c r="O40" s="185" t="s">
        <v>38</v>
      </c>
      <c r="P40" s="185" t="s">
        <v>38</v>
      </c>
      <c r="Q40" s="185" t="s">
        <v>38</v>
      </c>
      <c r="R40" s="185" t="s">
        <v>38</v>
      </c>
      <c r="S40" s="185" t="s">
        <v>38</v>
      </c>
      <c r="T40" s="185" t="s">
        <v>38</v>
      </c>
      <c r="U40" s="185" t="s">
        <v>38</v>
      </c>
      <c r="V40" s="185" t="s">
        <v>38</v>
      </c>
      <c r="W40" s="185" t="s">
        <v>38</v>
      </c>
      <c r="X40" s="185" t="s">
        <v>454</v>
      </c>
      <c r="Y40" s="185" t="s">
        <v>454</v>
      </c>
      <c r="Z40"/>
    </row>
    <row r="41" spans="2:26" x14ac:dyDescent="0.25">
      <c r="B41" s="188" t="s">
        <v>31</v>
      </c>
      <c r="C41" s="188" t="s">
        <v>144</v>
      </c>
      <c r="D41" s="185" t="s">
        <v>455</v>
      </c>
      <c r="E41" s="185" t="s">
        <v>455</v>
      </c>
      <c r="F41" s="185" t="s">
        <v>454</v>
      </c>
      <c r="G41" s="185" t="s">
        <v>38</v>
      </c>
      <c r="H41" s="185" t="s">
        <v>38</v>
      </c>
      <c r="I41" s="185" t="s">
        <v>38</v>
      </c>
      <c r="J41" s="185" t="s">
        <v>38</v>
      </c>
      <c r="K41" s="185" t="s">
        <v>38</v>
      </c>
      <c r="L41" s="185" t="s">
        <v>38</v>
      </c>
      <c r="M41" s="185" t="s">
        <v>38</v>
      </c>
      <c r="N41" s="185" t="s">
        <v>38</v>
      </c>
      <c r="O41" s="185" t="s">
        <v>38</v>
      </c>
      <c r="P41" s="185" t="s">
        <v>38</v>
      </c>
      <c r="Q41" s="185" t="s">
        <v>38</v>
      </c>
      <c r="R41" s="185" t="s">
        <v>38</v>
      </c>
      <c r="S41" s="185" t="s">
        <v>38</v>
      </c>
      <c r="T41" s="185" t="s">
        <v>38</v>
      </c>
      <c r="U41" s="185" t="s">
        <v>38</v>
      </c>
      <c r="V41" s="185" t="s">
        <v>38</v>
      </c>
      <c r="W41" s="185" t="s">
        <v>38</v>
      </c>
      <c r="X41" s="185" t="s">
        <v>38</v>
      </c>
      <c r="Y41" s="185" t="s">
        <v>38</v>
      </c>
      <c r="Z41"/>
    </row>
    <row r="42" spans="2:26" x14ac:dyDescent="0.25">
      <c r="B42" s="188" t="s">
        <v>31</v>
      </c>
      <c r="C42" s="188" t="s">
        <v>69</v>
      </c>
      <c r="D42" s="185" t="s">
        <v>455</v>
      </c>
      <c r="E42" s="185" t="s">
        <v>455</v>
      </c>
      <c r="F42" s="185" t="s">
        <v>454</v>
      </c>
      <c r="G42" s="185" t="s">
        <v>38</v>
      </c>
      <c r="H42" s="185" t="s">
        <v>38</v>
      </c>
      <c r="I42" s="185" t="s">
        <v>38</v>
      </c>
      <c r="J42" s="185" t="s">
        <v>38</v>
      </c>
      <c r="K42" s="185" t="s">
        <v>38</v>
      </c>
      <c r="L42" s="185" t="s">
        <v>38</v>
      </c>
      <c r="M42" s="185" t="s">
        <v>38</v>
      </c>
      <c r="N42" s="185" t="s">
        <v>38</v>
      </c>
      <c r="O42" s="185" t="s">
        <v>38</v>
      </c>
      <c r="P42" s="185" t="s">
        <v>38</v>
      </c>
      <c r="Q42" s="185" t="s">
        <v>38</v>
      </c>
      <c r="R42" s="185" t="s">
        <v>38</v>
      </c>
      <c r="S42" s="185" t="s">
        <v>38</v>
      </c>
      <c r="T42" s="185" t="s">
        <v>38</v>
      </c>
      <c r="U42" s="185" t="s">
        <v>38</v>
      </c>
      <c r="V42" s="185" t="s">
        <v>38</v>
      </c>
      <c r="W42" s="185" t="s">
        <v>38</v>
      </c>
      <c r="X42" s="185" t="s">
        <v>38</v>
      </c>
      <c r="Y42" s="185" t="s">
        <v>38</v>
      </c>
      <c r="Z42"/>
    </row>
    <row r="43" spans="2:26" x14ac:dyDescent="0.25">
      <c r="B43" s="188" t="s">
        <v>31</v>
      </c>
      <c r="C43" s="188" t="s">
        <v>163</v>
      </c>
      <c r="D43" s="185" t="s">
        <v>455</v>
      </c>
      <c r="E43" s="185" t="s">
        <v>455</v>
      </c>
      <c r="F43" s="185" t="s">
        <v>38</v>
      </c>
      <c r="G43" s="185" t="s">
        <v>454</v>
      </c>
      <c r="H43" s="185" t="s">
        <v>454</v>
      </c>
      <c r="I43" s="185" t="s">
        <v>38</v>
      </c>
      <c r="J43" s="185" t="s">
        <v>38</v>
      </c>
      <c r="K43" s="185" t="s">
        <v>38</v>
      </c>
      <c r="L43" s="185" t="s">
        <v>38</v>
      </c>
      <c r="M43" s="185" t="s">
        <v>38</v>
      </c>
      <c r="N43" s="185" t="s">
        <v>38</v>
      </c>
      <c r="O43" s="185" t="s">
        <v>38</v>
      </c>
      <c r="P43" s="185" t="s">
        <v>454</v>
      </c>
      <c r="Q43" s="185" t="s">
        <v>38</v>
      </c>
      <c r="R43" s="185" t="s">
        <v>38</v>
      </c>
      <c r="S43" s="185" t="s">
        <v>38</v>
      </c>
      <c r="T43" s="185" t="s">
        <v>38</v>
      </c>
      <c r="U43" s="185" t="s">
        <v>38</v>
      </c>
      <c r="V43" s="185" t="s">
        <v>38</v>
      </c>
      <c r="W43" s="185" t="s">
        <v>38</v>
      </c>
      <c r="X43" s="185" t="s">
        <v>38</v>
      </c>
      <c r="Y43" s="185" t="s">
        <v>454</v>
      </c>
      <c r="Z43"/>
    </row>
    <row r="44" spans="2:26" x14ac:dyDescent="0.25">
      <c r="B44" s="188" t="s">
        <v>31</v>
      </c>
      <c r="C44" s="188" t="s">
        <v>75</v>
      </c>
      <c r="D44" s="185" t="s">
        <v>455</v>
      </c>
      <c r="E44" s="185" t="s">
        <v>455</v>
      </c>
      <c r="F44" s="185" t="s">
        <v>38</v>
      </c>
      <c r="G44" s="185" t="s">
        <v>38</v>
      </c>
      <c r="H44" s="185" t="s">
        <v>454</v>
      </c>
      <c r="I44" s="185" t="s">
        <v>38</v>
      </c>
      <c r="J44" s="185" t="s">
        <v>38</v>
      </c>
      <c r="K44" s="185" t="s">
        <v>38</v>
      </c>
      <c r="L44" s="185" t="s">
        <v>38</v>
      </c>
      <c r="M44" s="185" t="s">
        <v>38</v>
      </c>
      <c r="N44" s="185" t="s">
        <v>38</v>
      </c>
      <c r="O44" s="185" t="s">
        <v>38</v>
      </c>
      <c r="P44" s="185" t="s">
        <v>454</v>
      </c>
      <c r="Q44" s="185" t="s">
        <v>454</v>
      </c>
      <c r="R44" s="185" t="s">
        <v>38</v>
      </c>
      <c r="S44" s="185" t="s">
        <v>38</v>
      </c>
      <c r="T44" s="185" t="s">
        <v>38</v>
      </c>
      <c r="U44" s="185" t="s">
        <v>38</v>
      </c>
      <c r="V44" s="185" t="s">
        <v>38</v>
      </c>
      <c r="W44" s="185" t="s">
        <v>455</v>
      </c>
      <c r="X44" s="185" t="s">
        <v>455</v>
      </c>
      <c r="Y44" s="185" t="s">
        <v>455</v>
      </c>
      <c r="Z44"/>
    </row>
    <row r="45" spans="2:26" x14ac:dyDescent="0.25">
      <c r="B45" s="188" t="s">
        <v>31</v>
      </c>
      <c r="C45" s="188" t="s">
        <v>41</v>
      </c>
      <c r="D45" s="185" t="s">
        <v>455</v>
      </c>
      <c r="E45" s="185" t="s">
        <v>455</v>
      </c>
      <c r="F45" s="185" t="s">
        <v>38</v>
      </c>
      <c r="G45" s="185" t="s">
        <v>38</v>
      </c>
      <c r="H45" s="185" t="s">
        <v>38</v>
      </c>
      <c r="I45" s="185" t="s">
        <v>38</v>
      </c>
      <c r="J45" s="185" t="s">
        <v>38</v>
      </c>
      <c r="K45" s="185" t="s">
        <v>38</v>
      </c>
      <c r="L45" s="185" t="s">
        <v>38</v>
      </c>
      <c r="M45" s="185" t="s">
        <v>38</v>
      </c>
      <c r="N45" s="185" t="s">
        <v>38</v>
      </c>
      <c r="O45" s="185" t="s">
        <v>38</v>
      </c>
      <c r="P45" s="185" t="s">
        <v>38</v>
      </c>
      <c r="Q45" s="185" t="s">
        <v>38</v>
      </c>
      <c r="R45" s="185" t="s">
        <v>38</v>
      </c>
      <c r="S45" s="185" t="s">
        <v>38</v>
      </c>
      <c r="T45" s="185" t="s">
        <v>38</v>
      </c>
      <c r="U45" s="185" t="s">
        <v>38</v>
      </c>
      <c r="V45" s="185" t="s">
        <v>38</v>
      </c>
      <c r="W45" s="185" t="s">
        <v>38</v>
      </c>
      <c r="X45" s="185" t="s">
        <v>38</v>
      </c>
      <c r="Y45" s="185" t="s">
        <v>38</v>
      </c>
      <c r="Z45"/>
    </row>
    <row r="46" spans="2:26" x14ac:dyDescent="0.25">
      <c r="B46" s="188" t="s">
        <v>31</v>
      </c>
      <c r="C46" s="188" t="s">
        <v>519</v>
      </c>
      <c r="D46" s="185" t="s">
        <v>455</v>
      </c>
      <c r="E46" s="185" t="s">
        <v>455</v>
      </c>
      <c r="F46" s="185" t="s">
        <v>38</v>
      </c>
      <c r="G46" s="185" t="s">
        <v>38</v>
      </c>
      <c r="H46" s="185" t="s">
        <v>38</v>
      </c>
      <c r="I46" s="185" t="s">
        <v>38</v>
      </c>
      <c r="J46" s="185" t="s">
        <v>38</v>
      </c>
      <c r="K46" s="185" t="s">
        <v>38</v>
      </c>
      <c r="L46" s="185" t="s">
        <v>38</v>
      </c>
      <c r="M46" s="185" t="s">
        <v>38</v>
      </c>
      <c r="N46" s="185" t="s">
        <v>38</v>
      </c>
      <c r="O46" s="185" t="s">
        <v>38</v>
      </c>
      <c r="P46" s="185" t="s">
        <v>38</v>
      </c>
      <c r="Q46" s="185" t="s">
        <v>38</v>
      </c>
      <c r="R46" s="185" t="s">
        <v>38</v>
      </c>
      <c r="S46" s="185" t="s">
        <v>38</v>
      </c>
      <c r="T46" s="185" t="s">
        <v>38</v>
      </c>
      <c r="U46" s="185" t="s">
        <v>38</v>
      </c>
      <c r="V46" s="185" t="s">
        <v>38</v>
      </c>
      <c r="W46" s="185" t="s">
        <v>38</v>
      </c>
      <c r="X46" s="185" t="s">
        <v>38</v>
      </c>
      <c r="Y46" s="185" t="s">
        <v>38</v>
      </c>
      <c r="Z46"/>
    </row>
    <row r="47" spans="2:26" x14ac:dyDescent="0.25">
      <c r="B47" s="188" t="s">
        <v>31</v>
      </c>
      <c r="C47" s="188" t="s">
        <v>149</v>
      </c>
      <c r="D47" s="185" t="s">
        <v>455</v>
      </c>
      <c r="E47" s="185" t="s">
        <v>455</v>
      </c>
      <c r="F47" s="185" t="s">
        <v>454</v>
      </c>
      <c r="G47" s="185" t="s">
        <v>455</v>
      </c>
      <c r="H47" s="185" t="s">
        <v>455</v>
      </c>
      <c r="I47" s="185" t="s">
        <v>455</v>
      </c>
      <c r="J47" s="185" t="s">
        <v>455</v>
      </c>
      <c r="K47" s="185" t="s">
        <v>455</v>
      </c>
      <c r="L47" s="185" t="s">
        <v>455</v>
      </c>
      <c r="M47" s="185" t="s">
        <v>455</v>
      </c>
      <c r="N47" s="185" t="s">
        <v>455</v>
      </c>
      <c r="O47" s="185" t="s">
        <v>455</v>
      </c>
      <c r="P47" s="185" t="s">
        <v>455</v>
      </c>
      <c r="Q47" s="185" t="s">
        <v>455</v>
      </c>
      <c r="R47" s="185" t="s">
        <v>455</v>
      </c>
      <c r="S47" s="185" t="s">
        <v>455</v>
      </c>
      <c r="T47" s="185" t="s">
        <v>455</v>
      </c>
      <c r="U47" s="185" t="s">
        <v>455</v>
      </c>
      <c r="V47" s="185" t="s">
        <v>455</v>
      </c>
      <c r="W47" s="185" t="s">
        <v>455</v>
      </c>
      <c r="X47" s="185" t="s">
        <v>455</v>
      </c>
      <c r="Y47" s="185" t="s">
        <v>455</v>
      </c>
      <c r="Z47"/>
    </row>
    <row r="48" spans="2:26" x14ac:dyDescent="0.25">
      <c r="B48" s="188" t="s">
        <v>31</v>
      </c>
      <c r="C48" s="188" t="s">
        <v>201</v>
      </c>
      <c r="D48" s="185" t="s">
        <v>455</v>
      </c>
      <c r="E48" s="185" t="s">
        <v>455</v>
      </c>
      <c r="F48" s="185" t="s">
        <v>38</v>
      </c>
      <c r="G48" s="185" t="s">
        <v>38</v>
      </c>
      <c r="H48" s="185" t="s">
        <v>38</v>
      </c>
      <c r="I48" s="185" t="s">
        <v>38</v>
      </c>
      <c r="J48" s="185" t="s">
        <v>38</v>
      </c>
      <c r="K48" s="185" t="s">
        <v>38</v>
      </c>
      <c r="L48" s="185" t="s">
        <v>454</v>
      </c>
      <c r="M48" s="185" t="s">
        <v>38</v>
      </c>
      <c r="N48" s="185" t="s">
        <v>38</v>
      </c>
      <c r="O48" s="185" t="s">
        <v>38</v>
      </c>
      <c r="P48" s="185" t="s">
        <v>38</v>
      </c>
      <c r="Q48" s="185" t="s">
        <v>38</v>
      </c>
      <c r="R48" s="185" t="s">
        <v>38</v>
      </c>
      <c r="S48" s="185" t="s">
        <v>38</v>
      </c>
      <c r="T48" s="185" t="s">
        <v>38</v>
      </c>
      <c r="U48" s="185" t="s">
        <v>38</v>
      </c>
      <c r="V48" s="185" t="s">
        <v>38</v>
      </c>
      <c r="W48" s="185" t="s">
        <v>38</v>
      </c>
      <c r="X48" s="185" t="s">
        <v>38</v>
      </c>
      <c r="Y48" s="185" t="s">
        <v>38</v>
      </c>
      <c r="Z48"/>
    </row>
    <row r="49" spans="2:26" x14ac:dyDescent="0.25">
      <c r="B49" s="188" t="s">
        <v>31</v>
      </c>
      <c r="C49" s="188" t="s">
        <v>581</v>
      </c>
      <c r="D49" s="185" t="s">
        <v>455</v>
      </c>
      <c r="E49" s="185" t="s">
        <v>455</v>
      </c>
      <c r="F49" s="185" t="s">
        <v>455</v>
      </c>
      <c r="G49" s="185" t="s">
        <v>455</v>
      </c>
      <c r="H49" s="185" t="s">
        <v>455</v>
      </c>
      <c r="I49" s="185" t="s">
        <v>455</v>
      </c>
      <c r="J49" s="185" t="s">
        <v>455</v>
      </c>
      <c r="K49" s="185" t="s">
        <v>455</v>
      </c>
      <c r="L49" s="185" t="s">
        <v>455</v>
      </c>
      <c r="M49" s="185" t="s">
        <v>455</v>
      </c>
      <c r="N49" s="185" t="s">
        <v>455</v>
      </c>
      <c r="O49" s="185" t="s">
        <v>38</v>
      </c>
      <c r="P49" s="185" t="s">
        <v>38</v>
      </c>
      <c r="Q49" s="185" t="s">
        <v>38</v>
      </c>
      <c r="R49" s="185" t="s">
        <v>38</v>
      </c>
      <c r="S49" s="185" t="s">
        <v>38</v>
      </c>
      <c r="T49" s="185" t="s">
        <v>38</v>
      </c>
      <c r="U49" s="185" t="s">
        <v>38</v>
      </c>
      <c r="V49" s="185" t="s">
        <v>38</v>
      </c>
      <c r="W49" s="185" t="s">
        <v>38</v>
      </c>
      <c r="X49" s="185" t="s">
        <v>38</v>
      </c>
      <c r="Y49" s="185" t="s">
        <v>38</v>
      </c>
      <c r="Z49"/>
    </row>
    <row r="50" spans="2:26" x14ac:dyDescent="0.25">
      <c r="B50" s="188" t="s">
        <v>31</v>
      </c>
      <c r="C50" s="188" t="s">
        <v>154</v>
      </c>
      <c r="D50" s="185" t="s">
        <v>455</v>
      </c>
      <c r="E50" s="185" t="s">
        <v>455</v>
      </c>
      <c r="F50" s="185" t="s">
        <v>38</v>
      </c>
      <c r="G50" s="185" t="s">
        <v>38</v>
      </c>
      <c r="H50" s="185" t="s">
        <v>38</v>
      </c>
      <c r="I50" s="185" t="s">
        <v>38</v>
      </c>
      <c r="J50" s="185" t="s">
        <v>38</v>
      </c>
      <c r="K50" s="185" t="s">
        <v>38</v>
      </c>
      <c r="L50" s="185" t="s">
        <v>454</v>
      </c>
      <c r="M50" s="185" t="s">
        <v>38</v>
      </c>
      <c r="N50" s="185" t="s">
        <v>38</v>
      </c>
      <c r="O50" s="185" t="s">
        <v>38</v>
      </c>
      <c r="P50" s="185" t="s">
        <v>38</v>
      </c>
      <c r="Q50" s="185" t="s">
        <v>38</v>
      </c>
      <c r="R50" s="185" t="s">
        <v>38</v>
      </c>
      <c r="S50" s="185" t="s">
        <v>38</v>
      </c>
      <c r="T50" s="185" t="s">
        <v>38</v>
      </c>
      <c r="U50" s="185" t="s">
        <v>38</v>
      </c>
      <c r="V50" s="185" t="s">
        <v>38</v>
      </c>
      <c r="W50" s="185" t="s">
        <v>38</v>
      </c>
      <c r="X50" s="185" t="s">
        <v>38</v>
      </c>
      <c r="Y50" s="185" t="s">
        <v>38</v>
      </c>
      <c r="Z50"/>
    </row>
    <row r="51" spans="2:26" x14ac:dyDescent="0.25">
      <c r="B51" s="188" t="s">
        <v>31</v>
      </c>
      <c r="C51" s="188" t="s">
        <v>114</v>
      </c>
      <c r="D51" s="185" t="s">
        <v>455</v>
      </c>
      <c r="E51" s="185" t="s">
        <v>455</v>
      </c>
      <c r="F51" s="185" t="s">
        <v>38</v>
      </c>
      <c r="G51" s="185" t="s">
        <v>38</v>
      </c>
      <c r="H51" s="185" t="s">
        <v>38</v>
      </c>
      <c r="I51" s="185" t="s">
        <v>38</v>
      </c>
      <c r="J51" s="185" t="s">
        <v>38</v>
      </c>
      <c r="K51" s="185" t="s">
        <v>38</v>
      </c>
      <c r="L51" s="185" t="s">
        <v>38</v>
      </c>
      <c r="M51" s="185" t="s">
        <v>38</v>
      </c>
      <c r="N51" s="185" t="s">
        <v>38</v>
      </c>
      <c r="O51" s="185" t="s">
        <v>38</v>
      </c>
      <c r="P51" s="185" t="s">
        <v>38</v>
      </c>
      <c r="Q51" s="185" t="s">
        <v>38</v>
      </c>
      <c r="R51" s="185" t="s">
        <v>38</v>
      </c>
      <c r="S51" s="185" t="s">
        <v>38</v>
      </c>
      <c r="T51" s="185" t="s">
        <v>38</v>
      </c>
      <c r="U51" s="185" t="s">
        <v>38</v>
      </c>
      <c r="V51" s="185" t="s">
        <v>38</v>
      </c>
      <c r="W51" s="185" t="s">
        <v>38</v>
      </c>
      <c r="X51" s="185" t="s">
        <v>38</v>
      </c>
      <c r="Y51" s="185" t="s">
        <v>38</v>
      </c>
      <c r="Z51"/>
    </row>
    <row r="52" spans="2:26" x14ac:dyDescent="0.25">
      <c r="B52" s="188" t="s">
        <v>31</v>
      </c>
      <c r="C52" s="188" t="s">
        <v>79</v>
      </c>
      <c r="D52" s="185" t="s">
        <v>455</v>
      </c>
      <c r="E52" s="185" t="s">
        <v>455</v>
      </c>
      <c r="F52" s="185" t="s">
        <v>38</v>
      </c>
      <c r="G52" s="185" t="s">
        <v>38</v>
      </c>
      <c r="H52" s="185" t="s">
        <v>38</v>
      </c>
      <c r="I52" s="185" t="s">
        <v>38</v>
      </c>
      <c r="J52" s="185" t="s">
        <v>38</v>
      </c>
      <c r="K52" s="185" t="s">
        <v>38</v>
      </c>
      <c r="L52" s="185" t="s">
        <v>38</v>
      </c>
      <c r="M52" s="185" t="s">
        <v>38</v>
      </c>
      <c r="N52" s="185" t="s">
        <v>38</v>
      </c>
      <c r="O52" s="185" t="s">
        <v>38</v>
      </c>
      <c r="P52" s="185" t="s">
        <v>38</v>
      </c>
      <c r="Q52" s="185" t="s">
        <v>38</v>
      </c>
      <c r="R52" s="185" t="s">
        <v>38</v>
      </c>
      <c r="S52" s="185" t="s">
        <v>38</v>
      </c>
      <c r="T52" s="185" t="s">
        <v>38</v>
      </c>
      <c r="U52" s="185" t="s">
        <v>38</v>
      </c>
      <c r="V52" s="185" t="s">
        <v>38</v>
      </c>
      <c r="W52" s="185" t="s">
        <v>38</v>
      </c>
      <c r="X52" s="185" t="s">
        <v>38</v>
      </c>
      <c r="Y52" s="185" t="s">
        <v>38</v>
      </c>
      <c r="Z52"/>
    </row>
    <row r="53" spans="2:26" x14ac:dyDescent="0.25">
      <c r="B53" s="188" t="s">
        <v>31</v>
      </c>
      <c r="C53" s="188" t="s">
        <v>159</v>
      </c>
      <c r="D53" s="185" t="s">
        <v>455</v>
      </c>
      <c r="E53" s="185" t="s">
        <v>455</v>
      </c>
      <c r="F53" s="185" t="s">
        <v>38</v>
      </c>
      <c r="G53" s="185" t="s">
        <v>38</v>
      </c>
      <c r="H53" s="185" t="s">
        <v>38</v>
      </c>
      <c r="I53" s="185" t="s">
        <v>38</v>
      </c>
      <c r="J53" s="185" t="s">
        <v>38</v>
      </c>
      <c r="K53" s="185" t="s">
        <v>38</v>
      </c>
      <c r="L53" s="185" t="s">
        <v>38</v>
      </c>
      <c r="M53" s="185" t="s">
        <v>455</v>
      </c>
      <c r="N53" s="185" t="s">
        <v>455</v>
      </c>
      <c r="O53" s="185" t="s">
        <v>455</v>
      </c>
      <c r="P53" s="185" t="s">
        <v>455</v>
      </c>
      <c r="Q53" s="185" t="s">
        <v>455</v>
      </c>
      <c r="R53" s="185" t="s">
        <v>455</v>
      </c>
      <c r="S53" s="185" t="s">
        <v>455</v>
      </c>
      <c r="T53" s="185" t="s">
        <v>455</v>
      </c>
      <c r="U53" s="185" t="s">
        <v>455</v>
      </c>
      <c r="V53" s="185" t="s">
        <v>455</v>
      </c>
      <c r="W53" s="185" t="s">
        <v>455</v>
      </c>
      <c r="X53" s="185" t="s">
        <v>455</v>
      </c>
      <c r="Y53" s="185" t="s">
        <v>455</v>
      </c>
      <c r="Z53"/>
    </row>
    <row r="54" spans="2:26" x14ac:dyDescent="0.25">
      <c r="B54" s="188" t="s">
        <v>31</v>
      </c>
      <c r="C54" s="188" t="s">
        <v>520</v>
      </c>
      <c r="D54" s="185" t="s">
        <v>455</v>
      </c>
      <c r="E54" s="185" t="s">
        <v>455</v>
      </c>
      <c r="F54" s="185" t="s">
        <v>38</v>
      </c>
      <c r="G54" s="185" t="s">
        <v>38</v>
      </c>
      <c r="H54" s="185" t="s">
        <v>38</v>
      </c>
      <c r="I54" s="185" t="s">
        <v>38</v>
      </c>
      <c r="J54" s="185" t="s">
        <v>38</v>
      </c>
      <c r="K54" s="185" t="s">
        <v>38</v>
      </c>
      <c r="L54" s="185" t="s">
        <v>38</v>
      </c>
      <c r="M54" s="185" t="s">
        <v>38</v>
      </c>
      <c r="N54" s="185" t="s">
        <v>38</v>
      </c>
      <c r="O54" s="185" t="s">
        <v>38</v>
      </c>
      <c r="P54" s="185" t="s">
        <v>38</v>
      </c>
      <c r="Q54" s="185" t="s">
        <v>38</v>
      </c>
      <c r="R54" s="185" t="s">
        <v>38</v>
      </c>
      <c r="S54" s="185" t="s">
        <v>38</v>
      </c>
      <c r="T54" s="185" t="s">
        <v>38</v>
      </c>
      <c r="U54" s="185" t="s">
        <v>38</v>
      </c>
      <c r="V54" s="185" t="s">
        <v>38</v>
      </c>
      <c r="W54" s="185" t="s">
        <v>38</v>
      </c>
      <c r="X54" s="185" t="s">
        <v>38</v>
      </c>
      <c r="Y54" s="185" t="s">
        <v>38</v>
      </c>
    </row>
    <row r="55" spans="2:26" x14ac:dyDescent="0.25">
      <c r="B55" s="188" t="s">
        <v>31</v>
      </c>
      <c r="C55" s="188" t="s">
        <v>84</v>
      </c>
      <c r="D55" s="185" t="s">
        <v>455</v>
      </c>
      <c r="E55" s="185" t="s">
        <v>455</v>
      </c>
      <c r="F55" s="185" t="s">
        <v>38</v>
      </c>
      <c r="G55" s="185" t="s">
        <v>38</v>
      </c>
      <c r="H55" s="185" t="s">
        <v>38</v>
      </c>
      <c r="I55" s="185" t="s">
        <v>38</v>
      </c>
      <c r="J55" s="185" t="s">
        <v>38</v>
      </c>
      <c r="K55" s="185" t="s">
        <v>38</v>
      </c>
      <c r="L55" s="185" t="s">
        <v>454</v>
      </c>
      <c r="M55" s="185" t="s">
        <v>38</v>
      </c>
      <c r="N55" s="185" t="s">
        <v>38</v>
      </c>
      <c r="O55" s="185" t="s">
        <v>38</v>
      </c>
      <c r="P55" s="185" t="s">
        <v>38</v>
      </c>
      <c r="Q55" s="185" t="s">
        <v>38</v>
      </c>
      <c r="R55" s="185" t="s">
        <v>38</v>
      </c>
      <c r="S55" s="185" t="s">
        <v>38</v>
      </c>
      <c r="T55" s="185" t="s">
        <v>38</v>
      </c>
      <c r="U55" s="185" t="s">
        <v>38</v>
      </c>
      <c r="V55" s="185" t="s">
        <v>38</v>
      </c>
      <c r="W55" s="185" t="s">
        <v>38</v>
      </c>
      <c r="X55" s="185" t="s">
        <v>38</v>
      </c>
      <c r="Y55" s="185" t="s">
        <v>38</v>
      </c>
    </row>
    <row r="56" spans="2:26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2:26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2:26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2:26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2:26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2:26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2:26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2:26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2:26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2:25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2:25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2:25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2:25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2:25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2:25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2:25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2:25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2:25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2:25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2:25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2:25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2:25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2:25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2:25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2:25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2:25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2:25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2:25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2:25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2:25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2:25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2:25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2:25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2:25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2:25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2:25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2:25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2:25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2:25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2:25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2:25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2:25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2:25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2:25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2:25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</sheetData>
  <conditionalFormatting pivot="1" sqref="D11:Y55">
    <cfRule type="cellIs" dxfId="204" priority="3" operator="equal">
      <formula>"A"</formula>
    </cfRule>
  </conditionalFormatting>
  <conditionalFormatting pivot="1" sqref="D11:Y55">
    <cfRule type="cellIs" dxfId="203" priority="2" operator="equal">
      <formula>"P"</formula>
    </cfRule>
  </conditionalFormatting>
  <conditionalFormatting pivot="1" sqref="D11:Y55">
    <cfRule type="cellIs" dxfId="202" priority="1" operator="equal">
      <formula>"Sin OBJ"</formula>
    </cfRule>
  </conditionalFormatting>
  <pageMargins left="0.7" right="0.7" top="0.75" bottom="0.75" header="0.3" footer="0.3"/>
  <pageSetup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47B0-E3AA-45D7-BFAD-EC150B88A0CB}">
  <sheetPr>
    <tabColor theme="9" tint="0.79998168889431442"/>
  </sheetPr>
  <dimension ref="A1:Y45"/>
  <sheetViews>
    <sheetView showGridLines="0" topLeftCell="B1" zoomScale="70" zoomScaleNormal="70" workbookViewId="0">
      <selection activeCell="B1" sqref="B1"/>
    </sheetView>
  </sheetViews>
  <sheetFormatPr baseColWidth="10" defaultColWidth="0" defaultRowHeight="12.75" outlineLevelCol="1" x14ac:dyDescent="0.2"/>
  <cols>
    <col min="1" max="1" width="11.5703125" style="18" hidden="1" customWidth="1" outlineLevel="1"/>
    <col min="2" max="2" width="11.5703125" style="18" customWidth="1" collapsed="1"/>
    <col min="3" max="3" width="26.140625" style="18" bestFit="1" customWidth="1"/>
    <col min="4" max="4" width="27.5703125" style="18" bestFit="1" customWidth="1"/>
    <col min="5" max="5" width="12.28515625" style="18" bestFit="1" customWidth="1"/>
    <col min="6" max="6" width="9.140625" style="18" bestFit="1" customWidth="1"/>
    <col min="7" max="7" width="23.5703125" style="18" bestFit="1" customWidth="1"/>
    <col min="8" max="8" width="17.140625" style="18" bestFit="1" customWidth="1"/>
    <col min="9" max="9" width="15.7109375" style="18" bestFit="1" customWidth="1"/>
    <col min="10" max="10" width="19.42578125" style="18" bestFit="1" customWidth="1"/>
    <col min="11" max="11" width="10.5703125" style="18" bestFit="1" customWidth="1"/>
    <col min="12" max="12" width="11.5703125" style="18" bestFit="1" customWidth="1"/>
    <col min="13" max="13" width="10.85546875" style="18" customWidth="1"/>
    <col min="14" max="14" width="21.7109375" style="18" bestFit="1" customWidth="1"/>
    <col min="15" max="15" width="158.7109375" style="18" bestFit="1" customWidth="1"/>
    <col min="16" max="16" width="8.7109375" style="18" bestFit="1" customWidth="1"/>
    <col min="17" max="17" width="23.28515625" style="18" customWidth="1"/>
    <col min="18" max="18" width="11.85546875" style="18" hidden="1" customWidth="1"/>
    <col min="19" max="21" width="11.5703125" style="18" hidden="1" customWidth="1"/>
    <col min="22" max="22" width="17.85546875" style="18" hidden="1" customWidth="1"/>
    <col min="23" max="23" width="11.5703125" style="18" hidden="1" customWidth="1"/>
    <col min="24" max="24" width="14.7109375" style="18" hidden="1" customWidth="1"/>
    <col min="25" max="25" width="17.85546875" style="18" hidden="1" customWidth="1"/>
    <col min="26" max="16384" width="11.5703125" style="18" hidden="1"/>
  </cols>
  <sheetData>
    <row r="1" spans="1:16" x14ac:dyDescent="0.2">
      <c r="A1" s="119" t="s">
        <v>437</v>
      </c>
    </row>
    <row r="2" spans="1:16" x14ac:dyDescent="0.2">
      <c r="A2" s="119">
        <v>0</v>
      </c>
    </row>
    <row r="3" spans="1:16" x14ac:dyDescent="0.2">
      <c r="A3" s="119">
        <v>5</v>
      </c>
    </row>
    <row r="4" spans="1:16" x14ac:dyDescent="0.2">
      <c r="A4" s="119">
        <v>10</v>
      </c>
    </row>
    <row r="5" spans="1:16" x14ac:dyDescent="0.2">
      <c r="A5" s="119">
        <v>15</v>
      </c>
    </row>
    <row r="6" spans="1:16" x14ac:dyDescent="0.2">
      <c r="A6" s="119"/>
    </row>
    <row r="7" spans="1:16" s="65" customFormat="1" x14ac:dyDescent="0.2">
      <c r="C7" s="65" t="s">
        <v>367</v>
      </c>
      <c r="N7" s="65" t="s">
        <v>424</v>
      </c>
      <c r="O7" s="18"/>
    </row>
    <row r="8" spans="1:16" s="3" customFormat="1" ht="38.25" x14ac:dyDescent="0.2">
      <c r="A8" s="18"/>
      <c r="C8" s="66" t="s">
        <v>422</v>
      </c>
      <c r="D8" s="66" t="s">
        <v>378</v>
      </c>
      <c r="E8" s="66" t="s">
        <v>380</v>
      </c>
      <c r="F8" s="66" t="s">
        <v>368</v>
      </c>
      <c r="G8" s="66" t="s">
        <v>427</v>
      </c>
      <c r="H8" s="67" t="s">
        <v>369</v>
      </c>
      <c r="I8" s="67" t="s">
        <v>370</v>
      </c>
      <c r="J8" s="67" t="s">
        <v>379</v>
      </c>
      <c r="K8" s="68" t="s">
        <v>371</v>
      </c>
      <c r="L8" s="69" t="s">
        <v>387</v>
      </c>
      <c r="N8" s="70" t="s">
        <v>419</v>
      </c>
      <c r="O8" s="71" t="s">
        <v>420</v>
      </c>
      <c r="P8" s="72" t="s">
        <v>421</v>
      </c>
    </row>
    <row r="9" spans="1:16" s="78" customFormat="1" x14ac:dyDescent="0.2">
      <c r="A9" s="18"/>
      <c r="C9" s="73" t="s">
        <v>51</v>
      </c>
      <c r="D9" s="74">
        <f>ROUNDUP(Comisión10[[#This Row],[% OBJ]]*$D$11,0)</f>
        <v>52</v>
      </c>
      <c r="E9" s="75">
        <v>0.8</v>
      </c>
      <c r="F9" s="74" t="s">
        <v>148</v>
      </c>
      <c r="G9" s="74" t="s">
        <v>451</v>
      </c>
      <c r="H9" s="193">
        <v>2100</v>
      </c>
      <c r="I9" s="193">
        <v>2200</v>
      </c>
      <c r="J9" s="193">
        <v>700</v>
      </c>
      <c r="K9" s="77">
        <f>SUM(Comisión10[[#This Row],[BONO VTAS]],Comisión10[[#This Row],[CUMPL HS 100%]],Comisión10[[#This Row],[UTILIZACIÓN &gt;=86%]])</f>
        <v>5000</v>
      </c>
      <c r="L9" s="77">
        <v>0</v>
      </c>
      <c r="N9" s="189" t="s">
        <v>418</v>
      </c>
      <c r="O9" s="79" t="s">
        <v>423</v>
      </c>
      <c r="P9" s="80">
        <v>2000</v>
      </c>
    </row>
    <row r="10" spans="1:16" x14ac:dyDescent="0.2">
      <c r="C10" s="73" t="s">
        <v>51</v>
      </c>
      <c r="D10" s="81">
        <f>ROUNDUP(Comisión10[[#This Row],[% OBJ]]*$D$11,0)</f>
        <v>59</v>
      </c>
      <c r="E10" s="82">
        <v>0.9</v>
      </c>
      <c r="F10" s="81" t="s">
        <v>68</v>
      </c>
      <c r="G10" s="81" t="s">
        <v>451</v>
      </c>
      <c r="H10" s="194">
        <v>1100</v>
      </c>
      <c r="I10" s="194">
        <v>5200</v>
      </c>
      <c r="J10" s="194">
        <v>700</v>
      </c>
      <c r="K10" s="84">
        <f>SUM(Comisión10[[#This Row],[BONO VTAS]],Comisión10[[#This Row],[CUMPL HS 100%]],Comisión10[[#This Row],[UTILIZACIÓN &gt;=86%]])</f>
        <v>7000</v>
      </c>
      <c r="L10" s="84">
        <v>0</v>
      </c>
      <c r="N10" s="189" t="s">
        <v>594</v>
      </c>
      <c r="O10" s="271" t="s">
        <v>671</v>
      </c>
      <c r="P10" s="80"/>
    </row>
    <row r="11" spans="1:16" x14ac:dyDescent="0.2">
      <c r="C11" s="73" t="s">
        <v>51</v>
      </c>
      <c r="D11" s="85">
        <v>65</v>
      </c>
      <c r="E11" s="86">
        <v>1</v>
      </c>
      <c r="F11" s="85" t="s">
        <v>366</v>
      </c>
      <c r="G11" s="85" t="s">
        <v>426</v>
      </c>
      <c r="H11" s="195">
        <v>1900</v>
      </c>
      <c r="I11" s="195">
        <v>7100</v>
      </c>
      <c r="J11" s="195">
        <v>1000</v>
      </c>
      <c r="K11" s="88">
        <f>SUM(Comisión10[[#This Row],[BONO VTAS]],Comisión10[[#This Row],[CUMPL HS 100%]],Comisión10[[#This Row],[UTILIZACIÓN &gt;=86%]])</f>
        <v>10000</v>
      </c>
      <c r="L11" s="88">
        <v>0</v>
      </c>
      <c r="N11" s="189" t="s">
        <v>595</v>
      </c>
      <c r="O11" s="271" t="s">
        <v>671</v>
      </c>
      <c r="P11" s="80"/>
    </row>
    <row r="12" spans="1:16" x14ac:dyDescent="0.2">
      <c r="C12" s="73" t="s">
        <v>51</v>
      </c>
      <c r="D12" s="89">
        <f>ROUNDDOWN(Comisión10[[#This Row],[% OBJ]]*$D$11,0)</f>
        <v>68</v>
      </c>
      <c r="E12" s="90">
        <v>1.05</v>
      </c>
      <c r="F12" s="89" t="s">
        <v>372</v>
      </c>
      <c r="G12" s="89" t="s">
        <v>426</v>
      </c>
      <c r="H12" s="196">
        <v>2300</v>
      </c>
      <c r="I12" s="196">
        <v>8400</v>
      </c>
      <c r="J12" s="196">
        <v>1300</v>
      </c>
      <c r="K12" s="92">
        <f>SUM(Comisión10[[#This Row],[BONO VTAS]],Comisión10[[#This Row],[CUMPL HS 100%]],Comisión10[[#This Row],[UTILIZACIÓN &gt;=86%]])</f>
        <v>12000</v>
      </c>
      <c r="L12" s="92">
        <v>0</v>
      </c>
      <c r="N12" s="189" t="s">
        <v>596</v>
      </c>
      <c r="O12" s="271" t="s">
        <v>671</v>
      </c>
      <c r="P12" s="80"/>
    </row>
    <row r="13" spans="1:16" x14ac:dyDescent="0.2">
      <c r="C13" s="73" t="s">
        <v>51</v>
      </c>
      <c r="D13" s="89">
        <f>ROUNDUP(Comisión10[[#This Row],[% OBJ]]*$D$11,0)</f>
        <v>73</v>
      </c>
      <c r="E13" s="90">
        <v>1.1200000000000001</v>
      </c>
      <c r="F13" s="89" t="s">
        <v>373</v>
      </c>
      <c r="G13" s="89" t="s">
        <v>426</v>
      </c>
      <c r="H13" s="196">
        <v>2800</v>
      </c>
      <c r="I13" s="196">
        <v>10100</v>
      </c>
      <c r="J13" s="196">
        <v>1600</v>
      </c>
      <c r="K13" s="92">
        <f>SUM(Comisión10[[#This Row],[BONO VTAS]],Comisión10[[#This Row],[CUMPL HS 100%]],Comisión10[[#This Row],[UTILIZACIÓN &gt;=86%]])</f>
        <v>14500</v>
      </c>
      <c r="L13" s="92">
        <v>0</v>
      </c>
      <c r="N13" s="189" t="s">
        <v>597</v>
      </c>
      <c r="O13" s="271" t="s">
        <v>671</v>
      </c>
      <c r="P13" s="80"/>
    </row>
    <row r="14" spans="1:16" x14ac:dyDescent="0.2">
      <c r="C14" s="73" t="s">
        <v>51</v>
      </c>
      <c r="D14" s="89">
        <f>ROUNDUP(Comisión10[[#This Row],[% OBJ]]*$D$11,0)</f>
        <v>78</v>
      </c>
      <c r="E14" s="90">
        <v>1.2</v>
      </c>
      <c r="F14" s="89" t="s">
        <v>374</v>
      </c>
      <c r="G14" s="89" t="s">
        <v>426</v>
      </c>
      <c r="H14" s="196">
        <v>3100</v>
      </c>
      <c r="I14" s="196">
        <v>12100</v>
      </c>
      <c r="J14" s="196">
        <v>1600</v>
      </c>
      <c r="K14" s="92">
        <f>SUM(Comisión10[[#This Row],[BONO VTAS]],Comisión10[[#This Row],[CUMPL HS 100%]],Comisión10[[#This Row],[UTILIZACIÓN &gt;=86%]])</f>
        <v>16800</v>
      </c>
      <c r="L14" s="92">
        <v>0</v>
      </c>
      <c r="N14" s="189" t="s">
        <v>627</v>
      </c>
      <c r="O14" s="271" t="s">
        <v>655</v>
      </c>
      <c r="P14" s="80"/>
    </row>
    <row r="15" spans="1:16" x14ac:dyDescent="0.2">
      <c r="C15" s="73" t="s">
        <v>51</v>
      </c>
      <c r="D15" s="89">
        <f>ROUNDDOWN(Comisión10[[#This Row],[% OBJ]]*$D$11,0)</f>
        <v>81</v>
      </c>
      <c r="E15" s="90">
        <v>1.25</v>
      </c>
      <c r="F15" s="89" t="s">
        <v>375</v>
      </c>
      <c r="G15" s="89" t="s">
        <v>425</v>
      </c>
      <c r="H15" s="196">
        <v>3500</v>
      </c>
      <c r="I15" s="196">
        <v>14300</v>
      </c>
      <c r="J15" s="196">
        <v>2200</v>
      </c>
      <c r="K15" s="92">
        <f>SUM(Comisión10[[#This Row],[BONO VTAS]],Comisión10[[#This Row],[CUMPL HS 100%]],Comisión10[[#This Row],[UTILIZACIÓN &gt;=86%]])</f>
        <v>20000</v>
      </c>
      <c r="L15" s="92">
        <v>0</v>
      </c>
      <c r="N15" s="248" t="s">
        <v>512</v>
      </c>
      <c r="O15" s="249" t="s">
        <v>514</v>
      </c>
      <c r="P15" s="80"/>
    </row>
    <row r="16" spans="1:16" x14ac:dyDescent="0.2">
      <c r="C16" s="73" t="s">
        <v>51</v>
      </c>
      <c r="D16" s="93">
        <f>ROUNDUP(Comisión10[[#This Row],[% OBJ]]*$D$11,0)</f>
        <v>91</v>
      </c>
      <c r="E16" s="94">
        <v>1.4</v>
      </c>
      <c r="F16" s="93" t="s">
        <v>376</v>
      </c>
      <c r="G16" s="93" t="s">
        <v>425</v>
      </c>
      <c r="H16" s="197">
        <v>4500</v>
      </c>
      <c r="I16" s="197">
        <v>18800</v>
      </c>
      <c r="J16" s="197">
        <v>2700</v>
      </c>
      <c r="K16" s="96">
        <f>SUM(Comisión10[[#This Row],[BONO VTAS]],Comisión10[[#This Row],[CUMPL HS 100%]],Comisión10[[#This Row],[UTILIZACIÓN &gt;=86%]])</f>
        <v>26000</v>
      </c>
      <c r="L16" s="96">
        <v>10000</v>
      </c>
      <c r="N16" s="248" t="s">
        <v>513</v>
      </c>
      <c r="O16" s="249" t="s">
        <v>515</v>
      </c>
      <c r="P16" s="80"/>
    </row>
    <row r="17" spans="2:12" x14ac:dyDescent="0.2">
      <c r="C17" s="73" t="s">
        <v>51</v>
      </c>
      <c r="D17" s="97">
        <f>ROUNDUP(Comisión10[[#This Row],[% OBJ]]*$D$11,0)</f>
        <v>104</v>
      </c>
      <c r="E17" s="98">
        <v>1.6</v>
      </c>
      <c r="F17" s="97" t="s">
        <v>377</v>
      </c>
      <c r="G17" s="97" t="s">
        <v>425</v>
      </c>
      <c r="H17" s="198">
        <v>5200</v>
      </c>
      <c r="I17" s="198">
        <v>21700</v>
      </c>
      <c r="J17" s="198">
        <v>3100</v>
      </c>
      <c r="K17" s="96">
        <f>SUM(Comisión10[[#This Row],[BONO VTAS]],Comisión10[[#This Row],[CUMPL HS 100%]],Comisión10[[#This Row],[UTILIZACIÓN &gt;=86%]])</f>
        <v>30000</v>
      </c>
      <c r="L17" s="96">
        <v>20000</v>
      </c>
    </row>
    <row r="18" spans="2:12" x14ac:dyDescent="0.2">
      <c r="C18" s="100"/>
      <c r="D18" s="101"/>
      <c r="E18" s="102"/>
      <c r="F18" s="103"/>
      <c r="G18" s="104"/>
      <c r="H18" s="104"/>
      <c r="I18" s="104"/>
      <c r="J18" s="105"/>
      <c r="K18" s="105"/>
    </row>
    <row r="20" spans="2:12" x14ac:dyDescent="0.2">
      <c r="C20" s="65" t="s">
        <v>431</v>
      </c>
    </row>
    <row r="21" spans="2:12" x14ac:dyDescent="0.2">
      <c r="B21" s="118"/>
      <c r="C21" s="18" t="s">
        <v>304</v>
      </c>
      <c r="D21" s="66" t="s">
        <v>427</v>
      </c>
      <c r="E21" s="18" t="s">
        <v>428</v>
      </c>
      <c r="F21" s="18" t="s">
        <v>381</v>
      </c>
      <c r="G21" s="18" t="s">
        <v>382</v>
      </c>
      <c r="H21" s="18" t="s">
        <v>430</v>
      </c>
      <c r="I21" s="18" t="s">
        <v>383</v>
      </c>
    </row>
    <row r="22" spans="2:12" x14ac:dyDescent="0.2">
      <c r="B22" s="118"/>
      <c r="C22" s="18" t="s">
        <v>384</v>
      </c>
      <c r="D22" s="112" t="s">
        <v>425</v>
      </c>
      <c r="E22" s="174">
        <v>1500</v>
      </c>
      <c r="F22" s="112">
        <v>15</v>
      </c>
      <c r="G22" s="18">
        <f>F22*2</f>
        <v>30</v>
      </c>
      <c r="H22" s="113">
        <v>10000</v>
      </c>
      <c r="I22" s="113">
        <f>Pack_HS[[#This Row],[PLUS POR ESCALA]]+Pack_HS[[#This Row],[VALOR PACK]]*Pack_HS[[#This Row],[Q PACKS]]</f>
        <v>32500</v>
      </c>
      <c r="J22" s="114"/>
    </row>
    <row r="23" spans="2:12" x14ac:dyDescent="0.2">
      <c r="B23" s="118"/>
      <c r="C23" s="18" t="s">
        <v>384</v>
      </c>
      <c r="D23" s="112" t="s">
        <v>425</v>
      </c>
      <c r="E23" s="174">
        <v>1500</v>
      </c>
      <c r="F23" s="112">
        <v>10</v>
      </c>
      <c r="G23" s="18">
        <f>F23*2</f>
        <v>20</v>
      </c>
      <c r="H23" s="113">
        <v>6000</v>
      </c>
      <c r="I23" s="113">
        <f>Pack_HS[[#This Row],[PLUS POR ESCALA]]+Pack_HS[[#This Row],[VALOR PACK]]*Pack_HS[[#This Row],[Q PACKS]]</f>
        <v>21000</v>
      </c>
      <c r="J23" s="114"/>
    </row>
    <row r="24" spans="2:12" x14ac:dyDescent="0.2">
      <c r="B24" s="118"/>
      <c r="C24" s="18" t="s">
        <v>384</v>
      </c>
      <c r="D24" s="112" t="s">
        <v>425</v>
      </c>
      <c r="E24" s="174">
        <v>1500</v>
      </c>
      <c r="F24" s="112">
        <v>5</v>
      </c>
      <c r="G24" s="18">
        <f>F24*2</f>
        <v>10</v>
      </c>
      <c r="H24" s="113">
        <v>2000</v>
      </c>
      <c r="I24" s="113">
        <f>Pack_HS[[#This Row],[PLUS POR ESCALA]]+Pack_HS[[#This Row],[VALOR PACK]]*Pack_HS[[#This Row],[Q PACKS]]</f>
        <v>9500</v>
      </c>
      <c r="J24" s="114"/>
    </row>
    <row r="25" spans="2:12" x14ac:dyDescent="0.2">
      <c r="B25" s="118"/>
      <c r="C25" s="250" t="s">
        <v>384</v>
      </c>
      <c r="D25" s="251" t="s">
        <v>426</v>
      </c>
      <c r="E25" s="252">
        <v>1200</v>
      </c>
      <c r="F25" s="251">
        <v>15</v>
      </c>
      <c r="G25" s="250">
        <f t="shared" ref="G25:G32" si="0">F25*2</f>
        <v>30</v>
      </c>
      <c r="H25" s="252">
        <v>10000</v>
      </c>
      <c r="I25" s="252">
        <f>Pack_HS[[#This Row],[PLUS POR ESCALA]]+Pack_HS[[#This Row],[VALOR PACK]]*Pack_HS[[#This Row],[Q PACKS]]</f>
        <v>28000</v>
      </c>
      <c r="J25" s="114"/>
    </row>
    <row r="26" spans="2:12" x14ac:dyDescent="0.2">
      <c r="C26" s="250" t="s">
        <v>384</v>
      </c>
      <c r="D26" s="251" t="s">
        <v>426</v>
      </c>
      <c r="E26" s="252">
        <v>1200</v>
      </c>
      <c r="F26" s="251">
        <v>10</v>
      </c>
      <c r="G26" s="250">
        <f t="shared" si="0"/>
        <v>20</v>
      </c>
      <c r="H26" s="252">
        <v>6000</v>
      </c>
      <c r="I26" s="252">
        <f>Pack_HS[[#This Row],[PLUS POR ESCALA]]+Pack_HS[[#This Row],[VALOR PACK]]*Pack_HS[[#This Row],[Q PACKS]]</f>
        <v>18000</v>
      </c>
      <c r="J26" s="114"/>
    </row>
    <row r="27" spans="2:12" x14ac:dyDescent="0.2">
      <c r="C27" s="250" t="s">
        <v>384</v>
      </c>
      <c r="D27" s="251" t="s">
        <v>426</v>
      </c>
      <c r="E27" s="252">
        <v>1200</v>
      </c>
      <c r="F27" s="251">
        <v>5</v>
      </c>
      <c r="G27" s="250">
        <f t="shared" si="0"/>
        <v>10</v>
      </c>
      <c r="H27" s="252">
        <v>2000</v>
      </c>
      <c r="I27" s="252">
        <f>Pack_HS[[#This Row],[PLUS POR ESCALA]]+Pack_HS[[#This Row],[VALOR PACK]]*Pack_HS[[#This Row],[Q PACKS]]</f>
        <v>8000</v>
      </c>
      <c r="J27" s="114"/>
    </row>
    <row r="28" spans="2:12" x14ac:dyDescent="0.2">
      <c r="C28" s="250" t="s">
        <v>384</v>
      </c>
      <c r="D28" s="251" t="s">
        <v>451</v>
      </c>
      <c r="E28" s="252">
        <v>800</v>
      </c>
      <c r="F28" s="251">
        <v>15</v>
      </c>
      <c r="G28" s="250">
        <f t="shared" si="0"/>
        <v>30</v>
      </c>
      <c r="H28" s="252">
        <v>5000</v>
      </c>
      <c r="I28" s="252">
        <f>Pack_HS[[#This Row],[PLUS POR ESCALA]]+Pack_HS[[#This Row],[VALOR PACK]]*Pack_HS[[#This Row],[Q PACKS]]</f>
        <v>17000</v>
      </c>
      <c r="J28" s="114"/>
    </row>
    <row r="29" spans="2:12" x14ac:dyDescent="0.2">
      <c r="C29" s="250" t="s">
        <v>384</v>
      </c>
      <c r="D29" s="251" t="s">
        <v>451</v>
      </c>
      <c r="E29" s="252">
        <v>800</v>
      </c>
      <c r="F29" s="251">
        <v>10</v>
      </c>
      <c r="G29" s="250">
        <f t="shared" si="0"/>
        <v>20</v>
      </c>
      <c r="H29" s="252">
        <v>3000</v>
      </c>
      <c r="I29" s="252">
        <f>Pack_HS[[#This Row],[PLUS POR ESCALA]]+Pack_HS[[#This Row],[VALOR PACK]]*Pack_HS[[#This Row],[Q PACKS]]</f>
        <v>11000</v>
      </c>
      <c r="J29" s="114"/>
    </row>
    <row r="30" spans="2:12" x14ac:dyDescent="0.2">
      <c r="C30" s="250" t="s">
        <v>384</v>
      </c>
      <c r="D30" s="251" t="s">
        <v>451</v>
      </c>
      <c r="E30" s="252">
        <v>800</v>
      </c>
      <c r="F30" s="251">
        <v>5</v>
      </c>
      <c r="G30" s="250">
        <f t="shared" si="0"/>
        <v>10</v>
      </c>
      <c r="H30" s="252">
        <v>1000</v>
      </c>
      <c r="I30" s="252">
        <f>Pack_HS[[#This Row],[PLUS POR ESCALA]]+Pack_HS[[#This Row],[VALOR PACK]]*Pack_HS[[#This Row],[Q PACKS]]</f>
        <v>5000</v>
      </c>
    </row>
    <row r="31" spans="2:12" x14ac:dyDescent="0.2">
      <c r="C31" s="253" t="s">
        <v>385</v>
      </c>
      <c r="D31" s="254" t="s">
        <v>426</v>
      </c>
      <c r="E31" s="255">
        <v>1200</v>
      </c>
      <c r="F31" s="254">
        <v>1</v>
      </c>
      <c r="G31" s="256">
        <f t="shared" si="0"/>
        <v>2</v>
      </c>
      <c r="H31" s="255">
        <v>0</v>
      </c>
      <c r="I31" s="252">
        <f>Pack_HS[[#This Row],[PLUS POR ESCALA]]+Pack_HS[[#This Row],[VALOR PACK]]*Pack_HS[[#This Row],[Q PACKS]]</f>
        <v>1200</v>
      </c>
    </row>
    <row r="32" spans="2:12" x14ac:dyDescent="0.2">
      <c r="C32" s="257" t="s">
        <v>385</v>
      </c>
      <c r="D32" s="258" t="s">
        <v>452</v>
      </c>
      <c r="E32" s="255">
        <v>600</v>
      </c>
      <c r="F32" s="258">
        <v>1</v>
      </c>
      <c r="G32" s="259">
        <f t="shared" si="0"/>
        <v>2</v>
      </c>
      <c r="H32" s="260">
        <v>0</v>
      </c>
      <c r="I32" s="261">
        <f>Pack_HS[[#This Row],[PLUS POR ESCALA]]+Pack_HS[[#This Row],[VALOR PACK]]*Pack_HS[[#This Row],[Q PACKS]]</f>
        <v>600</v>
      </c>
    </row>
    <row r="35" spans="3:11" x14ac:dyDescent="0.2">
      <c r="C35" s="65" t="s">
        <v>450</v>
      </c>
    </row>
    <row r="36" spans="3:11" x14ac:dyDescent="0.2">
      <c r="C36" s="66" t="s">
        <v>422</v>
      </c>
      <c r="D36" s="66" t="s">
        <v>378</v>
      </c>
      <c r="E36" s="66" t="s">
        <v>380</v>
      </c>
      <c r="F36" s="66" t="s">
        <v>368</v>
      </c>
      <c r="G36" s="66" t="s">
        <v>427</v>
      </c>
      <c r="H36" s="67" t="s">
        <v>369</v>
      </c>
      <c r="I36" s="67" t="s">
        <v>370</v>
      </c>
      <c r="J36" s="67" t="s">
        <v>379</v>
      </c>
      <c r="K36" s="68" t="s">
        <v>371</v>
      </c>
    </row>
    <row r="37" spans="3:11" x14ac:dyDescent="0.2">
      <c r="C37" s="73" t="s">
        <v>36</v>
      </c>
      <c r="D37" s="106">
        <v>26</v>
      </c>
      <c r="E37" s="107">
        <f>Comisión106[[#This Row],[PTOS]]/$D$39</f>
        <v>0.78787878787878785</v>
      </c>
      <c r="F37" s="74" t="s">
        <v>148</v>
      </c>
      <c r="G37" s="74" t="s">
        <v>451</v>
      </c>
      <c r="H37" s="76">
        <v>2100</v>
      </c>
      <c r="I37" s="76">
        <v>2200</v>
      </c>
      <c r="J37" s="76">
        <v>700</v>
      </c>
      <c r="K37" s="77">
        <f>SUM(Comisión106[[#This Row],[BONO VTAS]],Comisión106[[#This Row],[CUMPL HS 100%]],Comisión106[[#This Row],[UTILIZACIÓN &gt;=86%]])</f>
        <v>5000</v>
      </c>
    </row>
    <row r="38" spans="3:11" x14ac:dyDescent="0.2">
      <c r="C38" s="73" t="s">
        <v>36</v>
      </c>
      <c r="D38" s="108">
        <v>30</v>
      </c>
      <c r="E38" s="82">
        <f>Comisión106[[#This Row],[PTOS]]/$D$39</f>
        <v>0.90909090909090906</v>
      </c>
      <c r="F38" s="81" t="s">
        <v>68</v>
      </c>
      <c r="G38" s="81" t="s">
        <v>451</v>
      </c>
      <c r="H38" s="83">
        <v>1100</v>
      </c>
      <c r="I38" s="83">
        <v>5200</v>
      </c>
      <c r="J38" s="83">
        <v>700</v>
      </c>
      <c r="K38" s="84">
        <f>SUM(Comisión106[[#This Row],[BONO VTAS]],Comisión106[[#This Row],[CUMPL HS 100%]],Comisión106[[#This Row],[UTILIZACIÓN &gt;=86%]])</f>
        <v>7000</v>
      </c>
    </row>
    <row r="39" spans="3:11" x14ac:dyDescent="0.2">
      <c r="C39" s="73" t="s">
        <v>36</v>
      </c>
      <c r="D39" s="109">
        <v>33</v>
      </c>
      <c r="E39" s="86">
        <v>1</v>
      </c>
      <c r="F39" s="85" t="s">
        <v>366</v>
      </c>
      <c r="G39" s="85" t="s">
        <v>426</v>
      </c>
      <c r="H39" s="87">
        <v>1900</v>
      </c>
      <c r="I39" s="87">
        <v>7100</v>
      </c>
      <c r="J39" s="87">
        <v>1000</v>
      </c>
      <c r="K39" s="88">
        <f>SUM(Comisión106[[#This Row],[BONO VTAS]],Comisión106[[#This Row],[CUMPL HS 100%]],Comisión106[[#This Row],[UTILIZACIÓN &gt;=86%]])</f>
        <v>10000</v>
      </c>
    </row>
    <row r="40" spans="3:11" x14ac:dyDescent="0.2">
      <c r="C40" s="73" t="s">
        <v>36</v>
      </c>
      <c r="D40" s="110">
        <v>35</v>
      </c>
      <c r="E40" s="90">
        <f>Comisión106[[#This Row],[PTOS]]/$D$39</f>
        <v>1.0606060606060606</v>
      </c>
      <c r="F40" s="89" t="s">
        <v>372</v>
      </c>
      <c r="G40" s="89" t="s">
        <v>426</v>
      </c>
      <c r="H40" s="91">
        <v>2300</v>
      </c>
      <c r="I40" s="91">
        <v>8400</v>
      </c>
      <c r="J40" s="91">
        <v>1300</v>
      </c>
      <c r="K40" s="92">
        <f>SUM(Comisión106[[#This Row],[BONO VTAS]],Comisión106[[#This Row],[CUMPL HS 100%]],Comisión106[[#This Row],[UTILIZACIÓN &gt;=86%]])</f>
        <v>12000</v>
      </c>
    </row>
    <row r="41" spans="3:11" x14ac:dyDescent="0.2">
      <c r="C41" s="73" t="s">
        <v>36</v>
      </c>
      <c r="D41" s="110">
        <v>37</v>
      </c>
      <c r="E41" s="90">
        <f>Comisión106[[#This Row],[PTOS]]/$D$39</f>
        <v>1.1212121212121211</v>
      </c>
      <c r="F41" s="89" t="s">
        <v>373</v>
      </c>
      <c r="G41" s="89" t="s">
        <v>426</v>
      </c>
      <c r="H41" s="91">
        <v>2800</v>
      </c>
      <c r="I41" s="91">
        <v>10100</v>
      </c>
      <c r="J41" s="91">
        <v>1600</v>
      </c>
      <c r="K41" s="92">
        <f>SUM(Comisión106[[#This Row],[BONO VTAS]],Comisión106[[#This Row],[CUMPL HS 100%]],Comisión106[[#This Row],[UTILIZACIÓN &gt;=86%]])</f>
        <v>14500</v>
      </c>
    </row>
    <row r="42" spans="3:11" x14ac:dyDescent="0.2">
      <c r="C42" s="73" t="s">
        <v>36</v>
      </c>
      <c r="D42" s="110">
        <v>40</v>
      </c>
      <c r="E42" s="90">
        <f>Comisión106[[#This Row],[PTOS]]/$D$39</f>
        <v>1.2121212121212122</v>
      </c>
      <c r="F42" s="89" t="s">
        <v>374</v>
      </c>
      <c r="G42" s="89" t="s">
        <v>426</v>
      </c>
      <c r="H42" s="91">
        <v>3100</v>
      </c>
      <c r="I42" s="91">
        <v>12100</v>
      </c>
      <c r="J42" s="91">
        <v>1800</v>
      </c>
      <c r="K42" s="92">
        <f>SUM(Comisión106[[#This Row],[BONO VTAS]],Comisión106[[#This Row],[CUMPL HS 100%]],Comisión106[[#This Row],[UTILIZACIÓN &gt;=86%]])</f>
        <v>17000</v>
      </c>
    </row>
    <row r="43" spans="3:11" x14ac:dyDescent="0.2">
      <c r="C43" s="73" t="s">
        <v>36</v>
      </c>
      <c r="D43" s="110">
        <v>41</v>
      </c>
      <c r="E43" s="90">
        <f>Comisión106[[#This Row],[PTOS]]/$D$39</f>
        <v>1.2424242424242424</v>
      </c>
      <c r="F43" s="89" t="s">
        <v>375</v>
      </c>
      <c r="G43" s="89" t="s">
        <v>425</v>
      </c>
      <c r="H43" s="91">
        <v>3500</v>
      </c>
      <c r="I43" s="91">
        <v>14300</v>
      </c>
      <c r="J43" s="91">
        <v>2200</v>
      </c>
      <c r="K43" s="92">
        <f>SUM(Comisión106[[#This Row],[BONO VTAS]],Comisión106[[#This Row],[CUMPL HS 100%]],Comisión106[[#This Row],[UTILIZACIÓN &gt;=86%]])</f>
        <v>20000</v>
      </c>
    </row>
    <row r="44" spans="3:11" x14ac:dyDescent="0.2">
      <c r="C44" s="73" t="s">
        <v>36</v>
      </c>
      <c r="D44" s="111">
        <v>50</v>
      </c>
      <c r="E44" s="94">
        <f>Comisión106[[#This Row],[PTOS]]/$D$39</f>
        <v>1.5151515151515151</v>
      </c>
      <c r="F44" s="93" t="s">
        <v>376</v>
      </c>
      <c r="G44" s="93" t="s">
        <v>425</v>
      </c>
      <c r="H44" s="95">
        <v>4000</v>
      </c>
      <c r="I44" s="95">
        <v>15600</v>
      </c>
      <c r="J44" s="95">
        <v>2400</v>
      </c>
      <c r="K44" s="96">
        <f>SUM(Comisión106[[#This Row],[BONO VTAS]],Comisión106[[#This Row],[CUMPL HS 100%]],Comisión106[[#This Row],[UTILIZACIÓN &gt;=86%]])</f>
        <v>22000</v>
      </c>
    </row>
    <row r="45" spans="3:11" x14ac:dyDescent="0.2">
      <c r="C45" s="73" t="s">
        <v>36</v>
      </c>
      <c r="D45" s="111">
        <v>53</v>
      </c>
      <c r="E45" s="98">
        <f>Comisión106[[#This Row],[PTOS]]/$D$39</f>
        <v>1.606060606060606</v>
      </c>
      <c r="F45" s="97" t="s">
        <v>377</v>
      </c>
      <c r="G45" s="97" t="s">
        <v>425</v>
      </c>
      <c r="H45" s="99">
        <v>4500</v>
      </c>
      <c r="I45" s="95">
        <v>18800</v>
      </c>
      <c r="J45" s="95">
        <v>2700</v>
      </c>
      <c r="K45" s="96">
        <f>SUM(Comisión106[[#This Row],[BONO VTAS]],Comisión106[[#This Row],[CUMPL HS 100%]],Comisión106[[#This Row],[UTILIZACIÓN &gt;=86%]])</f>
        <v>26000</v>
      </c>
    </row>
  </sheetData>
  <phoneticPr fontId="23" type="noConversion"/>
  <pageMargins left="0.7" right="0.7" top="0.75" bottom="0.75" header="0.3" footer="0.3"/>
  <pageSetup orientation="portrait" r:id="rId1"/>
  <ignoredErrors>
    <ignoredError sqref="D15" formula="1"/>
  </ignoredErrors>
  <drawing r:id="rId2"/>
  <legacyDrawing r:id="rId3"/>
  <tableParts count="3">
    <tablePart r:id="rId4"/>
    <tablePart r:id="rId5"/>
    <tablePart r:id="rId6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1C92-DE6A-43AC-A393-7BB280B43AAE}">
  <sheetPr>
    <tabColor theme="9" tint="0.79998168889431442"/>
  </sheetPr>
  <dimension ref="A1:BJ98"/>
  <sheetViews>
    <sheetView showGridLines="0" zoomScale="70" zoomScaleNormal="70" workbookViewId="0">
      <pane xSplit="17" ySplit="5" topLeftCell="R19" activePane="bottomRight" state="frozen"/>
      <selection activeCell="L1" sqref="L1"/>
      <selection pane="topRight" activeCell="P1" sqref="P1"/>
      <selection pane="bottomLeft" activeCell="L6" sqref="L6"/>
      <selection pane="bottomRight" activeCell="N1" sqref="N1"/>
    </sheetView>
  </sheetViews>
  <sheetFormatPr baseColWidth="10" defaultColWidth="11.5703125" defaultRowHeight="15" zeroHeight="1" outlineLevelCol="1" x14ac:dyDescent="0.25"/>
  <cols>
    <col min="1" max="1" width="19.5703125" style="31" hidden="1" customWidth="1" outlineLevel="1"/>
    <col min="2" max="2" width="31.28515625" style="31" hidden="1" customWidth="1" outlineLevel="1"/>
    <col min="3" max="3" width="15.140625" style="31" hidden="1" customWidth="1" outlineLevel="1"/>
    <col min="4" max="4" width="10.5703125" style="31" hidden="1" customWidth="1" outlineLevel="1"/>
    <col min="5" max="5" width="11.7109375" style="31" hidden="1" customWidth="1" outlineLevel="1"/>
    <col min="6" max="6" width="13" style="31" hidden="1" customWidth="1" outlineLevel="1"/>
    <col min="7" max="7" width="28.28515625" style="31" hidden="1" customWidth="1" outlineLevel="1"/>
    <col min="8" max="8" width="24.85546875" style="31" hidden="1" customWidth="1" outlineLevel="1"/>
    <col min="9" max="9" width="13.42578125" style="31" hidden="1" customWidth="1" outlineLevel="1"/>
    <col min="10" max="10" width="36.5703125" style="31" hidden="1" customWidth="1" outlineLevel="1"/>
    <col min="11" max="11" width="29.85546875" style="31" hidden="1" customWidth="1" outlineLevel="1" collapsed="1"/>
    <col min="12" max="13" width="29.85546875" style="31" hidden="1" customWidth="1" outlineLevel="1"/>
    <col min="14" max="14" width="12.7109375" style="31" customWidth="1" collapsed="1"/>
    <col min="15" max="15" width="13.42578125" style="31" customWidth="1"/>
    <col min="16" max="16" width="25" style="31" bestFit="1" customWidth="1"/>
    <col min="17" max="17" width="14.42578125" style="31" customWidth="1"/>
    <col min="18" max="18" width="9.7109375" style="120" customWidth="1"/>
    <col min="19" max="19" width="14.28515625" style="120" customWidth="1"/>
    <col min="20" max="20" width="10.7109375" style="31" bestFit="1" customWidth="1"/>
    <col min="21" max="21" width="12.85546875" style="121" customWidth="1"/>
    <col min="22" max="22" width="13.28515625" style="31" customWidth="1"/>
    <col min="23" max="23" width="24.42578125" style="279" customWidth="1"/>
    <col min="24" max="24" width="21.140625" style="279" customWidth="1"/>
    <col min="25" max="25" width="24.42578125" style="279" bestFit="1" customWidth="1"/>
    <col min="26" max="26" width="27.28515625" style="279" bestFit="1" customWidth="1"/>
    <col min="27" max="27" width="10" style="276" customWidth="1"/>
    <col min="28" max="28" width="11.85546875" style="31" customWidth="1"/>
    <col min="29" max="29" width="8.7109375" style="31" customWidth="1"/>
    <col min="30" max="30" width="11.140625" style="31" customWidth="1"/>
    <col min="31" max="31" width="14.7109375" style="31" customWidth="1"/>
    <col min="32" max="32" width="34.7109375" style="31" customWidth="1" collapsed="1"/>
    <col min="33" max="33" width="34.7109375" style="31" customWidth="1"/>
    <col min="34" max="34" width="11.5703125" customWidth="1"/>
    <col min="35" max="35" width="17.7109375" style="31" customWidth="1"/>
    <col min="36" max="36" width="26.5703125" style="31" customWidth="1"/>
    <col min="37" max="37" width="7.7109375" style="31" customWidth="1"/>
    <col min="38" max="38" width="11.140625" style="31" customWidth="1"/>
    <col min="39" max="39" width="7.5703125" style="31" customWidth="1"/>
    <col min="40" max="43" width="10.7109375" style="31" customWidth="1"/>
    <col min="44" max="44" width="12" style="31" customWidth="1"/>
    <col min="45" max="45" width="12" style="31" hidden="1" customWidth="1" outlineLevel="1"/>
    <col min="46" max="46" width="10.7109375" style="31" hidden="1" customWidth="1" outlineLevel="1"/>
    <col min="47" max="47" width="31.28515625" style="31" hidden="1" customWidth="1" outlineLevel="1"/>
    <col min="48" max="48" width="10.7109375" style="31" hidden="1" customWidth="1" outlineLevel="1"/>
    <col min="49" max="49" width="8.85546875" style="31" hidden="1" customWidth="1" outlineLevel="1"/>
    <col min="50" max="50" width="19.85546875" style="31" hidden="1" customWidth="1" outlineLevel="1"/>
    <col min="51" max="51" width="11.28515625" style="31" hidden="1" customWidth="1" outlineLevel="1"/>
    <col min="52" max="52" width="11.5703125" style="31" hidden="1" customWidth="1" outlineLevel="1"/>
    <col min="53" max="53" width="14.5703125" style="31" customWidth="1" collapsed="1"/>
    <col min="54" max="54" width="19.7109375" style="31" customWidth="1"/>
    <col min="55" max="55" width="25.28515625" style="31" bestFit="1" customWidth="1"/>
    <col min="57" max="57" width="15.5703125" style="31" customWidth="1"/>
    <col min="58" max="58" width="19.7109375" style="31" customWidth="1"/>
    <col min="59" max="59" width="23.42578125" style="31" customWidth="1"/>
    <col min="60" max="60" width="12.5703125" style="31" customWidth="1"/>
    <col min="61" max="61" width="25.5703125" style="31" customWidth="1"/>
    <col min="62" max="62" width="14.7109375" style="31" customWidth="1"/>
    <col min="63" max="63" width="12" style="31" bestFit="1" customWidth="1"/>
    <col min="64" max="16384" width="11.5703125" style="31"/>
  </cols>
  <sheetData>
    <row r="1" spans="1:61" x14ac:dyDescent="0.25">
      <c r="AH1" s="31"/>
      <c r="BD1" s="31"/>
    </row>
    <row r="2" spans="1:61" x14ac:dyDescent="0.25">
      <c r="AH2" s="31"/>
      <c r="BD2" s="31"/>
    </row>
    <row r="3" spans="1:61" x14ac:dyDescent="0.25">
      <c r="A3" s="325" t="s">
        <v>17</v>
      </c>
      <c r="B3" s="31" t="s" vm="2">
        <v>273</v>
      </c>
      <c r="AH3" s="31"/>
      <c r="BD3" s="31"/>
    </row>
    <row r="4" spans="1:61" ht="33" customHeight="1" thickBot="1" x14ac:dyDescent="0.3">
      <c r="O4" s="61"/>
      <c r="P4" s="61"/>
      <c r="Q4" s="61"/>
      <c r="R4" s="122"/>
      <c r="S4" s="122"/>
      <c r="T4" s="61"/>
      <c r="U4" s="123"/>
      <c r="V4" s="61"/>
      <c r="W4" s="280"/>
      <c r="X4" s="280"/>
      <c r="Y4" s="280"/>
      <c r="Z4" s="280"/>
      <c r="AA4" s="277"/>
      <c r="AB4" s="61"/>
      <c r="AC4" s="61"/>
      <c r="AD4" s="61"/>
      <c r="AE4" s="61"/>
      <c r="AF4" s="288"/>
      <c r="AG4" s="288"/>
      <c r="AH4" s="61"/>
      <c r="AI4" s="61"/>
      <c r="AJ4" s="341" t="s">
        <v>415</v>
      </c>
      <c r="AK4" s="342"/>
      <c r="AL4" s="342"/>
      <c r="AM4" s="342"/>
      <c r="AN4" s="342"/>
      <c r="AO4" s="342"/>
      <c r="AP4" s="342"/>
      <c r="AQ4" s="342"/>
      <c r="AR4" s="342"/>
      <c r="AS4" s="124"/>
      <c r="AT4" s="124"/>
      <c r="AU4" s="124"/>
      <c r="AV4" s="124"/>
      <c r="AW4" s="124"/>
      <c r="AX4" s="124"/>
      <c r="AY4" s="124"/>
      <c r="AZ4" s="235" t="s">
        <v>565</v>
      </c>
      <c r="BA4" s="288"/>
      <c r="BB4" s="320"/>
      <c r="BC4" s="126"/>
      <c r="BD4" s="126">
        <v>3000</v>
      </c>
      <c r="BE4" s="61"/>
      <c r="BF4" s="61"/>
      <c r="BG4" s="125"/>
      <c r="BH4" s="126"/>
      <c r="BI4" s="61"/>
    </row>
    <row r="5" spans="1:61" s="296" customFormat="1" ht="48.75" thickBot="1" x14ac:dyDescent="0.25">
      <c r="A5" s="295" t="s">
        <v>305</v>
      </c>
      <c r="B5" s="295" t="s">
        <v>217</v>
      </c>
      <c r="C5" s="295" t="s">
        <v>5</v>
      </c>
      <c r="D5" s="295" t="s">
        <v>19</v>
      </c>
      <c r="E5" s="296" t="s">
        <v>313</v>
      </c>
      <c r="F5" s="296" t="s">
        <v>390</v>
      </c>
      <c r="G5" s="296" t="s">
        <v>388</v>
      </c>
      <c r="H5" s="296" t="s">
        <v>389</v>
      </c>
      <c r="I5" s="296" t="s">
        <v>311</v>
      </c>
      <c r="J5" s="296" t="s">
        <v>412</v>
      </c>
      <c r="K5" s="296" t="s">
        <v>413</v>
      </c>
      <c r="O5" s="297" t="s">
        <v>11</v>
      </c>
      <c r="P5" s="297" t="s">
        <v>217</v>
      </c>
      <c r="Q5" s="297" t="s">
        <v>5</v>
      </c>
      <c r="R5" s="297" t="s">
        <v>19</v>
      </c>
      <c r="S5" s="298" t="s">
        <v>407</v>
      </c>
      <c r="T5" s="299" t="s">
        <v>391</v>
      </c>
      <c r="U5" s="300" t="s">
        <v>392</v>
      </c>
      <c r="V5" s="300" t="s">
        <v>393</v>
      </c>
      <c r="W5" s="301" t="s">
        <v>638</v>
      </c>
      <c r="X5" s="301" t="s">
        <v>639</v>
      </c>
      <c r="Y5" s="301" t="s">
        <v>641</v>
      </c>
      <c r="Z5" s="301" t="s">
        <v>640</v>
      </c>
      <c r="AA5" s="302" t="s">
        <v>261</v>
      </c>
      <c r="AB5" s="303" t="s">
        <v>394</v>
      </c>
      <c r="AC5" s="303" t="s">
        <v>395</v>
      </c>
      <c r="AD5" s="303" t="s">
        <v>414</v>
      </c>
      <c r="AE5" s="303" t="s">
        <v>396</v>
      </c>
      <c r="AF5" s="304" t="s">
        <v>649</v>
      </c>
      <c r="AG5" s="305" t="s">
        <v>653</v>
      </c>
      <c r="AH5" s="306" t="s">
        <v>397</v>
      </c>
      <c r="AI5" s="307" t="s">
        <v>429</v>
      </c>
      <c r="AJ5" s="308" t="s">
        <v>398</v>
      </c>
      <c r="AK5" s="309" t="s">
        <v>399</v>
      </c>
      <c r="AL5" s="310" t="s">
        <v>416</v>
      </c>
      <c r="AM5" s="311" t="s">
        <v>400</v>
      </c>
      <c r="AN5" s="311" t="s">
        <v>401</v>
      </c>
      <c r="AO5" s="311" t="s">
        <v>402</v>
      </c>
      <c r="AP5" s="311" t="s">
        <v>403</v>
      </c>
      <c r="AQ5" s="312" t="s">
        <v>404</v>
      </c>
      <c r="AR5" s="313" t="s">
        <v>405</v>
      </c>
      <c r="AS5" s="314" t="s">
        <v>432</v>
      </c>
      <c r="AT5" s="314" t="s">
        <v>433</v>
      </c>
      <c r="AU5" s="314" t="s">
        <v>434</v>
      </c>
      <c r="AV5" s="314" t="s">
        <v>435</v>
      </c>
      <c r="AW5" s="314" t="s">
        <v>436</v>
      </c>
      <c r="AX5" s="315" t="s">
        <v>439</v>
      </c>
      <c r="AY5" s="315" t="s">
        <v>440</v>
      </c>
      <c r="AZ5" s="315" t="s">
        <v>417</v>
      </c>
      <c r="BA5" s="316" t="s">
        <v>651</v>
      </c>
      <c r="BB5" s="305" t="s">
        <v>650</v>
      </c>
      <c r="BC5" s="317" t="s">
        <v>369</v>
      </c>
      <c r="BD5" s="318" t="s">
        <v>652</v>
      </c>
      <c r="BE5" s="318" t="s">
        <v>379</v>
      </c>
      <c r="BF5" s="318" t="s">
        <v>438</v>
      </c>
      <c r="BG5" s="318" t="s">
        <v>406</v>
      </c>
      <c r="BH5" s="318" t="s">
        <v>386</v>
      </c>
      <c r="BI5" s="319" t="s">
        <v>383</v>
      </c>
    </row>
    <row r="6" spans="1:61" x14ac:dyDescent="0.25">
      <c r="A6" s="31" t="s">
        <v>110</v>
      </c>
      <c r="B6" s="31" t="s">
        <v>464</v>
      </c>
      <c r="C6" s="31">
        <v>26868278</v>
      </c>
      <c r="D6" s="31" t="s">
        <v>37</v>
      </c>
      <c r="E6" s="120">
        <v>5.2631900000000007</v>
      </c>
      <c r="F6" s="327">
        <v>0.79138507255105739</v>
      </c>
      <c r="G6" s="31">
        <v>97.25</v>
      </c>
      <c r="H6" s="31">
        <v>31</v>
      </c>
      <c r="I6" s="31">
        <v>128.25</v>
      </c>
      <c r="J6" s="31">
        <v>1</v>
      </c>
      <c r="K6" s="31">
        <v>1</v>
      </c>
      <c r="O6" s="154" t="str">
        <f t="shared" ref="O6:O43" si="0">IF(OR(LEFT(A6,5)="Total",LEFT(A6,6)=""),"",A6)</f>
        <v>Chierico Silvina</v>
      </c>
      <c r="P6" s="154" t="str">
        <f t="shared" ref="P6:P43" si="1">IF(LEFT(B6,6)="","",B6)</f>
        <v>Aguirre Natalia</v>
      </c>
      <c r="Q6" s="154">
        <f t="shared" ref="Q6:Q43" si="2">IF(LEFT(C6,6)="","",C6)</f>
        <v>26868278</v>
      </c>
      <c r="R6" s="155" t="str">
        <f t="shared" ref="R6:R43" si="3">IF(LEFT(C6,6)="","",D6)</f>
        <v>Activo</v>
      </c>
      <c r="S6" s="155">
        <f t="shared" ref="S6:S43" si="4">IF(LEFT(D6,6)="","",E6)</f>
        <v>5.2631900000000007</v>
      </c>
      <c r="T6" s="155">
        <f>IF(LEFT(C6,6)="","",
SUMIF('Cumpl HS'!E:E,'Com Agentes'!P6,'Cumpl HS'!G:G))</f>
        <v>5</v>
      </c>
      <c r="U6" s="156">
        <f t="shared" ref="U6:U43" si="5">IF(AND(
IF(LEFT(C6,6)="","",
IFERROR(S6/T6,0))&gt;=0.97,
IF(LEFT(C6,6)="","",
IFERROR(S6/T6,0))&lt;1),1,
IF(LEFT(C6,6)="","",
IFERROR(S6/T6,0)))</f>
        <v>1.0526380000000002</v>
      </c>
      <c r="V6" s="156">
        <v>0.86</v>
      </c>
      <c r="W6" s="278">
        <f t="shared" ref="W6:W43" si="6">IFERROR(
IF(O6="","",
IF(LEFT(G6,6)="",0,G6)),"")</f>
        <v>97.25</v>
      </c>
      <c r="X6" s="281">
        <f>IFERROR(IF(LEFT(H6,6)="","",H6),"")</f>
        <v>31</v>
      </c>
      <c r="Y6" s="281">
        <v>0</v>
      </c>
      <c r="Z6" s="282">
        <v>0</v>
      </c>
      <c r="AA6" s="278">
        <f>IF(Q6="","",Tabla9[[#This Row],[Puntos Reales
(Sin Incentivo)]]+X6+Y6+Z6)</f>
        <v>128.25</v>
      </c>
      <c r="AB6" s="156">
        <f>IF(A6="","",J6)</f>
        <v>1</v>
      </c>
      <c r="AC6" s="156">
        <f t="shared" ref="AC6" si="7">IF(A6="","",K6)</f>
        <v>1</v>
      </c>
      <c r="AD6" s="157">
        <f>IF(Q6="","",'Info Com'!$D$11*AC6*AB6)</f>
        <v>65</v>
      </c>
      <c r="AE6" s="156">
        <f t="shared" ref="AE6:AE43" si="8">IFERROR(AA6/AD6,"")</f>
        <v>1.9730769230769232</v>
      </c>
      <c r="AF6" s="292">
        <f>IF((Tabla9[[#This Row],[Puntos]]/104)&gt;1,Tabla9[[#This Row],[Puntos]]/104,0)</f>
        <v>1.2331730769230769</v>
      </c>
      <c r="AG6" s="291">
        <f>IF(AA6&gt;104,Tabla9[[#This Row],[CANTIDAD DE PTOS POR ENCIMA DE 104]]*288+30000,0)</f>
        <v>36984</v>
      </c>
      <c r="AH6" s="154" t="str">
        <f>IF(Q6="","",
IF(AA6&lt;'Info Com'!$D$9*AB6*AC6,"Sin Escala",
IF(AND(AA6&gt;='Info Com'!$D$9*AB6*AC6,AA6&lt;'Info Com'!$D$10*AB6*AC6),'Info Com'!$F$9,
IF(AND(AA6&gt;='Info Com'!$D$10*AB6*AC6,AA6&lt;'Info Com'!$D$11*AB6*AC6),'Info Com'!$F$10,
IF(AND(AA6&gt;='Info Com'!$D$11*AB6*AC6,AA6&lt;'Info Com'!$D$12*AB6*AC6),'Info Com'!$F$11,
IF(AND(AA6&gt;='Info Com'!$D$12*AB6*AC6,AA6&lt;'Info Com'!$D$13*AB6*AC6),'Info Com'!$F$12,
IF(AND(AA6&gt;='Info Com'!$D$13*AB6*AC6,AA6&lt;'Info Com'!$D$14*AB6*AC6),'Info Com'!$F$13,
IF(AND(AA6&gt;='Info Com'!$D$14*AB6*AC6,AA6&lt;'Info Com'!$D$15*AB6*AC6),'Info Com'!$F$14,
IF(AND(AA6&gt;='Info Com'!$D$15*AB6*AC6,AA6&lt;'Info Com'!$D$16*AB6*AC6),'Info Com'!$F$15,
IF(AND(AA6&gt;='Info Com'!$D$16*AB6*AC6,AA6&lt;'Info Com'!$D$17*AB6*AC6),'Info Com'!$F$16,
IF(AA6&gt;='Info Com'!$D$17*AB6*AC6,'Info Com'!$F$17,"")))))))))))</f>
        <v>DESAFIO 2</v>
      </c>
      <c r="AI6" s="154" t="str">
        <f>IF(Q6="","",
IF(AA6&lt;'Info Com'!$D$9*AB6*AC6,"SIN ESCALA",
IF(AND(AA6&gt;='Info Com'!$D$9*AB6*AC6,AA6&lt;'Info Com'!$D$10*AB6*AC6),'Info Com'!$G$9,
IF(AND(AA6&gt;='Info Com'!$D$10*AB6*AC6,AA6&lt;'Info Com'!$D$11*AB6*AC6),'Info Com'!$G$10,
IF(AND(AA6&gt;='Info Com'!$D$11*AB6*AC6,AA6&lt;'Info Com'!$D$12*AB6*AC6),'Info Com'!$G$11,
IF(AND(AA6&gt;='Info Com'!$D$12*AB6*AC6,AA6&lt;'Info Com'!$D$13*AB6*AC6),'Info Com'!$G$12,
IF(AND(AA6&gt;='Info Com'!$D$13*AB6*AC6,AA6&lt;'Info Com'!$D$14*AB6*AC6),'Info Com'!$G$13,
IF(AND(AA6&gt;='Info Com'!$D$14*AB6*AC6,AA6&lt;'Info Com'!$D$15*AB6*AC6),'Info Com'!$G$14,
IF(AND(AA6&gt;='Info Com'!$D$15*AB6*AC6,AA6&lt;'Info Com'!$D$16*AB6*AC6),'Info Com'!$G$15,
IF(AND(AA6&gt;='Info Com'!$D$16*AB6*AC6,AA6&lt;'Info Com'!$D$17*AB6*AC6),'Info Com'!$G$16,
IF(AA6&gt;='Info Com'!$D$17*AB6*AC6,'Info Com'!$G$17,"")))))))))))</f>
        <v>SUPERA O IGUALA ESCALA 5</v>
      </c>
      <c r="AJ6" s="294">
        <f>IFERROR(IF(($AD6*'Info Com'!$E$9)-$AA6&lt;0,0,($AD6*'Info Com'!$E$9)-$AA6),"")</f>
        <v>0</v>
      </c>
      <c r="AK6" s="294">
        <f>IFERROR(IF(($AD6*'Info Com'!$E$10)-$AA6&lt;0,0,($AD6*'Info Com'!$E$10)-$AA6),"")</f>
        <v>0</v>
      </c>
      <c r="AL6" s="294">
        <f>IFERROR(IF(($AD6*'Info Com'!$E$11)-$AA6&lt;0,0,($AD6*'Info Com'!$E$11)-$AA6),"")</f>
        <v>0</v>
      </c>
      <c r="AM6" s="294">
        <f>IFERROR(IF(($AD6*'Info Com'!$E$12)-$AA6&lt;0,0,($AD6*'Info Com'!$E$12)-$AA6),"")</f>
        <v>0</v>
      </c>
      <c r="AN6" s="294">
        <f>IFERROR(IF(($AD6*'Info Com'!$E$13)-$AA6&lt;0,0,($AD6*'Info Com'!$E$13)-$AA6),"")</f>
        <v>0</v>
      </c>
      <c r="AO6" s="294">
        <f>IFERROR(IF(($AD6*'Info Com'!$E$14)-$AA6&lt;0,0,($AD6*'Info Com'!$E$14)-$AA6),"")</f>
        <v>0</v>
      </c>
      <c r="AP6" s="294">
        <f>IFERROR(IF(($AD6*'Info Com'!$E$15)-$AA6&lt;0,0,($AD6*'Info Com'!$E$15)-$AA6),"")</f>
        <v>0</v>
      </c>
      <c r="AQ6" s="294">
        <f>IFERROR(IF(($AD6*'Info Com'!$E$16)-$AA6&lt;0,0,($AD6*'Info Com'!$E$16)-$AA6),"")</f>
        <v>0</v>
      </c>
      <c r="AR6" s="294">
        <f>IFERROR(IF(($AD6*'Info Com'!$E$17)-$AA6&lt;0,0,($AD6*'Info Com'!$E$17)-$AA6),"")</f>
        <v>0</v>
      </c>
      <c r="AS6" s="157">
        <v>0</v>
      </c>
      <c r="AT6" s="157">
        <v>0</v>
      </c>
      <c r="AU6" s="158">
        <f xml:space="preserve">
IF(AND(AI6='Info Com'!$D$22,AS6='Info Com'!$F$22),'Info Com'!$I$22,
IF(AND(AI6='Info Com'!$D$23,AS6='Info Com'!$F$23),'Info Com'!$I$23,
IF(AND(AI6='Info Com'!$D$24,AS6='Info Com'!$F$24),'Info Com'!$I$24,
IF(AND(AI6='Info Com'!$D$25,AS6='Info Com'!$F$25),'Info Com'!$I$25,
IF(AND(AI6='Info Com'!$D$26,AS6='Info Com'!$F$26),'Info Com'!$I$26,
IF(AND(AI6='Info Com'!$D$27,AS6='Info Com'!$F$27),'Info Com'!$I$27,
IF(AND(AI6='Info Com'!$D$28,AS6='Info Com'!$F$28),'Info Com'!$I$28,
IF(AND(AI6='Info Com'!$D$29,AS6='Info Com'!$F$29),'Info Com'!$I$29,
IF(AND(AI6='Info Com'!$D$30,AS6='Info Com'!$F$30),'Info Com'!$I$30,
IF(AI6='Info Com'!$D$31,'Info Com'!$I$31*AS6,
IF(AI6='Info Com'!$D$32,'Info Com'!$I$32*AS6,0)))))))))))</f>
        <v>0</v>
      </c>
      <c r="AV6" s="159">
        <f xml:space="preserve">
IF(AI6='Info Com'!$D$22,'Info Com'!$E$22*AT6,
IF(AI6='Info Com'!$D$23,'Info Com'!$E$23*AT6,
IF(AI6='Info Com'!$D$24,'Info Com'!$E$24*AT6,
IF(AI6='Info Com'!$D$28,'Info Com'!$E$28*AT6,
IF(AI6='Info Com'!$D$29,'Info Com'!$E$29*AT6,
IF(AI6='Info Com'!$D$30,'Info Com'!$E$30*AT6,
IF(AI6='Info Com'!$D$31,'Info Com'!$E$31*AT6,
IF(AI6='Info Com'!$D$32,'Info Com'!$E$32*AT6,0))))))))</f>
        <v>0</v>
      </c>
      <c r="AW6" s="157">
        <f t="shared" ref="AW6:AW43" si="9">IF(Q6="","",SUM(AS6:AT6))</f>
        <v>0</v>
      </c>
      <c r="AX6" s="157" t="str">
        <f t="shared" ref="AX6:AX43" si="10">IF(Q6="","",
IF(AH6="ESCALA 3","OK",
IF(AH6="ESCALA 4","OK",
IF(AH6="ESCALA 5","OK",
IF(AH6="DESAFIO 1","OK",
IF(AH6="DESAFIO 2","OK","NO CUMPLE"))))))</f>
        <v>OK</v>
      </c>
      <c r="AY6" s="157" t="str">
        <f t="shared" ref="AY6:AY43" si="11">IFERROR(IF(Q6="","",
IF(AZ6="ESCALA 3","OK",
IF(AZ6="ESCALA 4","OK",
IF(AZ6="ESCALA 5","OK",
IF(AZ6="DESAFIO 1","OK",
IF(AZ6="DESAFIO 2","OK","NO CUMPLE")))))),"NO CUMPLE")</f>
        <v>OK</v>
      </c>
      <c r="AZ6" s="154" t="s">
        <v>374</v>
      </c>
      <c r="BA6" s="293">
        <f t="shared" ref="BA6:BA43" si="12">IF(AA6-104&lt;0,0,AA6-104)</f>
        <v>24.25</v>
      </c>
      <c r="BB6" s="291">
        <f>IF(AA6&gt;104,Tabla9[[#This Row],[CANTIDAD DE PTOS POR ENCIMA DE 104]]*288,0)</f>
        <v>6984</v>
      </c>
      <c r="BC6" s="158">
        <f>IF(Q6="","",IFERROR(
VLOOKUP(AH6,Comisión10[[ESCALA]:[UTILIZACIÓN &gt;=86%]],3,0)*$AB6*$AC6*IF(AF6&gt;0,AF6,1),0))</f>
        <v>6412.5</v>
      </c>
      <c r="BD6" s="158">
        <f>IF(Q6="","",IFERROR(
IF(U6&gt;=98%,
VLOOKUP(AH6,Comisión10[[ESCALA]:[UTILIZACIÓN &gt;=86%]],4,0)*$AB6*$AC6,0),0))</f>
        <v>21700</v>
      </c>
      <c r="BE6" s="158">
        <f>IF(Q6="","",
IFERROR(
IF(V6&gt;=86%,
VLOOKUP(AH6,Comisión10[[ESCALA]:[UTILIZACIÓN &gt;=86%]],5,0)*$AB6*$AC6,0),0))</f>
        <v>3100</v>
      </c>
      <c r="BF6" s="160">
        <f t="shared" ref="BF6:BF43" si="13">IF(Q6="","",SUM(AU6:AV6))</f>
        <v>0</v>
      </c>
      <c r="BG6" s="158">
        <f>IF(Q6="","",
IF(AND(AX6="OK",AY6="OK"),'Info Com'!$P$9,0))</f>
        <v>2000</v>
      </c>
      <c r="BH6" s="158">
        <f>IF(Q6="","",
IF(W6="",0,
IF(AND(W6&gt;='Info Com'!$D$16,W6&lt;'Info Com'!$D$17),'Info Com'!$L$16,
IF(W6&gt;='Info Com'!$D$17,'Info Com'!$L$17,0))))</f>
        <v>10000</v>
      </c>
      <c r="BI6" s="241">
        <f t="shared" ref="BI6:BI12" si="14">IF(Q6="","",SUM(BB6:BH6))</f>
        <v>50196.5</v>
      </c>
    </row>
    <row r="7" spans="1:61" x14ac:dyDescent="0.25">
      <c r="A7" s="31" t="s">
        <v>110</v>
      </c>
      <c r="B7" s="31" t="s">
        <v>129</v>
      </c>
      <c r="C7" s="31">
        <v>39517040</v>
      </c>
      <c r="D7" s="31" t="s">
        <v>37</v>
      </c>
      <c r="E7" s="120">
        <v>5.33969</v>
      </c>
      <c r="F7" s="327">
        <v>0.73405946787173038</v>
      </c>
      <c r="G7" s="31">
        <v>87</v>
      </c>
      <c r="H7" s="31">
        <v>23</v>
      </c>
      <c r="I7" s="31">
        <v>110</v>
      </c>
      <c r="J7" s="31">
        <v>1</v>
      </c>
      <c r="K7" s="31">
        <v>1</v>
      </c>
      <c r="O7" s="154" t="str">
        <f t="shared" si="0"/>
        <v>Chierico Silvina</v>
      </c>
      <c r="P7" s="154" t="str">
        <f t="shared" si="1"/>
        <v>Alvarez Matias Nahuel</v>
      </c>
      <c r="Q7" s="154">
        <f t="shared" si="2"/>
        <v>39517040</v>
      </c>
      <c r="R7" s="155" t="str">
        <f t="shared" si="3"/>
        <v>Activo</v>
      </c>
      <c r="S7" s="155">
        <f t="shared" si="4"/>
        <v>5.33969</v>
      </c>
      <c r="T7" s="155">
        <f>IF(LEFT(C7,6)="","",
SUMIF('Cumpl HS'!E:E,'Com Agentes'!P7,'Cumpl HS'!G:G))</f>
        <v>5</v>
      </c>
      <c r="U7" s="156">
        <f t="shared" si="5"/>
        <v>1.0679380000000001</v>
      </c>
      <c r="V7" s="156">
        <f t="shared" ref="V7:V43" si="15">IF(F7="","",
IF(AND(F7&gt;=0.79,F7&lt;0.86),
0.86,F7))</f>
        <v>0.73405946787173038</v>
      </c>
      <c r="W7" s="278">
        <f t="shared" si="6"/>
        <v>87</v>
      </c>
      <c r="X7" s="281">
        <f>IFERROR(IF(LEFT(H7,6)="","",H7),"")</f>
        <v>23</v>
      </c>
      <c r="Y7" s="281">
        <v>0</v>
      </c>
      <c r="Z7" s="283">
        <v>0</v>
      </c>
      <c r="AA7" s="278">
        <f>IF(Q7="","",Tabla9[[#This Row],[Puntos Reales
(Sin Incentivo)]]+X7+Y7+Z7)</f>
        <v>110</v>
      </c>
      <c r="AB7" s="156">
        <f t="shared" ref="AB7:AB43" si="16">IF(A7="","",J7)</f>
        <v>1</v>
      </c>
      <c r="AC7" s="156">
        <f t="shared" ref="AC7:AC43" si="17">IF(A7="","",K7)</f>
        <v>1</v>
      </c>
      <c r="AD7" s="157">
        <f>IF(Q7="","",'Info Com'!$D$11*AC7*AB7)</f>
        <v>65</v>
      </c>
      <c r="AE7" s="156">
        <f t="shared" si="8"/>
        <v>1.6923076923076923</v>
      </c>
      <c r="AF7" s="289">
        <f>IF((Tabla9[[#This Row],[Puntos]]/104)&gt;1,Tabla9[[#This Row],[Puntos]]/104,0)</f>
        <v>1.0576923076923077</v>
      </c>
      <c r="AG7" s="290">
        <f>IF(AA7&gt;104,Tabla9[[#This Row],[CANTIDAD DE PTOS POR ENCIMA DE 104]]*288+30000,0)</f>
        <v>31728</v>
      </c>
      <c r="AH7" s="154" t="str">
        <f>IF(Q7="","",
IF(AA7&lt;'Info Com'!$D$9*AB7*AC7,"Sin Escala",
IF(AND(AA7&gt;='Info Com'!$D$9*AB7*AC7,AA7&lt;'Info Com'!$D$10*AB7*AC7),'Info Com'!$F$9,
IF(AND(AA7&gt;='Info Com'!$D$10*AB7*AC7,AA7&lt;'Info Com'!$D$11*AB7*AC7),'Info Com'!$F$10,
IF(AND(AA7&gt;='Info Com'!$D$11*AB7*AC7,AA7&lt;'Info Com'!$D$12*AB7*AC7),'Info Com'!$F$11,
IF(AND(AA7&gt;='Info Com'!$D$12*AB7*AC7,AA7&lt;'Info Com'!$D$13*AB7*AC7),'Info Com'!$F$12,
IF(AND(AA7&gt;='Info Com'!$D$13*AB7*AC7,AA7&lt;'Info Com'!$D$14*AB7*AC7),'Info Com'!$F$13,
IF(AND(AA7&gt;='Info Com'!$D$14*AB7*AC7,AA7&lt;'Info Com'!$D$15*AB7*AC7),'Info Com'!$F$14,
IF(AND(AA7&gt;='Info Com'!$D$15*AB7*AC7,AA7&lt;'Info Com'!$D$16*AB7*AC7),'Info Com'!$F$15,
IF(AND(AA7&gt;='Info Com'!$D$16*AB7*AC7,AA7&lt;'Info Com'!$D$17*AB7*AC7),'Info Com'!$F$16,
IF(AA7&gt;='Info Com'!$D$17*AB7*AC7,'Info Com'!$F$17,"")))))))))))</f>
        <v>DESAFIO 2</v>
      </c>
      <c r="AI7" s="154" t="str">
        <f>IF(Q7="","",
IF(AA7&lt;'Info Com'!$D$9*AB7*AC7,"SIN ESCALA",
IF(AND(AA7&gt;='Info Com'!$D$9*AB7*AC7,AA7&lt;'Info Com'!$D$10*AB7*AC7),'Info Com'!$G$9,
IF(AND(AA7&gt;='Info Com'!$D$10*AB7*AC7,AA7&lt;'Info Com'!$D$11*AB7*AC7),'Info Com'!$G$10,
IF(AND(AA7&gt;='Info Com'!$D$11*AB7*AC7,AA7&lt;'Info Com'!$D$12*AB7*AC7),'Info Com'!$G$11,
IF(AND(AA7&gt;='Info Com'!$D$12*AB7*AC7,AA7&lt;'Info Com'!$D$13*AB7*AC7),'Info Com'!$G$12,
IF(AND(AA7&gt;='Info Com'!$D$13*AB7*AC7,AA7&lt;'Info Com'!$D$14*AB7*AC7),'Info Com'!$G$13,
IF(AND(AA7&gt;='Info Com'!$D$14*AB7*AC7,AA7&lt;'Info Com'!$D$15*AB7*AC7),'Info Com'!$G$14,
IF(AND(AA7&gt;='Info Com'!$D$15*AB7*AC7,AA7&lt;'Info Com'!$D$16*AB7*AC7),'Info Com'!$G$15,
IF(AND(AA7&gt;='Info Com'!$D$16*AB7*AC7,AA7&lt;'Info Com'!$D$17*AB7*AC7),'Info Com'!$G$16,
IF(AA7&gt;='Info Com'!$D$17*AB7*AC7,'Info Com'!$G$17,"")))))))))))</f>
        <v>SUPERA O IGUALA ESCALA 5</v>
      </c>
      <c r="AJ7" s="294">
        <f>IFERROR(IF(($AD7*'Info Com'!$E$9)-$AA7&lt;0,0,($AD7*'Info Com'!$E$9)-$AA7),"")</f>
        <v>0</v>
      </c>
      <c r="AK7" s="294">
        <f>IFERROR(IF(($AD7*'Info Com'!$E$10)-$AA7&lt;0,0,($AD7*'Info Com'!$E$10)-$AA7),"")</f>
        <v>0</v>
      </c>
      <c r="AL7" s="294">
        <f>IFERROR(IF(($AD7*'Info Com'!$E$11)-$AA7&lt;0,0,($AD7*'Info Com'!$E$11)-$AA7),"")</f>
        <v>0</v>
      </c>
      <c r="AM7" s="294">
        <f>IFERROR(IF(($AD7*'Info Com'!$E$12)-$AA7&lt;0,0,($AD7*'Info Com'!$E$12)-$AA7),"")</f>
        <v>0</v>
      </c>
      <c r="AN7" s="294">
        <f>IFERROR(IF(($AD7*'Info Com'!$E$13)-$AA7&lt;0,0,($AD7*'Info Com'!$E$13)-$AA7),"")</f>
        <v>0</v>
      </c>
      <c r="AO7" s="294">
        <f>IFERROR(IF(($AD7*'Info Com'!$E$14)-$AA7&lt;0,0,($AD7*'Info Com'!$E$14)-$AA7),"")</f>
        <v>0</v>
      </c>
      <c r="AP7" s="294">
        <f>IFERROR(IF(($AD7*'Info Com'!$E$15)-$AA7&lt;0,0,($AD7*'Info Com'!$E$15)-$AA7),"")</f>
        <v>0</v>
      </c>
      <c r="AQ7" s="294">
        <f>IFERROR(IF(($AD7*'Info Com'!$E$16)-$AA7&lt;0,0,($AD7*'Info Com'!$E$16)-$AA7),"")</f>
        <v>0</v>
      </c>
      <c r="AR7" s="294">
        <f>IFERROR(IF(($AD7*'Info Com'!$E$17)-$AA7&lt;0,0,($AD7*'Info Com'!$E$17)-$AA7),"")</f>
        <v>0</v>
      </c>
      <c r="AS7" s="157">
        <v>0</v>
      </c>
      <c r="AT7" s="157">
        <v>0</v>
      </c>
      <c r="AU7" s="158">
        <f xml:space="preserve">
IF(AND(AI7='Info Com'!$D$22,AS7='Info Com'!$F$22),'Info Com'!$I$22,
IF(AND(AI7='Info Com'!$D$23,AS7='Info Com'!$F$23),'Info Com'!$I$23,
IF(AND(AI7='Info Com'!$D$24,AS7='Info Com'!$F$24),'Info Com'!$I$24,
IF(AND(AI7='Info Com'!$D$25,AS7='Info Com'!$F$25),'Info Com'!$I$25,
IF(AND(AI7='Info Com'!$D$26,AS7='Info Com'!$F$26),'Info Com'!$I$26,
IF(AND(AI7='Info Com'!$D$27,AS7='Info Com'!$F$27),'Info Com'!$I$27,
IF(AND(AI7='Info Com'!$D$28,AS7='Info Com'!$F$28),'Info Com'!$I$28,
IF(AND(AI7='Info Com'!$D$29,AS7='Info Com'!$F$29),'Info Com'!$I$29,
IF(AND(AI7='Info Com'!$D$30,AS7='Info Com'!$F$30),'Info Com'!$I$30,
IF(AI7='Info Com'!$D$31,'Info Com'!$I$31*AS7,
IF(AI7='Info Com'!$D$32,'Info Com'!$I$32*AS7,0)))))))))))</f>
        <v>0</v>
      </c>
      <c r="AV7" s="159">
        <f xml:space="preserve">
IF(AI7='Info Com'!$D$22,'Info Com'!$E$22*AT7,
IF(AI7='Info Com'!$D$23,'Info Com'!$E$23*AT7,
IF(AI7='Info Com'!$D$24,'Info Com'!$E$24*AT7,
IF(AI7='Info Com'!$D$28,'Info Com'!$E$28*AT7,
IF(AI7='Info Com'!$D$29,'Info Com'!$E$29*AT7,
IF(AI7='Info Com'!$D$30,'Info Com'!$E$30*AT7,
IF(AI7='Info Com'!$D$31,'Info Com'!$E$31*AT7,
IF(AI7='Info Com'!$D$32,'Info Com'!$E$32*AT7,0))))))))</f>
        <v>0</v>
      </c>
      <c r="AW7" s="157">
        <f t="shared" si="9"/>
        <v>0</v>
      </c>
      <c r="AX7" s="157" t="str">
        <f t="shared" si="10"/>
        <v>OK</v>
      </c>
      <c r="AY7" s="157" t="str">
        <f t="shared" si="11"/>
        <v>OK</v>
      </c>
      <c r="AZ7" s="154" t="s">
        <v>374</v>
      </c>
      <c r="BA7" s="293">
        <f t="shared" si="12"/>
        <v>6</v>
      </c>
      <c r="BB7" s="291">
        <f>IF(AA7&gt;104,Tabla9[[#This Row],[CANTIDAD DE PTOS POR ENCIMA DE 104]]*288,0)</f>
        <v>1728</v>
      </c>
      <c r="BC7" s="158">
        <f>IF(Q7="","",IFERROR(
VLOOKUP(AH7,Comisión10[[ESCALA]:[UTILIZACIÓN &gt;=86%]],3,0)*$AB7*$AC7*IF(AF7&gt;0,AF7,1),0))</f>
        <v>5500</v>
      </c>
      <c r="BD7" s="158">
        <f>IF(Q7="","",IFERROR(
IF(U7&gt;=98%,
VLOOKUP(AH7,Comisión10[[ESCALA]:[UTILIZACIÓN &gt;=86%]],4,0)*$AB7*$AC7,0),0))</f>
        <v>21700</v>
      </c>
      <c r="BE7" s="158">
        <f>IF(Q7="","",
IFERROR(
IF(V7&gt;=86%,
VLOOKUP(AH7,Comisión10[[ESCALA]:[UTILIZACIÓN &gt;=86%]],5,0)*$AB7*$AC7,0),0))</f>
        <v>0</v>
      </c>
      <c r="BF7" s="160">
        <f t="shared" si="13"/>
        <v>0</v>
      </c>
      <c r="BG7" s="158">
        <f>IF(Q7="","",
IF(AND(AX7="OK",AY7="OK"),'Info Com'!$P$9,0))</f>
        <v>2000</v>
      </c>
      <c r="BH7" s="158">
        <f>IF(Q7="","",
IF(W7="",0,
IF(AND(W7&gt;='Info Com'!$D$16,W7&lt;'Info Com'!$D$17),'Info Com'!$L$16,
IF(W7&gt;='Info Com'!$D$17,'Info Com'!$L$17,0))))</f>
        <v>0</v>
      </c>
      <c r="BI7" s="241">
        <f t="shared" si="14"/>
        <v>30928</v>
      </c>
    </row>
    <row r="8" spans="1:61" x14ac:dyDescent="0.25">
      <c r="A8" s="31" t="s">
        <v>110</v>
      </c>
      <c r="B8" s="31" t="s">
        <v>603</v>
      </c>
      <c r="C8" s="31">
        <v>36600597</v>
      </c>
      <c r="D8" s="31" t="s">
        <v>504</v>
      </c>
      <c r="E8" s="120">
        <v>0.53956999999999999</v>
      </c>
      <c r="F8" s="327">
        <v>0.66497396074652027</v>
      </c>
      <c r="J8" s="31">
        <v>0.25</v>
      </c>
      <c r="K8" s="31">
        <v>0.25</v>
      </c>
      <c r="O8" s="154" t="str">
        <f t="shared" si="0"/>
        <v>Chierico Silvina</v>
      </c>
      <c r="P8" s="154" t="str">
        <f t="shared" si="1"/>
        <v>Aragon Marianela Belen</v>
      </c>
      <c r="Q8" s="154">
        <f t="shared" si="2"/>
        <v>36600597</v>
      </c>
      <c r="R8" s="155" t="str">
        <f t="shared" si="3"/>
        <v>Baja</v>
      </c>
      <c r="S8" s="155">
        <f t="shared" si="4"/>
        <v>0.53956999999999999</v>
      </c>
      <c r="T8" s="155">
        <f>IF(LEFT(C8,6)="","",
SUMIF('Cumpl HS'!E:E,'Com Agentes'!P8,'Cumpl HS'!G:G))</f>
        <v>0.5</v>
      </c>
      <c r="U8" s="156">
        <f t="shared" si="5"/>
        <v>1.07914</v>
      </c>
      <c r="V8" s="156">
        <f t="shared" si="15"/>
        <v>0.66497396074652027</v>
      </c>
      <c r="W8" s="278">
        <f t="shared" si="6"/>
        <v>0</v>
      </c>
      <c r="X8" s="281">
        <v>0</v>
      </c>
      <c r="Y8" s="281">
        <v>0</v>
      </c>
      <c r="Z8" s="282">
        <v>0</v>
      </c>
      <c r="AA8" s="278">
        <f>IF(Q8="","",Tabla9[[#This Row],[Puntos Reales
(Sin Incentivo)]]+X8+Y8+Z8)</f>
        <v>0</v>
      </c>
      <c r="AB8" s="156">
        <f t="shared" si="16"/>
        <v>0.25</v>
      </c>
      <c r="AC8" s="156">
        <f t="shared" si="17"/>
        <v>0.25</v>
      </c>
      <c r="AD8" s="157">
        <f>IF(Q8="","",'Info Com'!$D$11*AC8*AB8)</f>
        <v>4.0625</v>
      </c>
      <c r="AE8" s="156">
        <f t="shared" si="8"/>
        <v>0</v>
      </c>
      <c r="AF8" s="289">
        <f>IF((Tabla9[[#This Row],[Puntos]]/104)&gt;1,Tabla9[[#This Row],[Puntos]]/104,0)</f>
        <v>0</v>
      </c>
      <c r="AG8" s="290">
        <f>IF(AA8&gt;104,Tabla9[[#This Row],[CANTIDAD DE PTOS POR ENCIMA DE 104]]*288+30000,0)</f>
        <v>0</v>
      </c>
      <c r="AH8" s="154" t="str">
        <f>IF(Q8="","",
IF(AA8&lt;'Info Com'!$D$9*AB8*AC8,"Sin Escala",
IF(AND(AA8&gt;='Info Com'!$D$9*AB8*AC8,AA8&lt;'Info Com'!$D$10*AB8*AC8),'Info Com'!$F$9,
IF(AND(AA8&gt;='Info Com'!$D$10*AB8*AC8,AA8&lt;'Info Com'!$D$11*AB8*AC8),'Info Com'!$F$10,
IF(AND(AA8&gt;='Info Com'!$D$11*AB8*AC8,AA8&lt;'Info Com'!$D$12*AB8*AC8),'Info Com'!$F$11,
IF(AND(AA8&gt;='Info Com'!$D$12*AB8*AC8,AA8&lt;'Info Com'!$D$13*AB8*AC8),'Info Com'!$F$12,
IF(AND(AA8&gt;='Info Com'!$D$13*AB8*AC8,AA8&lt;'Info Com'!$D$14*AB8*AC8),'Info Com'!$F$13,
IF(AND(AA8&gt;='Info Com'!$D$14*AB8*AC8,AA8&lt;'Info Com'!$D$15*AB8*AC8),'Info Com'!$F$14,
IF(AND(AA8&gt;='Info Com'!$D$15*AB8*AC8,AA8&lt;'Info Com'!$D$16*AB8*AC8),'Info Com'!$F$15,
IF(AND(AA8&gt;='Info Com'!$D$16*AB8*AC8,AA8&lt;'Info Com'!$D$17*AB8*AC8),'Info Com'!$F$16,
IF(AA8&gt;='Info Com'!$D$17*AB8*AC8,'Info Com'!$F$17,"")))))))))))</f>
        <v>Sin Escala</v>
      </c>
      <c r="AI8" s="154" t="str">
        <f>IF(Q8="","",
IF(AA8&lt;'Info Com'!$D$9*AB8*AC8,"SIN ESCALA",
IF(AND(AA8&gt;='Info Com'!$D$9*AB8*AC8,AA8&lt;'Info Com'!$D$10*AB8*AC8),'Info Com'!$G$9,
IF(AND(AA8&gt;='Info Com'!$D$10*AB8*AC8,AA8&lt;'Info Com'!$D$11*AB8*AC8),'Info Com'!$G$10,
IF(AND(AA8&gt;='Info Com'!$D$11*AB8*AC8,AA8&lt;'Info Com'!$D$12*AB8*AC8),'Info Com'!$G$11,
IF(AND(AA8&gt;='Info Com'!$D$12*AB8*AC8,AA8&lt;'Info Com'!$D$13*AB8*AC8),'Info Com'!$G$12,
IF(AND(AA8&gt;='Info Com'!$D$13*AB8*AC8,AA8&lt;'Info Com'!$D$14*AB8*AC8),'Info Com'!$G$13,
IF(AND(AA8&gt;='Info Com'!$D$14*AB8*AC8,AA8&lt;'Info Com'!$D$15*AB8*AC8),'Info Com'!$G$14,
IF(AND(AA8&gt;='Info Com'!$D$15*AB8*AC8,AA8&lt;'Info Com'!$D$16*AB8*AC8),'Info Com'!$G$15,
IF(AND(AA8&gt;='Info Com'!$D$16*AB8*AC8,AA8&lt;'Info Com'!$D$17*AB8*AC8),'Info Com'!$G$16,
IF(AA8&gt;='Info Com'!$D$17*AB8*AC8,'Info Com'!$G$17,"")))))))))))</f>
        <v>SIN ESCALA</v>
      </c>
      <c r="AJ8" s="294">
        <f>IFERROR(IF(($AD8*'Info Com'!$E$9)-$AA8&lt;0,0,($AD8*'Info Com'!$E$9)-$AA8),"")</f>
        <v>3.25</v>
      </c>
      <c r="AK8" s="294">
        <f>IFERROR(IF(($AD8*'Info Com'!$E$10)-$AA8&lt;0,0,($AD8*'Info Com'!$E$10)-$AA8),"")</f>
        <v>3.65625</v>
      </c>
      <c r="AL8" s="294">
        <f>IFERROR(IF(($AD8*'Info Com'!$E$11)-$AA8&lt;0,0,($AD8*'Info Com'!$E$11)-$AA8),"")</f>
        <v>4.0625</v>
      </c>
      <c r="AM8" s="294">
        <f>IFERROR(IF(($AD8*'Info Com'!$E$12)-$AA8&lt;0,0,($AD8*'Info Com'!$E$12)-$AA8),"")</f>
        <v>4.265625</v>
      </c>
      <c r="AN8" s="294">
        <f>IFERROR(IF(($AD8*'Info Com'!$E$13)-$AA8&lt;0,0,($AD8*'Info Com'!$E$13)-$AA8),"")</f>
        <v>4.5500000000000007</v>
      </c>
      <c r="AO8" s="294">
        <f>IFERROR(IF(($AD8*'Info Com'!$E$14)-$AA8&lt;0,0,($AD8*'Info Com'!$E$14)-$AA8),"")</f>
        <v>4.875</v>
      </c>
      <c r="AP8" s="294">
        <f>IFERROR(IF(($AD8*'Info Com'!$E$15)-$AA8&lt;0,0,($AD8*'Info Com'!$E$15)-$AA8),"")</f>
        <v>5.078125</v>
      </c>
      <c r="AQ8" s="294">
        <f>IFERROR(IF(($AD8*'Info Com'!$E$16)-$AA8&lt;0,0,($AD8*'Info Com'!$E$16)-$AA8),"")</f>
        <v>5.6875</v>
      </c>
      <c r="AR8" s="294">
        <f>IFERROR(IF(($AD8*'Info Com'!$E$17)-$AA8&lt;0,0,($AD8*'Info Com'!$E$17)-$AA8),"")</f>
        <v>6.5</v>
      </c>
      <c r="AS8" s="157">
        <v>0</v>
      </c>
      <c r="AT8" s="157">
        <v>0</v>
      </c>
      <c r="AU8" s="158">
        <f xml:space="preserve">
IF(AND(AI8='Info Com'!$D$22,AS8='Info Com'!$F$22),'Info Com'!$I$22,
IF(AND(AI8='Info Com'!$D$23,AS8='Info Com'!$F$23),'Info Com'!$I$23,
IF(AND(AI8='Info Com'!$D$24,AS8='Info Com'!$F$24),'Info Com'!$I$24,
IF(AND(AI8='Info Com'!$D$25,AS8='Info Com'!$F$25),'Info Com'!$I$25,
IF(AND(AI8='Info Com'!$D$26,AS8='Info Com'!$F$26),'Info Com'!$I$26,
IF(AND(AI8='Info Com'!$D$27,AS8='Info Com'!$F$27),'Info Com'!$I$27,
IF(AND(AI8='Info Com'!$D$28,AS8='Info Com'!$F$28),'Info Com'!$I$28,
IF(AND(AI8='Info Com'!$D$29,AS8='Info Com'!$F$29),'Info Com'!$I$29,
IF(AND(AI8='Info Com'!$D$30,AS8='Info Com'!$F$30),'Info Com'!$I$30,
IF(AI8='Info Com'!$D$31,'Info Com'!$I$31*AS8,
IF(AI8='Info Com'!$D$32,'Info Com'!$I$32*AS8,0)))))))))))</f>
        <v>0</v>
      </c>
      <c r="AV8" s="159">
        <f xml:space="preserve">
IF(AI8='Info Com'!$D$22,'Info Com'!$E$22*AT8,
IF(AI8='Info Com'!$D$23,'Info Com'!$E$23*AT8,
IF(AI8='Info Com'!$D$24,'Info Com'!$E$24*AT8,
IF(AI8='Info Com'!$D$28,'Info Com'!$E$28*AT8,
IF(AI8='Info Com'!$D$29,'Info Com'!$E$29*AT8,
IF(AI8='Info Com'!$D$30,'Info Com'!$E$30*AT8,
IF(AI8='Info Com'!$D$31,'Info Com'!$E$31*AT8,
IF(AI8='Info Com'!$D$32,'Info Com'!$E$32*AT8,0))))))))</f>
        <v>0</v>
      </c>
      <c r="AW8" s="157">
        <f t="shared" si="9"/>
        <v>0</v>
      </c>
      <c r="AX8" s="157" t="str">
        <f t="shared" si="10"/>
        <v>NO CUMPLE</v>
      </c>
      <c r="AY8" s="157" t="str">
        <f t="shared" si="11"/>
        <v>NO CUMPLE</v>
      </c>
      <c r="AZ8" s="154" t="s">
        <v>502</v>
      </c>
      <c r="BA8" s="293">
        <f t="shared" si="12"/>
        <v>0</v>
      </c>
      <c r="BB8" s="291">
        <f>IF(AA8&gt;104,Tabla9[[#This Row],[CANTIDAD DE PTOS POR ENCIMA DE 104]]*288,0)</f>
        <v>0</v>
      </c>
      <c r="BC8" s="158">
        <f>IF(Q8="","",IFERROR(
VLOOKUP(AH8,Comisión10[[ESCALA]:[UTILIZACIÓN &gt;=86%]],3,0)*$AB8*$AC8*IF(AF8&gt;0,AF8,1),0))</f>
        <v>0</v>
      </c>
      <c r="BD8" s="158">
        <f>IF(Q8="","",IFERROR(
IF(U8&gt;=98%,
VLOOKUP(AH8,Comisión10[[ESCALA]:[UTILIZACIÓN &gt;=86%]],4,0)*$AB8*$AC8,0),0))</f>
        <v>0</v>
      </c>
      <c r="BE8" s="158">
        <f>IF(Q8="","",
IFERROR(
IF(V8&gt;=86%,
VLOOKUP(AH8,Comisión10[[ESCALA]:[UTILIZACIÓN &gt;=86%]],5,0)*$AB8*$AC8,0),0))</f>
        <v>0</v>
      </c>
      <c r="BF8" s="160">
        <f t="shared" si="13"/>
        <v>0</v>
      </c>
      <c r="BG8" s="158">
        <f>IF(Q8="","",
IF(AND(AX8="OK",AY8="OK"),'Info Com'!$P$9,0))</f>
        <v>0</v>
      </c>
      <c r="BH8" s="158">
        <f>IF(Q8="","",
IF(W8="",0,
IF(AND(W8&gt;='Info Com'!$D$16,W8&lt;'Info Com'!$D$17),'Info Com'!$L$16,
IF(W8&gt;='Info Com'!$D$17,'Info Com'!$L$17,0))))</f>
        <v>0</v>
      </c>
      <c r="BI8" s="241">
        <f t="shared" si="14"/>
        <v>0</v>
      </c>
    </row>
    <row r="9" spans="1:61" x14ac:dyDescent="0.25">
      <c r="A9" s="31" t="s">
        <v>110</v>
      </c>
      <c r="B9" s="31" t="s">
        <v>211</v>
      </c>
      <c r="C9" s="31">
        <v>44504924</v>
      </c>
      <c r="D9" s="31" t="s">
        <v>37</v>
      </c>
      <c r="E9" s="120">
        <v>5.04216</v>
      </c>
      <c r="F9" s="327">
        <v>0.78469544798261059</v>
      </c>
      <c r="G9" s="31">
        <v>113</v>
      </c>
      <c r="H9" s="31">
        <v>0</v>
      </c>
      <c r="I9" s="31">
        <v>113</v>
      </c>
      <c r="J9" s="31">
        <v>1</v>
      </c>
      <c r="K9" s="31">
        <v>1</v>
      </c>
      <c r="O9" s="154" t="str">
        <f t="shared" si="0"/>
        <v>Chierico Silvina</v>
      </c>
      <c r="P9" s="154" t="str">
        <f t="shared" si="1"/>
        <v>Baez Yesica Soledad</v>
      </c>
      <c r="Q9" s="154">
        <f t="shared" si="2"/>
        <v>44504924</v>
      </c>
      <c r="R9" s="155" t="str">
        <f t="shared" si="3"/>
        <v>Activo</v>
      </c>
      <c r="S9" s="155">
        <f t="shared" si="4"/>
        <v>5.04216</v>
      </c>
      <c r="T9" s="155">
        <f>IF(LEFT(C9,6)="","",
SUMIF('Cumpl HS'!E:E,'Com Agentes'!P9,'Cumpl HS'!G:G))</f>
        <v>5</v>
      </c>
      <c r="U9" s="156">
        <f t="shared" si="5"/>
        <v>1.008432</v>
      </c>
      <c r="V9" s="156">
        <f t="shared" si="15"/>
        <v>0.78469544798261059</v>
      </c>
      <c r="W9" s="278">
        <f t="shared" si="6"/>
        <v>113</v>
      </c>
      <c r="X9" s="281">
        <f t="shared" ref="X9:X20" si="18">IFERROR(IF(LEFT(H9,6)="","",H9),"")</f>
        <v>0</v>
      </c>
      <c r="Y9" s="281">
        <v>0</v>
      </c>
      <c r="Z9" s="283">
        <v>0</v>
      </c>
      <c r="AA9" s="278">
        <f>IF(Q9="","",Tabla9[[#This Row],[Puntos Reales
(Sin Incentivo)]]+X9+Y9+Z9)</f>
        <v>113</v>
      </c>
      <c r="AB9" s="156">
        <f t="shared" si="16"/>
        <v>1</v>
      </c>
      <c r="AC9" s="156">
        <f t="shared" si="17"/>
        <v>1</v>
      </c>
      <c r="AD9" s="157">
        <f>IF(Q9="","",'Info Com'!$D$11*AC9*AB9)</f>
        <v>65</v>
      </c>
      <c r="AE9" s="156">
        <f t="shared" si="8"/>
        <v>1.7384615384615385</v>
      </c>
      <c r="AF9" s="289">
        <f>IF((Tabla9[[#This Row],[Puntos]]/104)&gt;1,Tabla9[[#This Row],[Puntos]]/104,0)</f>
        <v>1.0865384615384615</v>
      </c>
      <c r="AG9" s="290">
        <f>IF(AA9&gt;104,Tabla9[[#This Row],[CANTIDAD DE PTOS POR ENCIMA DE 104]]*288+30000,0)</f>
        <v>32592</v>
      </c>
      <c r="AH9" s="154" t="str">
        <f>IF(Q9="","",
IF(AA9&lt;'Info Com'!$D$9*AB9*AC9,"Sin Escala",
IF(AND(AA9&gt;='Info Com'!$D$9*AB9*AC9,AA9&lt;'Info Com'!$D$10*AB9*AC9),'Info Com'!$F$9,
IF(AND(AA9&gt;='Info Com'!$D$10*AB9*AC9,AA9&lt;'Info Com'!$D$11*AB9*AC9),'Info Com'!$F$10,
IF(AND(AA9&gt;='Info Com'!$D$11*AB9*AC9,AA9&lt;'Info Com'!$D$12*AB9*AC9),'Info Com'!$F$11,
IF(AND(AA9&gt;='Info Com'!$D$12*AB9*AC9,AA9&lt;'Info Com'!$D$13*AB9*AC9),'Info Com'!$F$12,
IF(AND(AA9&gt;='Info Com'!$D$13*AB9*AC9,AA9&lt;'Info Com'!$D$14*AB9*AC9),'Info Com'!$F$13,
IF(AND(AA9&gt;='Info Com'!$D$14*AB9*AC9,AA9&lt;'Info Com'!$D$15*AB9*AC9),'Info Com'!$F$14,
IF(AND(AA9&gt;='Info Com'!$D$15*AB9*AC9,AA9&lt;'Info Com'!$D$16*AB9*AC9),'Info Com'!$F$15,
IF(AND(AA9&gt;='Info Com'!$D$16*AB9*AC9,AA9&lt;'Info Com'!$D$17*AB9*AC9),'Info Com'!$F$16,
IF(AA9&gt;='Info Com'!$D$17*AB9*AC9,'Info Com'!$F$17,"")))))))))))</f>
        <v>DESAFIO 2</v>
      </c>
      <c r="AI9" s="154" t="str">
        <f>IF(Q9="","",
IF(AA9&lt;'Info Com'!$D$9*AB9*AC9,"SIN ESCALA",
IF(AND(AA9&gt;='Info Com'!$D$9*AB9*AC9,AA9&lt;'Info Com'!$D$10*AB9*AC9),'Info Com'!$G$9,
IF(AND(AA9&gt;='Info Com'!$D$10*AB9*AC9,AA9&lt;'Info Com'!$D$11*AB9*AC9),'Info Com'!$G$10,
IF(AND(AA9&gt;='Info Com'!$D$11*AB9*AC9,AA9&lt;'Info Com'!$D$12*AB9*AC9),'Info Com'!$G$11,
IF(AND(AA9&gt;='Info Com'!$D$12*AB9*AC9,AA9&lt;'Info Com'!$D$13*AB9*AC9),'Info Com'!$G$12,
IF(AND(AA9&gt;='Info Com'!$D$13*AB9*AC9,AA9&lt;'Info Com'!$D$14*AB9*AC9),'Info Com'!$G$13,
IF(AND(AA9&gt;='Info Com'!$D$14*AB9*AC9,AA9&lt;'Info Com'!$D$15*AB9*AC9),'Info Com'!$G$14,
IF(AND(AA9&gt;='Info Com'!$D$15*AB9*AC9,AA9&lt;'Info Com'!$D$16*AB9*AC9),'Info Com'!$G$15,
IF(AND(AA9&gt;='Info Com'!$D$16*AB9*AC9,AA9&lt;'Info Com'!$D$17*AB9*AC9),'Info Com'!$G$16,
IF(AA9&gt;='Info Com'!$D$17*AB9*AC9,'Info Com'!$G$17,"")))))))))))</f>
        <v>SUPERA O IGUALA ESCALA 5</v>
      </c>
      <c r="AJ9" s="294">
        <f>IFERROR(IF(($AD9*'Info Com'!$E$9)-$AA9&lt;0,0,($AD9*'Info Com'!$E$9)-$AA9),"")</f>
        <v>0</v>
      </c>
      <c r="AK9" s="294">
        <f>IFERROR(IF(($AD9*'Info Com'!$E$10)-$AA9&lt;0,0,($AD9*'Info Com'!$E$10)-$AA9),"")</f>
        <v>0</v>
      </c>
      <c r="AL9" s="294">
        <f>IFERROR(IF(($AD9*'Info Com'!$E$11)-$AA9&lt;0,0,($AD9*'Info Com'!$E$11)-$AA9),"")</f>
        <v>0</v>
      </c>
      <c r="AM9" s="294">
        <f>IFERROR(IF(($AD9*'Info Com'!$E$12)-$AA9&lt;0,0,($AD9*'Info Com'!$E$12)-$AA9),"")</f>
        <v>0</v>
      </c>
      <c r="AN9" s="294">
        <f>IFERROR(IF(($AD9*'Info Com'!$E$13)-$AA9&lt;0,0,($AD9*'Info Com'!$E$13)-$AA9),"")</f>
        <v>0</v>
      </c>
      <c r="AO9" s="294">
        <f>IFERROR(IF(($AD9*'Info Com'!$E$14)-$AA9&lt;0,0,($AD9*'Info Com'!$E$14)-$AA9),"")</f>
        <v>0</v>
      </c>
      <c r="AP9" s="294">
        <f>IFERROR(IF(($AD9*'Info Com'!$E$15)-$AA9&lt;0,0,($AD9*'Info Com'!$E$15)-$AA9),"")</f>
        <v>0</v>
      </c>
      <c r="AQ9" s="294">
        <f>IFERROR(IF(($AD9*'Info Com'!$E$16)-$AA9&lt;0,0,($AD9*'Info Com'!$E$16)-$AA9),"")</f>
        <v>0</v>
      </c>
      <c r="AR9" s="294">
        <f>IFERROR(IF(($AD9*'Info Com'!$E$17)-$AA9&lt;0,0,($AD9*'Info Com'!$E$17)-$AA9),"")</f>
        <v>0</v>
      </c>
      <c r="AS9" s="157">
        <v>0</v>
      </c>
      <c r="AT9" s="157">
        <v>0</v>
      </c>
      <c r="AU9" s="158">
        <f xml:space="preserve">
IF(AND(AI9='Info Com'!$D$22,AS9='Info Com'!$F$22),'Info Com'!$I$22,
IF(AND(AI9='Info Com'!$D$23,AS9='Info Com'!$F$23),'Info Com'!$I$23,
IF(AND(AI9='Info Com'!$D$24,AS9='Info Com'!$F$24),'Info Com'!$I$24,
IF(AND(AI9='Info Com'!$D$25,AS9='Info Com'!$F$25),'Info Com'!$I$25,
IF(AND(AI9='Info Com'!$D$26,AS9='Info Com'!$F$26),'Info Com'!$I$26,
IF(AND(AI9='Info Com'!$D$27,AS9='Info Com'!$F$27),'Info Com'!$I$27,
IF(AND(AI9='Info Com'!$D$28,AS9='Info Com'!$F$28),'Info Com'!$I$28,
IF(AND(AI9='Info Com'!$D$29,AS9='Info Com'!$F$29),'Info Com'!$I$29,
IF(AND(AI9='Info Com'!$D$30,AS9='Info Com'!$F$30),'Info Com'!$I$30,
IF(AI9='Info Com'!$D$31,'Info Com'!$I$31*AS9,
IF(AI9='Info Com'!$D$32,'Info Com'!$I$32*AS9,0)))))))))))</f>
        <v>0</v>
      </c>
      <c r="AV9" s="159">
        <f xml:space="preserve">
IF(AI9='Info Com'!$D$22,'Info Com'!$E$22*AT9,
IF(AI9='Info Com'!$D$23,'Info Com'!$E$23*AT9,
IF(AI9='Info Com'!$D$24,'Info Com'!$E$24*AT9,
IF(AI9='Info Com'!$D$28,'Info Com'!$E$28*AT9,
IF(AI9='Info Com'!$D$29,'Info Com'!$E$29*AT9,
IF(AI9='Info Com'!$D$30,'Info Com'!$E$30*AT9,
IF(AI9='Info Com'!$D$31,'Info Com'!$E$31*AT9,
IF(AI9='Info Com'!$D$32,'Info Com'!$E$32*AT9,0))))))))</f>
        <v>0</v>
      </c>
      <c r="AW9" s="157">
        <f t="shared" si="9"/>
        <v>0</v>
      </c>
      <c r="AX9" s="157" t="str">
        <f t="shared" si="10"/>
        <v>OK</v>
      </c>
      <c r="AY9" s="157" t="str">
        <f t="shared" si="11"/>
        <v>OK</v>
      </c>
      <c r="AZ9" s="154" t="s">
        <v>376</v>
      </c>
      <c r="BA9" s="293">
        <f t="shared" si="12"/>
        <v>9</v>
      </c>
      <c r="BB9" s="291">
        <f>IF(AA9&gt;104,Tabla9[[#This Row],[CANTIDAD DE PTOS POR ENCIMA DE 104]]*288,0)</f>
        <v>2592</v>
      </c>
      <c r="BC9" s="158">
        <f>IF(Q9="","",IFERROR(
VLOOKUP(AH9,Comisión10[[ESCALA]:[UTILIZACIÓN &gt;=86%]],3,0)*$AB9*$AC9*IF(AF9&gt;0,AF9,1),0))</f>
        <v>5650</v>
      </c>
      <c r="BD9" s="158">
        <f>IF(Q9="","",IFERROR(
IF(U9&gt;=98%,
VLOOKUP(AH9,Comisión10[[ESCALA]:[UTILIZACIÓN &gt;=86%]],4,0)*$AB9*$AC9,0),0))</f>
        <v>21700</v>
      </c>
      <c r="BE9" s="158">
        <f>IF(Q9="","",
IFERROR(
IF(V9&gt;=86%,
VLOOKUP(AH9,Comisión10[[ESCALA]:[UTILIZACIÓN &gt;=86%]],5,0)*$AB9*$AC9,0),0))</f>
        <v>0</v>
      </c>
      <c r="BF9" s="160">
        <f t="shared" si="13"/>
        <v>0</v>
      </c>
      <c r="BG9" s="158">
        <f>IF(Q9="","",
IF(AND(AX9="OK",AY9="OK"),'Info Com'!$P$9,0))</f>
        <v>2000</v>
      </c>
      <c r="BH9" s="158">
        <f>IF(Q9="","",
IF(W9="",0,
IF(AND(W9&gt;='Info Com'!$D$16,W9&lt;'Info Com'!$D$17),'Info Com'!$L$16,
IF(W9&gt;='Info Com'!$D$17,'Info Com'!$L$17,0))))</f>
        <v>20000</v>
      </c>
      <c r="BI9" s="241">
        <f t="shared" si="14"/>
        <v>51942</v>
      </c>
    </row>
    <row r="10" spans="1:61" x14ac:dyDescent="0.25">
      <c r="A10" s="31" t="s">
        <v>110</v>
      </c>
      <c r="B10" s="31" t="s">
        <v>516</v>
      </c>
      <c r="C10" s="31">
        <v>44112727</v>
      </c>
      <c r="D10" s="31" t="s">
        <v>504</v>
      </c>
      <c r="E10" s="120">
        <v>1.8190599999999999</v>
      </c>
      <c r="F10" s="327">
        <v>0.85867426033225969</v>
      </c>
      <c r="G10" s="31">
        <v>7</v>
      </c>
      <c r="H10" s="31">
        <v>0</v>
      </c>
      <c r="I10" s="31">
        <v>7</v>
      </c>
      <c r="J10" s="31">
        <v>1</v>
      </c>
      <c r="K10" s="31">
        <v>1</v>
      </c>
      <c r="O10" s="154" t="str">
        <f t="shared" si="0"/>
        <v>Chierico Silvina</v>
      </c>
      <c r="P10" s="154" t="str">
        <f t="shared" si="1"/>
        <v>Barrionuevo Leandro Riveros</v>
      </c>
      <c r="Q10" s="154">
        <f t="shared" si="2"/>
        <v>44112727</v>
      </c>
      <c r="R10" s="155" t="str">
        <f t="shared" si="3"/>
        <v>Baja</v>
      </c>
      <c r="S10" s="155">
        <f t="shared" si="4"/>
        <v>1.8190599999999999</v>
      </c>
      <c r="T10" s="155">
        <f>IF(LEFT(C10,6)="","",
SUMIF('Cumpl HS'!E:E,'Com Agentes'!P10,'Cumpl HS'!G:G))</f>
        <v>2</v>
      </c>
      <c r="U10" s="156">
        <f t="shared" si="5"/>
        <v>0.90952999999999995</v>
      </c>
      <c r="V10" s="156">
        <f t="shared" si="15"/>
        <v>0.86</v>
      </c>
      <c r="W10" s="278">
        <f t="shared" si="6"/>
        <v>7</v>
      </c>
      <c r="X10" s="281">
        <f t="shared" si="18"/>
        <v>0</v>
      </c>
      <c r="Y10" s="283">
        <v>0</v>
      </c>
      <c r="Z10" s="282">
        <v>0</v>
      </c>
      <c r="AA10" s="278">
        <f>IF(Q10="","",Tabla9[[#This Row],[Puntos Reales
(Sin Incentivo)]]+X10+Y10+Z10)</f>
        <v>7</v>
      </c>
      <c r="AB10" s="156">
        <f t="shared" si="16"/>
        <v>1</v>
      </c>
      <c r="AC10" s="156">
        <f t="shared" si="17"/>
        <v>1</v>
      </c>
      <c r="AD10" s="157">
        <f>IF(Q10="","",'Info Com'!$D$11*AC10*AB10)</f>
        <v>65</v>
      </c>
      <c r="AE10" s="156">
        <f t="shared" si="8"/>
        <v>0.1076923076923077</v>
      </c>
      <c r="AF10" s="289">
        <f>IF((Tabla9[[#This Row],[Puntos]]/104)&gt;1,Tabla9[[#This Row],[Puntos]]/104,0)</f>
        <v>0</v>
      </c>
      <c r="AG10" s="290">
        <f>IF(AA10&gt;104,Tabla9[[#This Row],[CANTIDAD DE PTOS POR ENCIMA DE 104]]*288+30000,0)</f>
        <v>0</v>
      </c>
      <c r="AH10" s="154" t="str">
        <f>IF(Q10="","",
IF(AA10&lt;'Info Com'!$D$9*AB10*AC10,"Sin Escala",
IF(AND(AA10&gt;='Info Com'!$D$9*AB10*AC10,AA10&lt;'Info Com'!$D$10*AB10*AC10),'Info Com'!$F$9,
IF(AND(AA10&gt;='Info Com'!$D$10*AB10*AC10,AA10&lt;'Info Com'!$D$11*AB10*AC10),'Info Com'!$F$10,
IF(AND(AA10&gt;='Info Com'!$D$11*AB10*AC10,AA10&lt;'Info Com'!$D$12*AB10*AC10),'Info Com'!$F$11,
IF(AND(AA10&gt;='Info Com'!$D$12*AB10*AC10,AA10&lt;'Info Com'!$D$13*AB10*AC10),'Info Com'!$F$12,
IF(AND(AA10&gt;='Info Com'!$D$13*AB10*AC10,AA10&lt;'Info Com'!$D$14*AB10*AC10),'Info Com'!$F$13,
IF(AND(AA10&gt;='Info Com'!$D$14*AB10*AC10,AA10&lt;'Info Com'!$D$15*AB10*AC10),'Info Com'!$F$14,
IF(AND(AA10&gt;='Info Com'!$D$15*AB10*AC10,AA10&lt;'Info Com'!$D$16*AB10*AC10),'Info Com'!$F$15,
IF(AND(AA10&gt;='Info Com'!$D$16*AB10*AC10,AA10&lt;'Info Com'!$D$17*AB10*AC10),'Info Com'!$F$16,
IF(AA10&gt;='Info Com'!$D$17*AB10*AC10,'Info Com'!$F$17,"")))))))))))</f>
        <v>Sin Escala</v>
      </c>
      <c r="AI10" s="154" t="str">
        <f>IF(Q10="","",
IF(AA10&lt;'Info Com'!$D$9*AB10*AC10,"SIN ESCALA",
IF(AND(AA10&gt;='Info Com'!$D$9*AB10*AC10,AA10&lt;'Info Com'!$D$10*AB10*AC10),'Info Com'!$G$9,
IF(AND(AA10&gt;='Info Com'!$D$10*AB10*AC10,AA10&lt;'Info Com'!$D$11*AB10*AC10),'Info Com'!$G$10,
IF(AND(AA10&gt;='Info Com'!$D$11*AB10*AC10,AA10&lt;'Info Com'!$D$12*AB10*AC10),'Info Com'!$G$11,
IF(AND(AA10&gt;='Info Com'!$D$12*AB10*AC10,AA10&lt;'Info Com'!$D$13*AB10*AC10),'Info Com'!$G$12,
IF(AND(AA10&gt;='Info Com'!$D$13*AB10*AC10,AA10&lt;'Info Com'!$D$14*AB10*AC10),'Info Com'!$G$13,
IF(AND(AA10&gt;='Info Com'!$D$14*AB10*AC10,AA10&lt;'Info Com'!$D$15*AB10*AC10),'Info Com'!$G$14,
IF(AND(AA10&gt;='Info Com'!$D$15*AB10*AC10,AA10&lt;'Info Com'!$D$16*AB10*AC10),'Info Com'!$G$15,
IF(AND(AA10&gt;='Info Com'!$D$16*AB10*AC10,AA10&lt;'Info Com'!$D$17*AB10*AC10),'Info Com'!$G$16,
IF(AA10&gt;='Info Com'!$D$17*AB10*AC10,'Info Com'!$G$17,"")))))))))))</f>
        <v>SIN ESCALA</v>
      </c>
      <c r="AJ10" s="294">
        <f>IFERROR(IF(($AD10*'Info Com'!$E$9)-$AA10&lt;0,0,($AD10*'Info Com'!$E$9)-$AA10),"")</f>
        <v>45</v>
      </c>
      <c r="AK10" s="294">
        <f>IFERROR(IF(($AD10*'Info Com'!$E$10)-$AA10&lt;0,0,($AD10*'Info Com'!$E$10)-$AA10),"")</f>
        <v>51.5</v>
      </c>
      <c r="AL10" s="294">
        <f>IFERROR(IF(($AD10*'Info Com'!$E$11)-$AA10&lt;0,0,($AD10*'Info Com'!$E$11)-$AA10),"")</f>
        <v>58</v>
      </c>
      <c r="AM10" s="294">
        <f>IFERROR(IF(($AD10*'Info Com'!$E$12)-$AA10&lt;0,0,($AD10*'Info Com'!$E$12)-$AA10),"")</f>
        <v>61.25</v>
      </c>
      <c r="AN10" s="294">
        <f>IFERROR(IF(($AD10*'Info Com'!$E$13)-$AA10&lt;0,0,($AD10*'Info Com'!$E$13)-$AA10),"")</f>
        <v>65.800000000000011</v>
      </c>
      <c r="AO10" s="294">
        <f>IFERROR(IF(($AD10*'Info Com'!$E$14)-$AA10&lt;0,0,($AD10*'Info Com'!$E$14)-$AA10),"")</f>
        <v>71</v>
      </c>
      <c r="AP10" s="294">
        <f>IFERROR(IF(($AD10*'Info Com'!$E$15)-$AA10&lt;0,0,($AD10*'Info Com'!$E$15)-$AA10),"")</f>
        <v>74.25</v>
      </c>
      <c r="AQ10" s="294">
        <f>IFERROR(IF(($AD10*'Info Com'!$E$16)-$AA10&lt;0,0,($AD10*'Info Com'!$E$16)-$AA10),"")</f>
        <v>84</v>
      </c>
      <c r="AR10" s="294">
        <f>IFERROR(IF(($AD10*'Info Com'!$E$17)-$AA10&lt;0,0,($AD10*'Info Com'!$E$17)-$AA10),"")</f>
        <v>97</v>
      </c>
      <c r="AS10" s="157">
        <v>0</v>
      </c>
      <c r="AT10" s="157">
        <v>0</v>
      </c>
      <c r="AU10" s="158">
        <f xml:space="preserve">
IF(AND(AI10='Info Com'!$D$22,AS10='Info Com'!$F$22),'Info Com'!$I$22,
IF(AND(AI10='Info Com'!$D$23,AS10='Info Com'!$F$23),'Info Com'!$I$23,
IF(AND(AI10='Info Com'!$D$24,AS10='Info Com'!$F$24),'Info Com'!$I$24,
IF(AND(AI10='Info Com'!$D$25,AS10='Info Com'!$F$25),'Info Com'!$I$25,
IF(AND(AI10='Info Com'!$D$26,AS10='Info Com'!$F$26),'Info Com'!$I$26,
IF(AND(AI10='Info Com'!$D$27,AS10='Info Com'!$F$27),'Info Com'!$I$27,
IF(AND(AI10='Info Com'!$D$28,AS10='Info Com'!$F$28),'Info Com'!$I$28,
IF(AND(AI10='Info Com'!$D$29,AS10='Info Com'!$F$29),'Info Com'!$I$29,
IF(AND(AI10='Info Com'!$D$30,AS10='Info Com'!$F$30),'Info Com'!$I$30,
IF(AI10='Info Com'!$D$31,'Info Com'!$I$31*AS10,
IF(AI10='Info Com'!$D$32,'Info Com'!$I$32*AS10,0)))))))))))</f>
        <v>0</v>
      </c>
      <c r="AV10" s="159">
        <f xml:space="preserve">
IF(AI10='Info Com'!$D$22,'Info Com'!$E$22*AT10,
IF(AI10='Info Com'!$D$23,'Info Com'!$E$23*AT10,
IF(AI10='Info Com'!$D$24,'Info Com'!$E$24*AT10,
IF(AI10='Info Com'!$D$28,'Info Com'!$E$28*AT10,
IF(AI10='Info Com'!$D$29,'Info Com'!$E$29*AT10,
IF(AI10='Info Com'!$D$30,'Info Com'!$E$30*AT10,
IF(AI10='Info Com'!$D$31,'Info Com'!$E$31*AT10,
IF(AI10='Info Com'!$D$32,'Info Com'!$E$32*AT10,0))))))))</f>
        <v>0</v>
      </c>
      <c r="AW10" s="157">
        <f t="shared" si="9"/>
        <v>0</v>
      </c>
      <c r="AX10" s="157" t="str">
        <f t="shared" si="10"/>
        <v>NO CUMPLE</v>
      </c>
      <c r="AY10" s="157" t="str">
        <f t="shared" si="11"/>
        <v>NO CUMPLE</v>
      </c>
      <c r="AZ10" s="154" t="s">
        <v>502</v>
      </c>
      <c r="BA10" s="293">
        <f t="shared" si="12"/>
        <v>0</v>
      </c>
      <c r="BB10" s="291">
        <f>IF(AA10&gt;104,Tabla9[[#This Row],[CANTIDAD DE PTOS POR ENCIMA DE 104]]*288,0)</f>
        <v>0</v>
      </c>
      <c r="BC10" s="158">
        <f>IF(Q10="","",IFERROR(
VLOOKUP(AH10,Comisión10[[ESCALA]:[UTILIZACIÓN &gt;=86%]],3,0)*$AB10*$AC10*IF(AF10&gt;0,AF10,1),0))</f>
        <v>0</v>
      </c>
      <c r="BD10" s="158">
        <f>IF(Q10="","",IFERROR(
IF(U10&gt;=98%,
VLOOKUP(AH10,Comisión10[[ESCALA]:[UTILIZACIÓN &gt;=86%]],4,0)*$AB10*$AC10,0),0))</f>
        <v>0</v>
      </c>
      <c r="BE10" s="158">
        <f>IF(Q10="","",
IFERROR(
IF(V10&gt;=86%,
VLOOKUP(AH10,Comisión10[[ESCALA]:[UTILIZACIÓN &gt;=86%]],5,0)*$AB10*$AC10,0),0))</f>
        <v>0</v>
      </c>
      <c r="BF10" s="160">
        <f t="shared" si="13"/>
        <v>0</v>
      </c>
      <c r="BG10" s="158">
        <f>IF(Q10="","",
IF(AND(AX10="OK",AY10="OK"),'Info Com'!$P$9,0))</f>
        <v>0</v>
      </c>
      <c r="BH10" s="158">
        <f>IF(Q10="","",
IF(W10="",0,
IF(AND(W10&gt;='Info Com'!$D$16,W10&lt;'Info Com'!$D$17),'Info Com'!$L$16,
IF(W10&gt;='Info Com'!$D$17,'Info Com'!$L$17,0))))</f>
        <v>0</v>
      </c>
      <c r="BI10" s="241">
        <f t="shared" si="14"/>
        <v>0</v>
      </c>
    </row>
    <row r="11" spans="1:61" x14ac:dyDescent="0.25">
      <c r="A11" s="31" t="s">
        <v>110</v>
      </c>
      <c r="B11" s="31" t="s">
        <v>168</v>
      </c>
      <c r="C11" s="31">
        <v>41835295</v>
      </c>
      <c r="D11" s="31" t="s">
        <v>37</v>
      </c>
      <c r="E11" s="120">
        <v>5.1192000000000002</v>
      </c>
      <c r="F11" s="327">
        <v>0.83024496015002358</v>
      </c>
      <c r="G11" s="31">
        <v>82</v>
      </c>
      <c r="H11" s="31">
        <v>25</v>
      </c>
      <c r="I11" s="31">
        <v>107</v>
      </c>
      <c r="J11" s="31">
        <v>1</v>
      </c>
      <c r="K11" s="31">
        <v>1</v>
      </c>
      <c r="O11" s="154" t="str">
        <f t="shared" si="0"/>
        <v>Chierico Silvina</v>
      </c>
      <c r="P11" s="154" t="str">
        <f t="shared" si="1"/>
        <v>Bazan Antonella</v>
      </c>
      <c r="Q11" s="154">
        <f t="shared" si="2"/>
        <v>41835295</v>
      </c>
      <c r="R11" s="155" t="str">
        <f t="shared" si="3"/>
        <v>Activo</v>
      </c>
      <c r="S11" s="155">
        <f t="shared" si="4"/>
        <v>5.1192000000000002</v>
      </c>
      <c r="T11" s="155">
        <f>IF(LEFT(C11,6)="","",
SUMIF('Cumpl HS'!E:E,'Com Agentes'!P11,'Cumpl HS'!G:G))</f>
        <v>5</v>
      </c>
      <c r="U11" s="156">
        <f t="shared" si="5"/>
        <v>1.0238400000000001</v>
      </c>
      <c r="V11" s="156">
        <f t="shared" si="15"/>
        <v>0.86</v>
      </c>
      <c r="W11" s="278">
        <f t="shared" si="6"/>
        <v>82</v>
      </c>
      <c r="X11" s="281">
        <f t="shared" si="18"/>
        <v>25</v>
      </c>
      <c r="Y11" s="283">
        <v>0</v>
      </c>
      <c r="Z11" s="283">
        <v>0</v>
      </c>
      <c r="AA11" s="278">
        <f>IF(Q11="","",Tabla9[[#This Row],[Puntos Reales
(Sin Incentivo)]]+X11+Y11+Z11)</f>
        <v>107</v>
      </c>
      <c r="AB11" s="156">
        <f t="shared" si="16"/>
        <v>1</v>
      </c>
      <c r="AC11" s="156">
        <f t="shared" si="17"/>
        <v>1</v>
      </c>
      <c r="AD11" s="157">
        <f>IF(Q11="","",'Info Com'!$D$11*AC11*AB11)</f>
        <v>65</v>
      </c>
      <c r="AE11" s="156">
        <f t="shared" si="8"/>
        <v>1.6461538461538461</v>
      </c>
      <c r="AF11" s="289">
        <f>IF((Tabla9[[#This Row],[Puntos]]/104)&gt;1,Tabla9[[#This Row],[Puntos]]/104,0)</f>
        <v>1.0288461538461537</v>
      </c>
      <c r="AG11" s="290">
        <f>IF(AA11&gt;104,Tabla9[[#This Row],[CANTIDAD DE PTOS POR ENCIMA DE 104]]*288+30000,0)</f>
        <v>30864</v>
      </c>
      <c r="AH11" s="154" t="str">
        <f>IF(Q11="","",
IF(AA11&lt;'Info Com'!$D$9*AB11*AC11,"Sin Escala",
IF(AND(AA11&gt;='Info Com'!$D$9*AB11*AC11,AA11&lt;'Info Com'!$D$10*AB11*AC11),'Info Com'!$F$9,
IF(AND(AA11&gt;='Info Com'!$D$10*AB11*AC11,AA11&lt;'Info Com'!$D$11*AB11*AC11),'Info Com'!$F$10,
IF(AND(AA11&gt;='Info Com'!$D$11*AB11*AC11,AA11&lt;'Info Com'!$D$12*AB11*AC11),'Info Com'!$F$11,
IF(AND(AA11&gt;='Info Com'!$D$12*AB11*AC11,AA11&lt;'Info Com'!$D$13*AB11*AC11),'Info Com'!$F$12,
IF(AND(AA11&gt;='Info Com'!$D$13*AB11*AC11,AA11&lt;'Info Com'!$D$14*AB11*AC11),'Info Com'!$F$13,
IF(AND(AA11&gt;='Info Com'!$D$14*AB11*AC11,AA11&lt;'Info Com'!$D$15*AB11*AC11),'Info Com'!$F$14,
IF(AND(AA11&gt;='Info Com'!$D$15*AB11*AC11,AA11&lt;'Info Com'!$D$16*AB11*AC11),'Info Com'!$F$15,
IF(AND(AA11&gt;='Info Com'!$D$16*AB11*AC11,AA11&lt;'Info Com'!$D$17*AB11*AC11),'Info Com'!$F$16,
IF(AA11&gt;='Info Com'!$D$17*AB11*AC11,'Info Com'!$F$17,"")))))))))))</f>
        <v>DESAFIO 2</v>
      </c>
      <c r="AI11" s="154" t="str">
        <f>IF(Q11="","",
IF(AA11&lt;'Info Com'!$D$9*AB11*AC11,"SIN ESCALA",
IF(AND(AA11&gt;='Info Com'!$D$9*AB11*AC11,AA11&lt;'Info Com'!$D$10*AB11*AC11),'Info Com'!$G$9,
IF(AND(AA11&gt;='Info Com'!$D$10*AB11*AC11,AA11&lt;'Info Com'!$D$11*AB11*AC11),'Info Com'!$G$10,
IF(AND(AA11&gt;='Info Com'!$D$11*AB11*AC11,AA11&lt;'Info Com'!$D$12*AB11*AC11),'Info Com'!$G$11,
IF(AND(AA11&gt;='Info Com'!$D$12*AB11*AC11,AA11&lt;'Info Com'!$D$13*AB11*AC11),'Info Com'!$G$12,
IF(AND(AA11&gt;='Info Com'!$D$13*AB11*AC11,AA11&lt;'Info Com'!$D$14*AB11*AC11),'Info Com'!$G$13,
IF(AND(AA11&gt;='Info Com'!$D$14*AB11*AC11,AA11&lt;'Info Com'!$D$15*AB11*AC11),'Info Com'!$G$14,
IF(AND(AA11&gt;='Info Com'!$D$15*AB11*AC11,AA11&lt;'Info Com'!$D$16*AB11*AC11),'Info Com'!$G$15,
IF(AND(AA11&gt;='Info Com'!$D$16*AB11*AC11,AA11&lt;'Info Com'!$D$17*AB11*AC11),'Info Com'!$G$16,
IF(AA11&gt;='Info Com'!$D$17*AB11*AC11,'Info Com'!$G$17,"")))))))))))</f>
        <v>SUPERA O IGUALA ESCALA 5</v>
      </c>
      <c r="AJ11" s="294">
        <f>IFERROR(IF(($AD11*'Info Com'!$E$9)-$AA11&lt;0,0,($AD11*'Info Com'!$E$9)-$AA11),"")</f>
        <v>0</v>
      </c>
      <c r="AK11" s="294">
        <f>IFERROR(IF(($AD11*'Info Com'!$E$10)-$AA11&lt;0,0,($AD11*'Info Com'!$E$10)-$AA11),"")</f>
        <v>0</v>
      </c>
      <c r="AL11" s="294">
        <f>IFERROR(IF(($AD11*'Info Com'!$E$11)-$AA11&lt;0,0,($AD11*'Info Com'!$E$11)-$AA11),"")</f>
        <v>0</v>
      </c>
      <c r="AM11" s="294">
        <f>IFERROR(IF(($AD11*'Info Com'!$E$12)-$AA11&lt;0,0,($AD11*'Info Com'!$E$12)-$AA11),"")</f>
        <v>0</v>
      </c>
      <c r="AN11" s="294">
        <f>IFERROR(IF(($AD11*'Info Com'!$E$13)-$AA11&lt;0,0,($AD11*'Info Com'!$E$13)-$AA11),"")</f>
        <v>0</v>
      </c>
      <c r="AO11" s="294">
        <f>IFERROR(IF(($AD11*'Info Com'!$E$14)-$AA11&lt;0,0,($AD11*'Info Com'!$E$14)-$AA11),"")</f>
        <v>0</v>
      </c>
      <c r="AP11" s="294">
        <f>IFERROR(IF(($AD11*'Info Com'!$E$15)-$AA11&lt;0,0,($AD11*'Info Com'!$E$15)-$AA11),"")</f>
        <v>0</v>
      </c>
      <c r="AQ11" s="294">
        <f>IFERROR(IF(($AD11*'Info Com'!$E$16)-$AA11&lt;0,0,($AD11*'Info Com'!$E$16)-$AA11),"")</f>
        <v>0</v>
      </c>
      <c r="AR11" s="294">
        <f>IFERROR(IF(($AD11*'Info Com'!$E$17)-$AA11&lt;0,0,($AD11*'Info Com'!$E$17)-$AA11),"")</f>
        <v>0</v>
      </c>
      <c r="AS11" s="157">
        <v>0</v>
      </c>
      <c r="AT11" s="157">
        <v>0</v>
      </c>
      <c r="AU11" s="158">
        <f xml:space="preserve">
IF(AND(AI11='Info Com'!$D$22,AS11='Info Com'!$F$22),'Info Com'!$I$22,
IF(AND(AI11='Info Com'!$D$23,AS11='Info Com'!$F$23),'Info Com'!$I$23,
IF(AND(AI11='Info Com'!$D$24,AS11='Info Com'!$F$24),'Info Com'!$I$24,
IF(AND(AI11='Info Com'!$D$25,AS11='Info Com'!$F$25),'Info Com'!$I$25,
IF(AND(AI11='Info Com'!$D$26,AS11='Info Com'!$F$26),'Info Com'!$I$26,
IF(AND(AI11='Info Com'!$D$27,AS11='Info Com'!$F$27),'Info Com'!$I$27,
IF(AND(AI11='Info Com'!$D$28,AS11='Info Com'!$F$28),'Info Com'!$I$28,
IF(AND(AI11='Info Com'!$D$29,AS11='Info Com'!$F$29),'Info Com'!$I$29,
IF(AND(AI11='Info Com'!$D$30,AS11='Info Com'!$F$30),'Info Com'!$I$30,
IF(AI11='Info Com'!$D$31,'Info Com'!$I$31*AS11,
IF(AI11='Info Com'!$D$32,'Info Com'!$I$32*AS11,0)))))))))))</f>
        <v>0</v>
      </c>
      <c r="AV11" s="159">
        <f xml:space="preserve">
IF(AI11='Info Com'!$D$22,'Info Com'!$E$22*AT11,
IF(AI11='Info Com'!$D$23,'Info Com'!$E$23*AT11,
IF(AI11='Info Com'!$D$24,'Info Com'!$E$24*AT11,
IF(AI11='Info Com'!$D$28,'Info Com'!$E$28*AT11,
IF(AI11='Info Com'!$D$29,'Info Com'!$E$29*AT11,
IF(AI11='Info Com'!$D$30,'Info Com'!$E$30*AT11,
IF(AI11='Info Com'!$D$31,'Info Com'!$E$31*AT11,
IF(AI11='Info Com'!$D$32,'Info Com'!$E$32*AT11,0))))))))</f>
        <v>0</v>
      </c>
      <c r="AW11" s="157">
        <f t="shared" si="9"/>
        <v>0</v>
      </c>
      <c r="AX11" s="157" t="str">
        <f t="shared" si="10"/>
        <v>OK</v>
      </c>
      <c r="AY11" s="157" t="str">
        <f t="shared" si="11"/>
        <v>NO CUMPLE</v>
      </c>
      <c r="AZ11" s="154" t="s">
        <v>372</v>
      </c>
      <c r="BA11" s="293">
        <f t="shared" si="12"/>
        <v>3</v>
      </c>
      <c r="BB11" s="291">
        <f>IF(AA11&gt;104,Tabla9[[#This Row],[CANTIDAD DE PTOS POR ENCIMA DE 104]]*288,0)</f>
        <v>864</v>
      </c>
      <c r="BC11" s="158">
        <f>IF(Q11="","",IFERROR(
VLOOKUP(AH11,Comisión10[[ESCALA]:[UTILIZACIÓN &gt;=86%]],3,0)*$AB11*$AC11*IF(AF11&gt;0,AF11,1),0))</f>
        <v>5349.9999999999991</v>
      </c>
      <c r="BD11" s="158">
        <f>IF(Q11="","",IFERROR(
IF(U11&gt;=98%,
VLOOKUP(AH11,Comisión10[[ESCALA]:[UTILIZACIÓN &gt;=86%]],4,0)*$AB11*$AC11,0),0))</f>
        <v>21700</v>
      </c>
      <c r="BE11" s="158">
        <f>IF(Q11="","",
IFERROR(
IF(V11&gt;=86%,
VLOOKUP(AH11,Comisión10[[ESCALA]:[UTILIZACIÓN &gt;=86%]],5,0)*$AB11*$AC11,0),0))</f>
        <v>3100</v>
      </c>
      <c r="BF11" s="160">
        <f t="shared" si="13"/>
        <v>0</v>
      </c>
      <c r="BG11" s="158">
        <f>IF(Q11="","",
IF(AND(AX11="OK",AY11="OK"),'Info Com'!$P$9,0))</f>
        <v>0</v>
      </c>
      <c r="BH11" s="158">
        <f>IF(Q11="","",
IF(W11="",0,
IF(AND(W11&gt;='Info Com'!$D$16,W11&lt;'Info Com'!$D$17),'Info Com'!$L$16,
IF(W11&gt;='Info Com'!$D$17,'Info Com'!$L$17,0))))</f>
        <v>0</v>
      </c>
      <c r="BI11" s="241">
        <f t="shared" si="14"/>
        <v>31014</v>
      </c>
    </row>
    <row r="12" spans="1:61" x14ac:dyDescent="0.25">
      <c r="A12" s="31" t="s">
        <v>110</v>
      </c>
      <c r="B12" s="31" t="s">
        <v>517</v>
      </c>
      <c r="C12" s="31">
        <v>40956725</v>
      </c>
      <c r="D12" s="31" t="s">
        <v>37</v>
      </c>
      <c r="E12" s="120">
        <v>5.25345</v>
      </c>
      <c r="F12" s="327">
        <v>0.82241003531012957</v>
      </c>
      <c r="G12" s="31">
        <v>85</v>
      </c>
      <c r="H12" s="31">
        <v>20</v>
      </c>
      <c r="I12" s="31">
        <v>105</v>
      </c>
      <c r="J12" s="31">
        <v>1</v>
      </c>
      <c r="K12" s="31">
        <v>1</v>
      </c>
      <c r="O12" s="154" t="str">
        <f t="shared" si="0"/>
        <v>Chierico Silvina</v>
      </c>
      <c r="P12" s="154" t="str">
        <f t="shared" si="1"/>
        <v>Berrueta Marlene Patricia</v>
      </c>
      <c r="Q12" s="154">
        <f t="shared" si="2"/>
        <v>40956725</v>
      </c>
      <c r="R12" s="155" t="str">
        <f t="shared" si="3"/>
        <v>Activo</v>
      </c>
      <c r="S12" s="155">
        <f t="shared" si="4"/>
        <v>5.25345</v>
      </c>
      <c r="T12" s="155">
        <f>IF(LEFT(C12,6)="","",
SUMIF('Cumpl HS'!E:E,'Com Agentes'!P12,'Cumpl HS'!G:G))</f>
        <v>5</v>
      </c>
      <c r="U12" s="156">
        <f t="shared" si="5"/>
        <v>1.0506899999999999</v>
      </c>
      <c r="V12" s="156">
        <f t="shared" si="15"/>
        <v>0.86</v>
      </c>
      <c r="W12" s="278">
        <f t="shared" si="6"/>
        <v>85</v>
      </c>
      <c r="X12" s="281">
        <f t="shared" si="18"/>
        <v>20</v>
      </c>
      <c r="Y12" s="283">
        <v>0</v>
      </c>
      <c r="Z12" s="282">
        <v>0</v>
      </c>
      <c r="AA12" s="278">
        <f>IF(Q12="","",Tabla9[[#This Row],[Puntos Reales
(Sin Incentivo)]]+X12+Y12+Z12)</f>
        <v>105</v>
      </c>
      <c r="AB12" s="156">
        <f t="shared" si="16"/>
        <v>1</v>
      </c>
      <c r="AC12" s="156">
        <f t="shared" si="17"/>
        <v>1</v>
      </c>
      <c r="AD12" s="157">
        <f>IF(Q12="","",'Info Com'!$D$11*AC12*AB12)</f>
        <v>65</v>
      </c>
      <c r="AE12" s="156">
        <f t="shared" si="8"/>
        <v>1.6153846153846154</v>
      </c>
      <c r="AF12" s="289">
        <f>IF((Tabla9[[#This Row],[Puntos]]/104)&gt;1,Tabla9[[#This Row],[Puntos]]/104,0)</f>
        <v>1.0096153846153846</v>
      </c>
      <c r="AG12" s="290">
        <f>IF(AA12&gt;104,Tabla9[[#This Row],[CANTIDAD DE PTOS POR ENCIMA DE 104]]*288+30000,0)</f>
        <v>30288</v>
      </c>
      <c r="AH12" s="154" t="str">
        <f>IF(Q12="","",
IF(AA12&lt;'Info Com'!$D$9*AB12*AC12,"Sin Escala",
IF(AND(AA12&gt;='Info Com'!$D$9*AB12*AC12,AA12&lt;'Info Com'!$D$10*AB12*AC12),'Info Com'!$F$9,
IF(AND(AA12&gt;='Info Com'!$D$10*AB12*AC12,AA12&lt;'Info Com'!$D$11*AB12*AC12),'Info Com'!$F$10,
IF(AND(AA12&gt;='Info Com'!$D$11*AB12*AC12,AA12&lt;'Info Com'!$D$12*AB12*AC12),'Info Com'!$F$11,
IF(AND(AA12&gt;='Info Com'!$D$12*AB12*AC12,AA12&lt;'Info Com'!$D$13*AB12*AC12),'Info Com'!$F$12,
IF(AND(AA12&gt;='Info Com'!$D$13*AB12*AC12,AA12&lt;'Info Com'!$D$14*AB12*AC12),'Info Com'!$F$13,
IF(AND(AA12&gt;='Info Com'!$D$14*AB12*AC12,AA12&lt;'Info Com'!$D$15*AB12*AC12),'Info Com'!$F$14,
IF(AND(AA12&gt;='Info Com'!$D$15*AB12*AC12,AA12&lt;'Info Com'!$D$16*AB12*AC12),'Info Com'!$F$15,
IF(AND(AA12&gt;='Info Com'!$D$16*AB12*AC12,AA12&lt;'Info Com'!$D$17*AB12*AC12),'Info Com'!$F$16,
IF(AA12&gt;='Info Com'!$D$17*AB12*AC12,'Info Com'!$F$17,"")))))))))))</f>
        <v>DESAFIO 2</v>
      </c>
      <c r="AI12" s="154" t="str">
        <f>IF(Q12="","",
IF(AA12&lt;'Info Com'!$D$9*AB12*AC12,"SIN ESCALA",
IF(AND(AA12&gt;='Info Com'!$D$9*AB12*AC12,AA12&lt;'Info Com'!$D$10*AB12*AC12),'Info Com'!$G$9,
IF(AND(AA12&gt;='Info Com'!$D$10*AB12*AC12,AA12&lt;'Info Com'!$D$11*AB12*AC12),'Info Com'!$G$10,
IF(AND(AA12&gt;='Info Com'!$D$11*AB12*AC12,AA12&lt;'Info Com'!$D$12*AB12*AC12),'Info Com'!$G$11,
IF(AND(AA12&gt;='Info Com'!$D$12*AB12*AC12,AA12&lt;'Info Com'!$D$13*AB12*AC12),'Info Com'!$G$12,
IF(AND(AA12&gt;='Info Com'!$D$13*AB12*AC12,AA12&lt;'Info Com'!$D$14*AB12*AC12),'Info Com'!$G$13,
IF(AND(AA12&gt;='Info Com'!$D$14*AB12*AC12,AA12&lt;'Info Com'!$D$15*AB12*AC12),'Info Com'!$G$14,
IF(AND(AA12&gt;='Info Com'!$D$15*AB12*AC12,AA12&lt;'Info Com'!$D$16*AB12*AC12),'Info Com'!$G$15,
IF(AND(AA12&gt;='Info Com'!$D$16*AB12*AC12,AA12&lt;'Info Com'!$D$17*AB12*AC12),'Info Com'!$G$16,
IF(AA12&gt;='Info Com'!$D$17*AB12*AC12,'Info Com'!$G$17,"")))))))))))</f>
        <v>SUPERA O IGUALA ESCALA 5</v>
      </c>
      <c r="AJ12" s="294">
        <f>IFERROR(IF(($AD12*'Info Com'!$E$9)-$AA12&lt;0,0,($AD12*'Info Com'!$E$9)-$AA12),"")</f>
        <v>0</v>
      </c>
      <c r="AK12" s="294">
        <f>IFERROR(IF(($AD12*'Info Com'!$E$10)-$AA12&lt;0,0,($AD12*'Info Com'!$E$10)-$AA12),"")</f>
        <v>0</v>
      </c>
      <c r="AL12" s="294">
        <f>IFERROR(IF(($AD12*'Info Com'!$E$11)-$AA12&lt;0,0,($AD12*'Info Com'!$E$11)-$AA12),"")</f>
        <v>0</v>
      </c>
      <c r="AM12" s="294">
        <f>IFERROR(IF(($AD12*'Info Com'!$E$12)-$AA12&lt;0,0,($AD12*'Info Com'!$E$12)-$AA12),"")</f>
        <v>0</v>
      </c>
      <c r="AN12" s="294">
        <f>IFERROR(IF(($AD12*'Info Com'!$E$13)-$AA12&lt;0,0,($AD12*'Info Com'!$E$13)-$AA12),"")</f>
        <v>0</v>
      </c>
      <c r="AO12" s="294">
        <f>IFERROR(IF(($AD12*'Info Com'!$E$14)-$AA12&lt;0,0,($AD12*'Info Com'!$E$14)-$AA12),"")</f>
        <v>0</v>
      </c>
      <c r="AP12" s="294">
        <f>IFERROR(IF(($AD12*'Info Com'!$E$15)-$AA12&lt;0,0,($AD12*'Info Com'!$E$15)-$AA12),"")</f>
        <v>0</v>
      </c>
      <c r="AQ12" s="294">
        <f>IFERROR(IF(($AD12*'Info Com'!$E$16)-$AA12&lt;0,0,($AD12*'Info Com'!$E$16)-$AA12),"")</f>
        <v>0</v>
      </c>
      <c r="AR12" s="294">
        <f>IFERROR(IF(($AD12*'Info Com'!$E$17)-$AA12&lt;0,0,($AD12*'Info Com'!$E$17)-$AA12),"")</f>
        <v>0</v>
      </c>
      <c r="AS12" s="157">
        <v>0</v>
      </c>
      <c r="AT12" s="157">
        <v>0</v>
      </c>
      <c r="AU12" s="158">
        <f xml:space="preserve">
IF(AND(AI12='Info Com'!$D$22,AS12='Info Com'!$F$22),'Info Com'!$I$22,
IF(AND(AI12='Info Com'!$D$23,AS12='Info Com'!$F$23),'Info Com'!$I$23,
IF(AND(AI12='Info Com'!$D$24,AS12='Info Com'!$F$24),'Info Com'!$I$24,
IF(AND(AI12='Info Com'!$D$25,AS12='Info Com'!$F$25),'Info Com'!$I$25,
IF(AND(AI12='Info Com'!$D$26,AS12='Info Com'!$F$26),'Info Com'!$I$26,
IF(AND(AI12='Info Com'!$D$27,AS12='Info Com'!$F$27),'Info Com'!$I$27,
IF(AND(AI12='Info Com'!$D$28,AS12='Info Com'!$F$28),'Info Com'!$I$28,
IF(AND(AI12='Info Com'!$D$29,AS12='Info Com'!$F$29),'Info Com'!$I$29,
IF(AND(AI12='Info Com'!$D$30,AS12='Info Com'!$F$30),'Info Com'!$I$30,
IF(AI12='Info Com'!$D$31,'Info Com'!$I$31*AS12,
IF(AI12='Info Com'!$D$32,'Info Com'!$I$32*AS12,0)))))))))))</f>
        <v>0</v>
      </c>
      <c r="AV12" s="159">
        <f xml:space="preserve">
IF(AI12='Info Com'!$D$22,'Info Com'!$E$22*AT12,
IF(AI12='Info Com'!$D$23,'Info Com'!$E$23*AT12,
IF(AI12='Info Com'!$D$24,'Info Com'!$E$24*AT12,
IF(AI12='Info Com'!$D$28,'Info Com'!$E$28*AT12,
IF(AI12='Info Com'!$D$29,'Info Com'!$E$29*AT12,
IF(AI12='Info Com'!$D$30,'Info Com'!$E$30*AT12,
IF(AI12='Info Com'!$D$31,'Info Com'!$E$31*AT12,
IF(AI12='Info Com'!$D$32,'Info Com'!$E$32*AT12,0))))))))</f>
        <v>0</v>
      </c>
      <c r="AW12" s="157">
        <f t="shared" si="9"/>
        <v>0</v>
      </c>
      <c r="AX12" s="157" t="str">
        <f t="shared" si="10"/>
        <v>OK</v>
      </c>
      <c r="AY12" s="157" t="str">
        <f t="shared" si="11"/>
        <v>NO CUMPLE</v>
      </c>
      <c r="AZ12" s="154" t="s">
        <v>502</v>
      </c>
      <c r="BA12" s="293">
        <f t="shared" si="12"/>
        <v>1</v>
      </c>
      <c r="BB12" s="291">
        <f>IF(AA12&gt;104,Tabla9[[#This Row],[CANTIDAD DE PTOS POR ENCIMA DE 104]]*288,0)</f>
        <v>288</v>
      </c>
      <c r="BC12" s="158">
        <f>IF(Q12="","",IFERROR(
VLOOKUP(AH12,Comisión10[[ESCALA]:[UTILIZACIÓN &gt;=86%]],3,0)*$AB12*$AC12*IF(AF12&gt;0,AF12,1),0))</f>
        <v>5250</v>
      </c>
      <c r="BD12" s="158">
        <f>IF(Q12="","",IFERROR(
IF(U12&gt;=98%,
VLOOKUP(AH12,Comisión10[[ESCALA]:[UTILIZACIÓN &gt;=86%]],4,0)*$AB12*$AC12,0),0))</f>
        <v>21700</v>
      </c>
      <c r="BE12" s="158">
        <f>IF(Q12="","",
IFERROR(
IF(V12&gt;=86%,
VLOOKUP(AH12,Comisión10[[ESCALA]:[UTILIZACIÓN &gt;=86%]],5,0)*$AB12*$AC12,0),0))</f>
        <v>3100</v>
      </c>
      <c r="BF12" s="160">
        <f t="shared" si="13"/>
        <v>0</v>
      </c>
      <c r="BG12" s="158">
        <f>IF(Q12="","",
IF(AND(AX12="OK",AY12="OK"),'Info Com'!$P$9,0))</f>
        <v>0</v>
      </c>
      <c r="BH12" s="158">
        <f>IF(Q12="","",
IF(W12="",0,
IF(AND(W12&gt;='Info Com'!$D$16,W12&lt;'Info Com'!$D$17),'Info Com'!$L$16,
IF(W12&gt;='Info Com'!$D$17,'Info Com'!$L$17,0))))</f>
        <v>0</v>
      </c>
      <c r="BI12" s="241">
        <f t="shared" si="14"/>
        <v>30338</v>
      </c>
    </row>
    <row r="13" spans="1:61" x14ac:dyDescent="0.25">
      <c r="A13" s="31" t="s">
        <v>110</v>
      </c>
      <c r="B13" s="31" t="s">
        <v>206</v>
      </c>
      <c r="C13" s="31">
        <v>41133789</v>
      </c>
      <c r="D13" s="31" t="s">
        <v>37</v>
      </c>
      <c r="E13" s="120">
        <v>5.2410600000000009</v>
      </c>
      <c r="F13" s="327">
        <v>0.75456300824642342</v>
      </c>
      <c r="G13" s="31">
        <v>110</v>
      </c>
      <c r="H13" s="31">
        <v>30</v>
      </c>
      <c r="I13" s="31">
        <v>140</v>
      </c>
      <c r="J13" s="31">
        <v>1</v>
      </c>
      <c r="K13" s="31">
        <v>1</v>
      </c>
      <c r="O13" s="154" t="str">
        <f t="shared" si="0"/>
        <v>Chierico Silvina</v>
      </c>
      <c r="P13" s="154" t="str">
        <f t="shared" si="1"/>
        <v>Bussolini Daiana Ayelen</v>
      </c>
      <c r="Q13" s="154">
        <f t="shared" si="2"/>
        <v>41133789</v>
      </c>
      <c r="R13" s="155" t="str">
        <f t="shared" si="3"/>
        <v>Activo</v>
      </c>
      <c r="S13" s="155">
        <f t="shared" si="4"/>
        <v>5.2410600000000009</v>
      </c>
      <c r="T13" s="155">
        <f>IF(LEFT(C13,6)="","",
SUMIF('Cumpl HS'!E:E,'Com Agentes'!P13,'Cumpl HS'!G:G))</f>
        <v>5</v>
      </c>
      <c r="U13" s="156">
        <f t="shared" si="5"/>
        <v>1.0482120000000001</v>
      </c>
      <c r="V13" s="156">
        <f t="shared" si="15"/>
        <v>0.75456300824642342</v>
      </c>
      <c r="W13" s="278">
        <f t="shared" si="6"/>
        <v>110</v>
      </c>
      <c r="X13" s="281">
        <f t="shared" si="18"/>
        <v>30</v>
      </c>
      <c r="Y13" s="283">
        <v>0</v>
      </c>
      <c r="Z13" s="283">
        <v>0</v>
      </c>
      <c r="AA13" s="278">
        <f>IF(Q13="","",Tabla9[[#This Row],[Puntos Reales
(Sin Incentivo)]]+X13+Y13+Z13)</f>
        <v>140</v>
      </c>
      <c r="AB13" s="156">
        <f t="shared" si="16"/>
        <v>1</v>
      </c>
      <c r="AC13" s="156">
        <f t="shared" si="17"/>
        <v>1</v>
      </c>
      <c r="AD13" s="157">
        <f>IF(Q13="","",'Info Com'!$D$11*AC13*AB13)</f>
        <v>65</v>
      </c>
      <c r="AE13" s="156">
        <f t="shared" si="8"/>
        <v>2.1538461538461537</v>
      </c>
      <c r="AF13" s="289">
        <f>IF((Tabla9[[#This Row],[Puntos]]/104)&gt;1,Tabla9[[#This Row],[Puntos]]/104,0)</f>
        <v>1.3461538461538463</v>
      </c>
      <c r="AG13" s="290">
        <f>IF(AA13&gt;104,Tabla9[[#This Row],[CANTIDAD DE PTOS POR ENCIMA DE 104]]*288+30000,0)</f>
        <v>40368</v>
      </c>
      <c r="AH13" s="154" t="str">
        <f>IF(Q13="","",
IF(AA13&lt;'Info Com'!$D$9*AB13*AC13,"Sin Escala",
IF(AND(AA13&gt;='Info Com'!$D$9*AB13*AC13,AA13&lt;'Info Com'!$D$10*AB13*AC13),'Info Com'!$F$9,
IF(AND(AA13&gt;='Info Com'!$D$10*AB13*AC13,AA13&lt;'Info Com'!$D$11*AB13*AC13),'Info Com'!$F$10,
IF(AND(AA13&gt;='Info Com'!$D$11*AB13*AC13,AA13&lt;'Info Com'!$D$12*AB13*AC13),'Info Com'!$F$11,
IF(AND(AA13&gt;='Info Com'!$D$12*AB13*AC13,AA13&lt;'Info Com'!$D$13*AB13*AC13),'Info Com'!$F$12,
IF(AND(AA13&gt;='Info Com'!$D$13*AB13*AC13,AA13&lt;'Info Com'!$D$14*AB13*AC13),'Info Com'!$F$13,
IF(AND(AA13&gt;='Info Com'!$D$14*AB13*AC13,AA13&lt;'Info Com'!$D$15*AB13*AC13),'Info Com'!$F$14,
IF(AND(AA13&gt;='Info Com'!$D$15*AB13*AC13,AA13&lt;'Info Com'!$D$16*AB13*AC13),'Info Com'!$F$15,
IF(AND(AA13&gt;='Info Com'!$D$16*AB13*AC13,AA13&lt;'Info Com'!$D$17*AB13*AC13),'Info Com'!$F$16,
IF(AA13&gt;='Info Com'!$D$17*AB13*AC13,'Info Com'!$F$17,"")))))))))))</f>
        <v>DESAFIO 2</v>
      </c>
      <c r="AI13" s="154" t="str">
        <f>IF(Q13="","",
IF(AA13&lt;'Info Com'!$D$9*AB13*AC13,"SIN ESCALA",
IF(AND(AA13&gt;='Info Com'!$D$9*AB13*AC13,AA13&lt;'Info Com'!$D$10*AB13*AC13),'Info Com'!$G$9,
IF(AND(AA13&gt;='Info Com'!$D$10*AB13*AC13,AA13&lt;'Info Com'!$D$11*AB13*AC13),'Info Com'!$G$10,
IF(AND(AA13&gt;='Info Com'!$D$11*AB13*AC13,AA13&lt;'Info Com'!$D$12*AB13*AC13),'Info Com'!$G$11,
IF(AND(AA13&gt;='Info Com'!$D$12*AB13*AC13,AA13&lt;'Info Com'!$D$13*AB13*AC13),'Info Com'!$G$12,
IF(AND(AA13&gt;='Info Com'!$D$13*AB13*AC13,AA13&lt;'Info Com'!$D$14*AB13*AC13),'Info Com'!$G$13,
IF(AND(AA13&gt;='Info Com'!$D$14*AB13*AC13,AA13&lt;'Info Com'!$D$15*AB13*AC13),'Info Com'!$G$14,
IF(AND(AA13&gt;='Info Com'!$D$15*AB13*AC13,AA13&lt;'Info Com'!$D$16*AB13*AC13),'Info Com'!$G$15,
IF(AND(AA13&gt;='Info Com'!$D$16*AB13*AC13,AA13&lt;'Info Com'!$D$17*AB13*AC13),'Info Com'!$G$16,
IF(AA13&gt;='Info Com'!$D$17*AB13*AC13,'Info Com'!$G$17,"")))))))))))</f>
        <v>SUPERA O IGUALA ESCALA 5</v>
      </c>
      <c r="AJ13" s="294">
        <f>IFERROR(IF(($AD13*'Info Com'!$E$9)-$AA13&lt;0,0,($AD13*'Info Com'!$E$9)-$AA13),"")</f>
        <v>0</v>
      </c>
      <c r="AK13" s="294">
        <f>IFERROR(IF(($AD13*'Info Com'!$E$10)-$AA13&lt;0,0,($AD13*'Info Com'!$E$10)-$AA13),"")</f>
        <v>0</v>
      </c>
      <c r="AL13" s="294">
        <f>IFERROR(IF(($AD13*'Info Com'!$E$11)-$AA13&lt;0,0,($AD13*'Info Com'!$E$11)-$AA13),"")</f>
        <v>0</v>
      </c>
      <c r="AM13" s="294">
        <f>IFERROR(IF(($AD13*'Info Com'!$E$12)-$AA13&lt;0,0,($AD13*'Info Com'!$E$12)-$AA13),"")</f>
        <v>0</v>
      </c>
      <c r="AN13" s="294">
        <f>IFERROR(IF(($AD13*'Info Com'!$E$13)-$AA13&lt;0,0,($AD13*'Info Com'!$E$13)-$AA13),"")</f>
        <v>0</v>
      </c>
      <c r="AO13" s="294">
        <f>IFERROR(IF(($AD13*'Info Com'!$E$14)-$AA13&lt;0,0,($AD13*'Info Com'!$E$14)-$AA13),"")</f>
        <v>0</v>
      </c>
      <c r="AP13" s="294">
        <f>IFERROR(IF(($AD13*'Info Com'!$E$15)-$AA13&lt;0,0,($AD13*'Info Com'!$E$15)-$AA13),"")</f>
        <v>0</v>
      </c>
      <c r="AQ13" s="294">
        <f>IFERROR(IF(($AD13*'Info Com'!$E$16)-$AA13&lt;0,0,($AD13*'Info Com'!$E$16)-$AA13),"")</f>
        <v>0</v>
      </c>
      <c r="AR13" s="294">
        <f>IFERROR(IF(($AD13*'Info Com'!$E$17)-$AA13&lt;0,0,($AD13*'Info Com'!$E$17)-$AA13),"")</f>
        <v>0</v>
      </c>
      <c r="AS13" s="157">
        <v>0</v>
      </c>
      <c r="AT13" s="157">
        <v>0</v>
      </c>
      <c r="AU13" s="158">
        <f xml:space="preserve">
IF(AND(AI13='Info Com'!$D$22,AS13='Info Com'!$F$22),'Info Com'!$I$22,
IF(AND(AI13='Info Com'!$D$23,AS13='Info Com'!$F$23),'Info Com'!$I$23,
IF(AND(AI13='Info Com'!$D$24,AS13='Info Com'!$F$24),'Info Com'!$I$24,
IF(AND(AI13='Info Com'!$D$25,AS13='Info Com'!$F$25),'Info Com'!$I$25,
IF(AND(AI13='Info Com'!$D$26,AS13='Info Com'!$F$26),'Info Com'!$I$26,
IF(AND(AI13='Info Com'!$D$27,AS13='Info Com'!$F$27),'Info Com'!$I$27,
IF(AND(AI13='Info Com'!$D$28,AS13='Info Com'!$F$28),'Info Com'!$I$28,
IF(AND(AI13='Info Com'!$D$29,AS13='Info Com'!$F$29),'Info Com'!$I$29,
IF(AND(AI13='Info Com'!$D$30,AS13='Info Com'!$F$30),'Info Com'!$I$30,
IF(AI13='Info Com'!$D$31,'Info Com'!$I$31*AS13,
IF(AI13='Info Com'!$D$32,'Info Com'!$I$32*AS13,0)))))))))))</f>
        <v>0</v>
      </c>
      <c r="AV13" s="159">
        <f xml:space="preserve">
IF(AI13='Info Com'!$D$22,'Info Com'!$E$22*AT13,
IF(AI13='Info Com'!$D$23,'Info Com'!$E$23*AT13,
IF(AI13='Info Com'!$D$24,'Info Com'!$E$24*AT13,
IF(AI13='Info Com'!$D$28,'Info Com'!$E$28*AT13,
IF(AI13='Info Com'!$D$29,'Info Com'!$E$29*AT13,
IF(AI13='Info Com'!$D$30,'Info Com'!$E$30*AT13,
IF(AI13='Info Com'!$D$31,'Info Com'!$E$31*AT13,
IF(AI13='Info Com'!$D$32,'Info Com'!$E$32*AT13,0))))))))</f>
        <v>0</v>
      </c>
      <c r="AW13" s="157">
        <f t="shared" si="9"/>
        <v>0</v>
      </c>
      <c r="AX13" s="157" t="str">
        <f t="shared" si="10"/>
        <v>OK</v>
      </c>
      <c r="AY13" s="157" t="str">
        <f t="shared" si="11"/>
        <v>OK</v>
      </c>
      <c r="AZ13" s="154" t="s">
        <v>374</v>
      </c>
      <c r="BA13" s="293">
        <f t="shared" si="12"/>
        <v>36</v>
      </c>
      <c r="BB13" s="291">
        <f>IF(AA13&gt;104,Tabla9[[#This Row],[CANTIDAD DE PTOS POR ENCIMA DE 104]]*288,0)</f>
        <v>10368</v>
      </c>
      <c r="BC13" s="158">
        <f>IF(Q13="","",IFERROR(
VLOOKUP(AH13,Comisión10[[ESCALA]:[UTILIZACIÓN &gt;=86%]],3,0)*$AB13*$AC13*IF(AF13&gt;0,AF13,1),0))</f>
        <v>7000.0000000000009</v>
      </c>
      <c r="BD13" s="158">
        <f>IF(Q13="","",IFERROR(
IF(U13&gt;=98%,
VLOOKUP(AH13,Comisión10[[ESCALA]:[UTILIZACIÓN &gt;=86%]],4,0)*$AB13*$AC13,0),0))</f>
        <v>21700</v>
      </c>
      <c r="BE13" s="158">
        <f>IF(Q13="","",
IFERROR(
IF(V13&gt;=86%,
VLOOKUP(AH13,Comisión10[[ESCALA]:[UTILIZACIÓN &gt;=86%]],5,0)*$AB13*$AC13,0),0))</f>
        <v>0</v>
      </c>
      <c r="BF13" s="160">
        <f t="shared" si="13"/>
        <v>0</v>
      </c>
      <c r="BG13" s="158">
        <f>IF(Q13="","",
IF(AND(AX13="OK",AY13="OK"),'Info Com'!$P$9,0))</f>
        <v>2000</v>
      </c>
      <c r="BH13" s="158">
        <f>IF(Q13="","",
IF(W13="",0,
IF(AND(W13&gt;='Info Com'!$D$16,W13&lt;'Info Com'!$D$17),'Info Com'!$L$16,
IF(W13&gt;='Info Com'!$D$17,'Info Com'!$L$17,0))))</f>
        <v>20000</v>
      </c>
      <c r="BI13" s="241">
        <f>IF(Q13="","",SUM(BB13:BH13))</f>
        <v>61068</v>
      </c>
    </row>
    <row r="14" spans="1:61" x14ac:dyDescent="0.25">
      <c r="A14" s="31" t="s">
        <v>110</v>
      </c>
      <c r="B14" s="31" t="s">
        <v>105</v>
      </c>
      <c r="C14" s="31">
        <v>94097584</v>
      </c>
      <c r="D14" s="31" t="s">
        <v>37</v>
      </c>
      <c r="E14" s="120">
        <v>4.6316299999999995</v>
      </c>
      <c r="F14" s="327">
        <v>0.77945777188592347</v>
      </c>
      <c r="G14" s="31">
        <v>101</v>
      </c>
      <c r="H14" s="31">
        <v>34</v>
      </c>
      <c r="I14" s="31">
        <v>135</v>
      </c>
      <c r="J14" s="31">
        <v>1</v>
      </c>
      <c r="K14" s="31">
        <v>1</v>
      </c>
      <c r="O14" s="154" t="str">
        <f t="shared" si="0"/>
        <v>Chierico Silvina</v>
      </c>
      <c r="P14" s="154" t="str">
        <f t="shared" si="1"/>
        <v>Cabrera Angie</v>
      </c>
      <c r="Q14" s="154">
        <f t="shared" si="2"/>
        <v>94097584</v>
      </c>
      <c r="R14" s="155" t="str">
        <f t="shared" si="3"/>
        <v>Activo</v>
      </c>
      <c r="S14" s="155">
        <f t="shared" si="4"/>
        <v>4.6316299999999995</v>
      </c>
      <c r="T14" s="155">
        <f>IF(LEFT(C14,6)="","",
SUMIF('Cumpl HS'!E:E,'Com Agentes'!P14,'Cumpl HS'!G:G))</f>
        <v>5</v>
      </c>
      <c r="U14" s="156">
        <f t="shared" si="5"/>
        <v>0.92632599999999987</v>
      </c>
      <c r="V14" s="156">
        <f t="shared" si="15"/>
        <v>0.77945777188592347</v>
      </c>
      <c r="W14" s="278">
        <f t="shared" si="6"/>
        <v>101</v>
      </c>
      <c r="X14" s="281">
        <f t="shared" si="18"/>
        <v>34</v>
      </c>
      <c r="Y14" s="283">
        <v>0</v>
      </c>
      <c r="Z14" s="282">
        <v>0</v>
      </c>
      <c r="AA14" s="278">
        <f>IF(Q14="","",Tabla9[[#This Row],[Puntos Reales
(Sin Incentivo)]]+X14+Y14+Z14)</f>
        <v>135</v>
      </c>
      <c r="AB14" s="156">
        <f t="shared" si="16"/>
        <v>1</v>
      </c>
      <c r="AC14" s="156">
        <f t="shared" si="17"/>
        <v>1</v>
      </c>
      <c r="AD14" s="157">
        <f>IF(Q14="","",'Info Com'!$D$11*AC14*AB14)</f>
        <v>65</v>
      </c>
      <c r="AE14" s="156">
        <f t="shared" si="8"/>
        <v>2.0769230769230771</v>
      </c>
      <c r="AF14" s="289">
        <f>IF((Tabla9[[#This Row],[Puntos]]/104)&gt;1,Tabla9[[#This Row],[Puntos]]/104,0)</f>
        <v>1.2980769230769231</v>
      </c>
      <c r="AG14" s="290">
        <f>IF(AA14&gt;104,Tabla9[[#This Row],[CANTIDAD DE PTOS POR ENCIMA DE 104]]*288+30000,0)</f>
        <v>38928</v>
      </c>
      <c r="AH14" s="154" t="str">
        <f>IF(Q14="","",
IF(AA14&lt;'Info Com'!$D$9*AB14*AC14,"Sin Escala",
IF(AND(AA14&gt;='Info Com'!$D$9*AB14*AC14,AA14&lt;'Info Com'!$D$10*AB14*AC14),'Info Com'!$F$9,
IF(AND(AA14&gt;='Info Com'!$D$10*AB14*AC14,AA14&lt;'Info Com'!$D$11*AB14*AC14),'Info Com'!$F$10,
IF(AND(AA14&gt;='Info Com'!$D$11*AB14*AC14,AA14&lt;'Info Com'!$D$12*AB14*AC14),'Info Com'!$F$11,
IF(AND(AA14&gt;='Info Com'!$D$12*AB14*AC14,AA14&lt;'Info Com'!$D$13*AB14*AC14),'Info Com'!$F$12,
IF(AND(AA14&gt;='Info Com'!$D$13*AB14*AC14,AA14&lt;'Info Com'!$D$14*AB14*AC14),'Info Com'!$F$13,
IF(AND(AA14&gt;='Info Com'!$D$14*AB14*AC14,AA14&lt;'Info Com'!$D$15*AB14*AC14),'Info Com'!$F$14,
IF(AND(AA14&gt;='Info Com'!$D$15*AB14*AC14,AA14&lt;'Info Com'!$D$16*AB14*AC14),'Info Com'!$F$15,
IF(AND(AA14&gt;='Info Com'!$D$16*AB14*AC14,AA14&lt;'Info Com'!$D$17*AB14*AC14),'Info Com'!$F$16,
IF(AA14&gt;='Info Com'!$D$17*AB14*AC14,'Info Com'!$F$17,"")))))))))))</f>
        <v>DESAFIO 2</v>
      </c>
      <c r="AI14" s="154" t="str">
        <f>IF(Q14="","",
IF(AA14&lt;'Info Com'!$D$9*AB14*AC14,"SIN ESCALA",
IF(AND(AA14&gt;='Info Com'!$D$9*AB14*AC14,AA14&lt;'Info Com'!$D$10*AB14*AC14),'Info Com'!$G$9,
IF(AND(AA14&gt;='Info Com'!$D$10*AB14*AC14,AA14&lt;'Info Com'!$D$11*AB14*AC14),'Info Com'!$G$10,
IF(AND(AA14&gt;='Info Com'!$D$11*AB14*AC14,AA14&lt;'Info Com'!$D$12*AB14*AC14),'Info Com'!$G$11,
IF(AND(AA14&gt;='Info Com'!$D$12*AB14*AC14,AA14&lt;'Info Com'!$D$13*AB14*AC14),'Info Com'!$G$12,
IF(AND(AA14&gt;='Info Com'!$D$13*AB14*AC14,AA14&lt;'Info Com'!$D$14*AB14*AC14),'Info Com'!$G$13,
IF(AND(AA14&gt;='Info Com'!$D$14*AB14*AC14,AA14&lt;'Info Com'!$D$15*AB14*AC14),'Info Com'!$G$14,
IF(AND(AA14&gt;='Info Com'!$D$15*AB14*AC14,AA14&lt;'Info Com'!$D$16*AB14*AC14),'Info Com'!$G$15,
IF(AND(AA14&gt;='Info Com'!$D$16*AB14*AC14,AA14&lt;'Info Com'!$D$17*AB14*AC14),'Info Com'!$G$16,
IF(AA14&gt;='Info Com'!$D$17*AB14*AC14,'Info Com'!$G$17,"")))))))))))</f>
        <v>SUPERA O IGUALA ESCALA 5</v>
      </c>
      <c r="AJ14" s="294">
        <f>IFERROR(IF(($AD14*'Info Com'!$E$9)-$AA14&lt;0,0,($AD14*'Info Com'!$E$9)-$AA14),"")</f>
        <v>0</v>
      </c>
      <c r="AK14" s="294">
        <f>IFERROR(IF(($AD14*'Info Com'!$E$10)-$AA14&lt;0,0,($AD14*'Info Com'!$E$10)-$AA14),"")</f>
        <v>0</v>
      </c>
      <c r="AL14" s="294">
        <f>IFERROR(IF(($AD14*'Info Com'!$E$11)-$AA14&lt;0,0,($AD14*'Info Com'!$E$11)-$AA14),"")</f>
        <v>0</v>
      </c>
      <c r="AM14" s="294">
        <f>IFERROR(IF(($AD14*'Info Com'!$E$12)-$AA14&lt;0,0,($AD14*'Info Com'!$E$12)-$AA14),"")</f>
        <v>0</v>
      </c>
      <c r="AN14" s="294">
        <f>IFERROR(IF(($AD14*'Info Com'!$E$13)-$AA14&lt;0,0,($AD14*'Info Com'!$E$13)-$AA14),"")</f>
        <v>0</v>
      </c>
      <c r="AO14" s="294">
        <f>IFERROR(IF(($AD14*'Info Com'!$E$14)-$AA14&lt;0,0,($AD14*'Info Com'!$E$14)-$AA14),"")</f>
        <v>0</v>
      </c>
      <c r="AP14" s="294">
        <f>IFERROR(IF(($AD14*'Info Com'!$E$15)-$AA14&lt;0,0,($AD14*'Info Com'!$E$15)-$AA14),"")</f>
        <v>0</v>
      </c>
      <c r="AQ14" s="294">
        <f>IFERROR(IF(($AD14*'Info Com'!$E$16)-$AA14&lt;0,0,($AD14*'Info Com'!$E$16)-$AA14),"")</f>
        <v>0</v>
      </c>
      <c r="AR14" s="294">
        <f>IFERROR(IF(($AD14*'Info Com'!$E$17)-$AA14&lt;0,0,($AD14*'Info Com'!$E$17)-$AA14),"")</f>
        <v>0</v>
      </c>
      <c r="AS14" s="157">
        <v>0</v>
      </c>
      <c r="AT14" s="157">
        <v>0</v>
      </c>
      <c r="AU14" s="158">
        <f xml:space="preserve">
IF(AND(AI14='Info Com'!$D$22,AS14='Info Com'!$F$22),'Info Com'!$I$22,
IF(AND(AI14='Info Com'!$D$23,AS14='Info Com'!$F$23),'Info Com'!$I$23,
IF(AND(AI14='Info Com'!$D$24,AS14='Info Com'!$F$24),'Info Com'!$I$24,
IF(AND(AI14='Info Com'!$D$25,AS14='Info Com'!$F$25),'Info Com'!$I$25,
IF(AND(AI14='Info Com'!$D$26,AS14='Info Com'!$F$26),'Info Com'!$I$26,
IF(AND(AI14='Info Com'!$D$27,AS14='Info Com'!$F$27),'Info Com'!$I$27,
IF(AND(AI14='Info Com'!$D$28,AS14='Info Com'!$F$28),'Info Com'!$I$28,
IF(AND(AI14='Info Com'!$D$29,AS14='Info Com'!$F$29),'Info Com'!$I$29,
IF(AND(AI14='Info Com'!$D$30,AS14='Info Com'!$F$30),'Info Com'!$I$30,
IF(AI14='Info Com'!$D$31,'Info Com'!$I$31*AS14,
IF(AI14='Info Com'!$D$32,'Info Com'!$I$32*AS14,0)))))))))))</f>
        <v>0</v>
      </c>
      <c r="AV14" s="159">
        <f xml:space="preserve">
IF(AI14='Info Com'!$D$22,'Info Com'!$E$22*AT14,
IF(AI14='Info Com'!$D$23,'Info Com'!$E$23*AT14,
IF(AI14='Info Com'!$D$24,'Info Com'!$E$24*AT14,
IF(AI14='Info Com'!$D$28,'Info Com'!$E$28*AT14,
IF(AI14='Info Com'!$D$29,'Info Com'!$E$29*AT14,
IF(AI14='Info Com'!$D$30,'Info Com'!$E$30*AT14,
IF(AI14='Info Com'!$D$31,'Info Com'!$E$31*AT14,
IF(AI14='Info Com'!$D$32,'Info Com'!$E$32*AT14,0))))))))</f>
        <v>0</v>
      </c>
      <c r="AW14" s="157">
        <f t="shared" si="9"/>
        <v>0</v>
      </c>
      <c r="AX14" s="157" t="str">
        <f t="shared" si="10"/>
        <v>OK</v>
      </c>
      <c r="AY14" s="157" t="str">
        <f t="shared" si="11"/>
        <v>OK</v>
      </c>
      <c r="AZ14" s="154" t="s">
        <v>375</v>
      </c>
      <c r="BA14" s="293">
        <f t="shared" si="12"/>
        <v>31</v>
      </c>
      <c r="BB14" s="291">
        <f>IF(AA14&gt;104,Tabla9[[#This Row],[CANTIDAD DE PTOS POR ENCIMA DE 104]]*288,0)</f>
        <v>8928</v>
      </c>
      <c r="BC14" s="158">
        <f>IF(Q14="","",IFERROR(
VLOOKUP(AH14,Comisión10[[ESCALA]:[UTILIZACIÓN &gt;=86%]],3,0)*$AB14*$AC14*IF(AF14&gt;0,AF14,1),0))</f>
        <v>6750</v>
      </c>
      <c r="BD14" s="158">
        <f>IF(Q14="","",IFERROR(
IF(U14&gt;=98%,
VLOOKUP(AH14,Comisión10[[ESCALA]:[UTILIZACIÓN &gt;=86%]],4,0)*$AB14*$AC14,0),0))</f>
        <v>0</v>
      </c>
      <c r="BE14" s="158">
        <f>IF(Q14="","",
IFERROR(
IF(V14&gt;=86%,
VLOOKUP(AH14,Comisión10[[ESCALA]:[UTILIZACIÓN &gt;=86%]],5,0)*$AB14*$AC14,0),0))</f>
        <v>0</v>
      </c>
      <c r="BF14" s="160">
        <f t="shared" si="13"/>
        <v>0</v>
      </c>
      <c r="BG14" s="158">
        <f>IF(Q14="","",
IF(AND(AX14="OK",AY14="OK"),'Info Com'!$P$9,0))</f>
        <v>2000</v>
      </c>
      <c r="BH14" s="158">
        <f>IF(Q14="","",
IF(W14="",0,
IF(AND(W14&gt;='Info Com'!$D$16,W14&lt;'Info Com'!$D$17),'Info Com'!$L$16,
IF(W14&gt;='Info Com'!$D$17,'Info Com'!$L$17,0))))</f>
        <v>10000</v>
      </c>
      <c r="BI14" s="241">
        <f t="shared" ref="BI14:BI43" si="19">IF(Q14="","",SUM(BB14:BH14))</f>
        <v>27678</v>
      </c>
    </row>
    <row r="15" spans="1:61" x14ac:dyDescent="0.25">
      <c r="A15" s="31" t="s">
        <v>110</v>
      </c>
      <c r="B15" s="31" t="s">
        <v>173</v>
      </c>
      <c r="C15" s="31">
        <v>38255931</v>
      </c>
      <c r="D15" s="31" t="s">
        <v>37</v>
      </c>
      <c r="E15" s="120">
        <v>3.8352499999999998</v>
      </c>
      <c r="F15" s="327">
        <v>0.83983834169871596</v>
      </c>
      <c r="G15" s="31">
        <v>83</v>
      </c>
      <c r="H15" s="31">
        <v>32</v>
      </c>
      <c r="I15" s="31">
        <v>115</v>
      </c>
      <c r="J15" s="31">
        <v>1</v>
      </c>
      <c r="K15" s="31">
        <v>1</v>
      </c>
      <c r="O15" s="154" t="str">
        <f t="shared" si="0"/>
        <v>Chierico Silvina</v>
      </c>
      <c r="P15" s="154" t="str">
        <f t="shared" si="1"/>
        <v>Cabrera Rocio Daiana</v>
      </c>
      <c r="Q15" s="154">
        <f t="shared" si="2"/>
        <v>38255931</v>
      </c>
      <c r="R15" s="155" t="str">
        <f t="shared" si="3"/>
        <v>Activo</v>
      </c>
      <c r="S15" s="155">
        <f t="shared" si="4"/>
        <v>3.8352499999999998</v>
      </c>
      <c r="T15" s="155">
        <f>IF(LEFT(C15,6)="","",
SUMIF('Cumpl HS'!E:E,'Com Agentes'!P15,'Cumpl HS'!G:G))</f>
        <v>3.5</v>
      </c>
      <c r="U15" s="156">
        <f t="shared" si="5"/>
        <v>1.0957857142857141</v>
      </c>
      <c r="V15" s="156">
        <f t="shared" si="15"/>
        <v>0.86</v>
      </c>
      <c r="W15" s="278">
        <f t="shared" si="6"/>
        <v>83</v>
      </c>
      <c r="X15" s="281">
        <f t="shared" si="18"/>
        <v>32</v>
      </c>
      <c r="Y15" s="283">
        <v>0</v>
      </c>
      <c r="Z15" s="283">
        <v>0</v>
      </c>
      <c r="AA15" s="278">
        <f>IF(Q15="","",Tabla9[[#This Row],[Puntos Reales
(Sin Incentivo)]]+X15+Y15+Z15)</f>
        <v>115</v>
      </c>
      <c r="AB15" s="156">
        <f t="shared" si="16"/>
        <v>1</v>
      </c>
      <c r="AC15" s="156">
        <f t="shared" si="17"/>
        <v>1</v>
      </c>
      <c r="AD15" s="157">
        <f>IF(Q15="","",'Info Com'!$D$11*AC15*AB15)</f>
        <v>65</v>
      </c>
      <c r="AE15" s="156">
        <f t="shared" si="8"/>
        <v>1.7692307692307692</v>
      </c>
      <c r="AF15" s="289">
        <f>IF((Tabla9[[#This Row],[Puntos]]/104)&gt;1,Tabla9[[#This Row],[Puntos]]/104,0)</f>
        <v>1.1057692307692308</v>
      </c>
      <c r="AG15" s="290">
        <f>IF(AA15&gt;104,Tabla9[[#This Row],[CANTIDAD DE PTOS POR ENCIMA DE 104]]*288+30000,0)</f>
        <v>33168</v>
      </c>
      <c r="AH15" s="154" t="str">
        <f>IF(Q15="","",
IF(AA15&lt;'Info Com'!$D$9*AB15*AC15,"Sin Escala",
IF(AND(AA15&gt;='Info Com'!$D$9*AB15*AC15,AA15&lt;'Info Com'!$D$10*AB15*AC15),'Info Com'!$F$9,
IF(AND(AA15&gt;='Info Com'!$D$10*AB15*AC15,AA15&lt;'Info Com'!$D$11*AB15*AC15),'Info Com'!$F$10,
IF(AND(AA15&gt;='Info Com'!$D$11*AB15*AC15,AA15&lt;'Info Com'!$D$12*AB15*AC15),'Info Com'!$F$11,
IF(AND(AA15&gt;='Info Com'!$D$12*AB15*AC15,AA15&lt;'Info Com'!$D$13*AB15*AC15),'Info Com'!$F$12,
IF(AND(AA15&gt;='Info Com'!$D$13*AB15*AC15,AA15&lt;'Info Com'!$D$14*AB15*AC15),'Info Com'!$F$13,
IF(AND(AA15&gt;='Info Com'!$D$14*AB15*AC15,AA15&lt;'Info Com'!$D$15*AB15*AC15),'Info Com'!$F$14,
IF(AND(AA15&gt;='Info Com'!$D$15*AB15*AC15,AA15&lt;'Info Com'!$D$16*AB15*AC15),'Info Com'!$F$15,
IF(AND(AA15&gt;='Info Com'!$D$16*AB15*AC15,AA15&lt;'Info Com'!$D$17*AB15*AC15),'Info Com'!$F$16,
IF(AA15&gt;='Info Com'!$D$17*AB15*AC15,'Info Com'!$F$17,"")))))))))))</f>
        <v>DESAFIO 2</v>
      </c>
      <c r="AI15" s="154" t="str">
        <f>IF(Q15="","",
IF(AA15&lt;'Info Com'!$D$9*AB15*AC15,"SIN ESCALA",
IF(AND(AA15&gt;='Info Com'!$D$9*AB15*AC15,AA15&lt;'Info Com'!$D$10*AB15*AC15),'Info Com'!$G$9,
IF(AND(AA15&gt;='Info Com'!$D$10*AB15*AC15,AA15&lt;'Info Com'!$D$11*AB15*AC15),'Info Com'!$G$10,
IF(AND(AA15&gt;='Info Com'!$D$11*AB15*AC15,AA15&lt;'Info Com'!$D$12*AB15*AC15),'Info Com'!$G$11,
IF(AND(AA15&gt;='Info Com'!$D$12*AB15*AC15,AA15&lt;'Info Com'!$D$13*AB15*AC15),'Info Com'!$G$12,
IF(AND(AA15&gt;='Info Com'!$D$13*AB15*AC15,AA15&lt;'Info Com'!$D$14*AB15*AC15),'Info Com'!$G$13,
IF(AND(AA15&gt;='Info Com'!$D$14*AB15*AC15,AA15&lt;'Info Com'!$D$15*AB15*AC15),'Info Com'!$G$14,
IF(AND(AA15&gt;='Info Com'!$D$15*AB15*AC15,AA15&lt;'Info Com'!$D$16*AB15*AC15),'Info Com'!$G$15,
IF(AND(AA15&gt;='Info Com'!$D$16*AB15*AC15,AA15&lt;'Info Com'!$D$17*AB15*AC15),'Info Com'!$G$16,
IF(AA15&gt;='Info Com'!$D$17*AB15*AC15,'Info Com'!$G$17,"")))))))))))</f>
        <v>SUPERA O IGUALA ESCALA 5</v>
      </c>
      <c r="AJ15" s="294">
        <f>IFERROR(IF(($AD15*'Info Com'!$E$9)-$AA15&lt;0,0,($AD15*'Info Com'!$E$9)-$AA15),"")</f>
        <v>0</v>
      </c>
      <c r="AK15" s="294">
        <f>IFERROR(IF(($AD15*'Info Com'!$E$10)-$AA15&lt;0,0,($AD15*'Info Com'!$E$10)-$AA15),"")</f>
        <v>0</v>
      </c>
      <c r="AL15" s="294">
        <f>IFERROR(IF(($AD15*'Info Com'!$E$11)-$AA15&lt;0,0,($AD15*'Info Com'!$E$11)-$AA15),"")</f>
        <v>0</v>
      </c>
      <c r="AM15" s="294">
        <f>IFERROR(IF(($AD15*'Info Com'!$E$12)-$AA15&lt;0,0,($AD15*'Info Com'!$E$12)-$AA15),"")</f>
        <v>0</v>
      </c>
      <c r="AN15" s="294">
        <f>IFERROR(IF(($AD15*'Info Com'!$E$13)-$AA15&lt;0,0,($AD15*'Info Com'!$E$13)-$AA15),"")</f>
        <v>0</v>
      </c>
      <c r="AO15" s="294">
        <f>IFERROR(IF(($AD15*'Info Com'!$E$14)-$AA15&lt;0,0,($AD15*'Info Com'!$E$14)-$AA15),"")</f>
        <v>0</v>
      </c>
      <c r="AP15" s="294">
        <f>IFERROR(IF(($AD15*'Info Com'!$E$15)-$AA15&lt;0,0,($AD15*'Info Com'!$E$15)-$AA15),"")</f>
        <v>0</v>
      </c>
      <c r="AQ15" s="294">
        <f>IFERROR(IF(($AD15*'Info Com'!$E$16)-$AA15&lt;0,0,($AD15*'Info Com'!$E$16)-$AA15),"")</f>
        <v>0</v>
      </c>
      <c r="AR15" s="294">
        <f>IFERROR(IF(($AD15*'Info Com'!$E$17)-$AA15&lt;0,0,($AD15*'Info Com'!$E$17)-$AA15),"")</f>
        <v>0</v>
      </c>
      <c r="AS15" s="157">
        <v>0</v>
      </c>
      <c r="AT15" s="157">
        <v>0</v>
      </c>
      <c r="AU15" s="158">
        <f xml:space="preserve">
IF(AND(AI15='Info Com'!$D$22,AS15='Info Com'!$F$22),'Info Com'!$I$22,
IF(AND(AI15='Info Com'!$D$23,AS15='Info Com'!$F$23),'Info Com'!$I$23,
IF(AND(AI15='Info Com'!$D$24,AS15='Info Com'!$F$24),'Info Com'!$I$24,
IF(AND(AI15='Info Com'!$D$25,AS15='Info Com'!$F$25),'Info Com'!$I$25,
IF(AND(AI15='Info Com'!$D$26,AS15='Info Com'!$F$26),'Info Com'!$I$26,
IF(AND(AI15='Info Com'!$D$27,AS15='Info Com'!$F$27),'Info Com'!$I$27,
IF(AND(AI15='Info Com'!$D$28,AS15='Info Com'!$F$28),'Info Com'!$I$28,
IF(AND(AI15='Info Com'!$D$29,AS15='Info Com'!$F$29),'Info Com'!$I$29,
IF(AND(AI15='Info Com'!$D$30,AS15='Info Com'!$F$30),'Info Com'!$I$30,
IF(AI15='Info Com'!$D$31,'Info Com'!$I$31*AS15,
IF(AI15='Info Com'!$D$32,'Info Com'!$I$32*AS15,0)))))))))))</f>
        <v>0</v>
      </c>
      <c r="AV15" s="159">
        <f xml:space="preserve">
IF(AI15='Info Com'!$D$22,'Info Com'!$E$22*AT15,
IF(AI15='Info Com'!$D$23,'Info Com'!$E$23*AT15,
IF(AI15='Info Com'!$D$24,'Info Com'!$E$24*AT15,
IF(AI15='Info Com'!$D$28,'Info Com'!$E$28*AT15,
IF(AI15='Info Com'!$D$29,'Info Com'!$E$29*AT15,
IF(AI15='Info Com'!$D$30,'Info Com'!$E$30*AT15,
IF(AI15='Info Com'!$D$31,'Info Com'!$E$31*AT15,
IF(AI15='Info Com'!$D$32,'Info Com'!$E$32*AT15,0))))))))</f>
        <v>0</v>
      </c>
      <c r="AW15" s="157">
        <f t="shared" si="9"/>
        <v>0</v>
      </c>
      <c r="AX15" s="157" t="str">
        <f t="shared" si="10"/>
        <v>OK</v>
      </c>
      <c r="AY15" s="157" t="str">
        <f t="shared" si="11"/>
        <v>NO CUMPLE</v>
      </c>
      <c r="AZ15" s="154" t="s">
        <v>502</v>
      </c>
      <c r="BA15" s="293">
        <f t="shared" si="12"/>
        <v>11</v>
      </c>
      <c r="BB15" s="291">
        <f>IF(AA15&gt;104,Tabla9[[#This Row],[CANTIDAD DE PTOS POR ENCIMA DE 104]]*288,0)</f>
        <v>3168</v>
      </c>
      <c r="BC15" s="158">
        <f>IF(Q15="","",IFERROR(
VLOOKUP(AH15,Comisión10[[ESCALA]:[UTILIZACIÓN &gt;=86%]],3,0)*$AB15*$AC15*IF(AF15&gt;0,AF15,1),0))</f>
        <v>5750</v>
      </c>
      <c r="BD15" s="158">
        <f>IF(Q15="","",IFERROR(
IF(U15&gt;=98%,
VLOOKUP(AH15,Comisión10[[ESCALA]:[UTILIZACIÓN &gt;=86%]],4,0)*$AB15*$AC15,0),0))</f>
        <v>21700</v>
      </c>
      <c r="BE15" s="158">
        <f>IF(Q15="","",
IFERROR(
IF(V15&gt;=86%,
VLOOKUP(AH15,Comisión10[[ESCALA]:[UTILIZACIÓN &gt;=86%]],5,0)*$AB15*$AC15,0),0))</f>
        <v>3100</v>
      </c>
      <c r="BF15" s="160">
        <f t="shared" si="13"/>
        <v>0</v>
      </c>
      <c r="BG15" s="158">
        <f>IF(Q15="","",
IF(AND(AX15="OK",AY15="OK"),'Info Com'!$P$9,0))</f>
        <v>0</v>
      </c>
      <c r="BH15" s="158">
        <f>IF(Q15="","",
IF(W15="",0,
IF(AND(W15&gt;='Info Com'!$D$16,W15&lt;'Info Com'!$D$17),'Info Com'!$L$16,
IF(W15&gt;='Info Com'!$D$17,'Info Com'!$L$17,0))))</f>
        <v>0</v>
      </c>
      <c r="BI15" s="241">
        <f t="shared" si="19"/>
        <v>33718</v>
      </c>
    </row>
    <row r="16" spans="1:61" x14ac:dyDescent="0.25">
      <c r="A16" s="31" t="s">
        <v>110</v>
      </c>
      <c r="B16" s="31" t="s">
        <v>177</v>
      </c>
      <c r="C16" s="31">
        <v>38693481</v>
      </c>
      <c r="D16" s="31" t="s">
        <v>37</v>
      </c>
      <c r="E16" s="120">
        <v>3.19509</v>
      </c>
      <c r="F16" s="327">
        <v>0.79642826962620761</v>
      </c>
      <c r="G16" s="31">
        <v>61</v>
      </c>
      <c r="H16" s="31">
        <v>20</v>
      </c>
      <c r="I16" s="31">
        <v>81</v>
      </c>
      <c r="J16" s="31">
        <v>0.5</v>
      </c>
      <c r="K16" s="31">
        <v>1</v>
      </c>
      <c r="O16" s="154" t="str">
        <f t="shared" si="0"/>
        <v>Chierico Silvina</v>
      </c>
      <c r="P16" s="154" t="str">
        <f t="shared" si="1"/>
        <v>Carballo Jose</v>
      </c>
      <c r="Q16" s="154">
        <f t="shared" si="2"/>
        <v>38693481</v>
      </c>
      <c r="R16" s="155" t="str">
        <f t="shared" si="3"/>
        <v>Activo</v>
      </c>
      <c r="S16" s="155">
        <f t="shared" si="4"/>
        <v>3.19509</v>
      </c>
      <c r="T16" s="155">
        <f>IF(LEFT(C16,6)="","",
SUMIF('Cumpl HS'!E:E,'Com Agentes'!P16,'Cumpl HS'!G:G))</f>
        <v>2.5</v>
      </c>
      <c r="U16" s="156">
        <f t="shared" si="5"/>
        <v>1.2780359999999999</v>
      </c>
      <c r="V16" s="156">
        <f t="shared" si="15"/>
        <v>0.86</v>
      </c>
      <c r="W16" s="278">
        <f t="shared" si="6"/>
        <v>61</v>
      </c>
      <c r="X16" s="281">
        <f t="shared" si="18"/>
        <v>20</v>
      </c>
      <c r="Y16" s="283">
        <v>0</v>
      </c>
      <c r="Z16" s="282">
        <v>0</v>
      </c>
      <c r="AA16" s="278">
        <f>IF(Q16="","",Tabla9[[#This Row],[Puntos Reales
(Sin Incentivo)]]+X16+Y16+Z16)</f>
        <v>81</v>
      </c>
      <c r="AB16" s="156">
        <f t="shared" si="16"/>
        <v>0.5</v>
      </c>
      <c r="AC16" s="156">
        <f t="shared" si="17"/>
        <v>1</v>
      </c>
      <c r="AD16" s="157">
        <f>IF(Q16="","",'Info Com'!$D$11*AC16*AB16)</f>
        <v>32.5</v>
      </c>
      <c r="AE16" s="156">
        <f t="shared" si="8"/>
        <v>2.4923076923076923</v>
      </c>
      <c r="AF16" s="289">
        <f>IF((Tabla9[[#This Row],[Puntos]]/104)&gt;1,Tabla9[[#This Row],[Puntos]]/104,0)</f>
        <v>0</v>
      </c>
      <c r="AG16" s="290">
        <f>IF(AA16&gt;104,Tabla9[[#This Row],[CANTIDAD DE PTOS POR ENCIMA DE 104]]*288+30000,0)</f>
        <v>0</v>
      </c>
      <c r="AH16" s="154" t="str">
        <f>IF(Q16="","",
IF(AA16&lt;'Info Com'!$D$9*AB16*AC16,"Sin Escala",
IF(AND(AA16&gt;='Info Com'!$D$9*AB16*AC16,AA16&lt;'Info Com'!$D$10*AB16*AC16),'Info Com'!$F$9,
IF(AND(AA16&gt;='Info Com'!$D$10*AB16*AC16,AA16&lt;'Info Com'!$D$11*AB16*AC16),'Info Com'!$F$10,
IF(AND(AA16&gt;='Info Com'!$D$11*AB16*AC16,AA16&lt;'Info Com'!$D$12*AB16*AC16),'Info Com'!$F$11,
IF(AND(AA16&gt;='Info Com'!$D$12*AB16*AC16,AA16&lt;'Info Com'!$D$13*AB16*AC16),'Info Com'!$F$12,
IF(AND(AA16&gt;='Info Com'!$D$13*AB16*AC16,AA16&lt;'Info Com'!$D$14*AB16*AC16),'Info Com'!$F$13,
IF(AND(AA16&gt;='Info Com'!$D$14*AB16*AC16,AA16&lt;'Info Com'!$D$15*AB16*AC16),'Info Com'!$F$14,
IF(AND(AA16&gt;='Info Com'!$D$15*AB16*AC16,AA16&lt;'Info Com'!$D$16*AB16*AC16),'Info Com'!$F$15,
IF(AND(AA16&gt;='Info Com'!$D$16*AB16*AC16,AA16&lt;'Info Com'!$D$17*AB16*AC16),'Info Com'!$F$16,
IF(AA16&gt;='Info Com'!$D$17*AB16*AC16,'Info Com'!$F$17,"")))))))))))</f>
        <v>DESAFIO 2</v>
      </c>
      <c r="AI16" s="154" t="str">
        <f>IF(Q16="","",
IF(AA16&lt;'Info Com'!$D$9*AB16*AC16,"SIN ESCALA",
IF(AND(AA16&gt;='Info Com'!$D$9*AB16*AC16,AA16&lt;'Info Com'!$D$10*AB16*AC16),'Info Com'!$G$9,
IF(AND(AA16&gt;='Info Com'!$D$10*AB16*AC16,AA16&lt;'Info Com'!$D$11*AB16*AC16),'Info Com'!$G$10,
IF(AND(AA16&gt;='Info Com'!$D$11*AB16*AC16,AA16&lt;'Info Com'!$D$12*AB16*AC16),'Info Com'!$G$11,
IF(AND(AA16&gt;='Info Com'!$D$12*AB16*AC16,AA16&lt;'Info Com'!$D$13*AB16*AC16),'Info Com'!$G$12,
IF(AND(AA16&gt;='Info Com'!$D$13*AB16*AC16,AA16&lt;'Info Com'!$D$14*AB16*AC16),'Info Com'!$G$13,
IF(AND(AA16&gt;='Info Com'!$D$14*AB16*AC16,AA16&lt;'Info Com'!$D$15*AB16*AC16),'Info Com'!$G$14,
IF(AND(AA16&gt;='Info Com'!$D$15*AB16*AC16,AA16&lt;'Info Com'!$D$16*AB16*AC16),'Info Com'!$G$15,
IF(AND(AA16&gt;='Info Com'!$D$16*AB16*AC16,AA16&lt;'Info Com'!$D$17*AB16*AC16),'Info Com'!$G$16,
IF(AA16&gt;='Info Com'!$D$17*AB16*AC16,'Info Com'!$G$17,"")))))))))))</f>
        <v>SUPERA O IGUALA ESCALA 5</v>
      </c>
      <c r="AJ16" s="294">
        <f>IFERROR(IF(($AD16*'Info Com'!$E$9)-$AA16&lt;0,0,($AD16*'Info Com'!$E$9)-$AA16),"")</f>
        <v>0</v>
      </c>
      <c r="AK16" s="294">
        <f>IFERROR(IF(($AD16*'Info Com'!$E$10)-$AA16&lt;0,0,($AD16*'Info Com'!$E$10)-$AA16),"")</f>
        <v>0</v>
      </c>
      <c r="AL16" s="294">
        <f>IFERROR(IF(($AD16*'Info Com'!$E$11)-$AA16&lt;0,0,($AD16*'Info Com'!$E$11)-$AA16),"")</f>
        <v>0</v>
      </c>
      <c r="AM16" s="294">
        <f>IFERROR(IF(($AD16*'Info Com'!$E$12)-$AA16&lt;0,0,($AD16*'Info Com'!$E$12)-$AA16),"")</f>
        <v>0</v>
      </c>
      <c r="AN16" s="294">
        <f>IFERROR(IF(($AD16*'Info Com'!$E$13)-$AA16&lt;0,0,($AD16*'Info Com'!$E$13)-$AA16),"")</f>
        <v>0</v>
      </c>
      <c r="AO16" s="294">
        <f>IFERROR(IF(($AD16*'Info Com'!$E$14)-$AA16&lt;0,0,($AD16*'Info Com'!$E$14)-$AA16),"")</f>
        <v>0</v>
      </c>
      <c r="AP16" s="294">
        <f>IFERROR(IF(($AD16*'Info Com'!$E$15)-$AA16&lt;0,0,($AD16*'Info Com'!$E$15)-$AA16),"")</f>
        <v>0</v>
      </c>
      <c r="AQ16" s="294">
        <f>IFERROR(IF(($AD16*'Info Com'!$E$16)-$AA16&lt;0,0,($AD16*'Info Com'!$E$16)-$AA16),"")</f>
        <v>0</v>
      </c>
      <c r="AR16" s="294">
        <f>IFERROR(IF(($AD16*'Info Com'!$E$17)-$AA16&lt;0,0,($AD16*'Info Com'!$E$17)-$AA16),"")</f>
        <v>0</v>
      </c>
      <c r="AS16" s="157">
        <v>10</v>
      </c>
      <c r="AT16" s="157">
        <v>0</v>
      </c>
      <c r="AU16" s="158">
        <f xml:space="preserve">
IF(AND(AI16='Info Com'!$D$22,AS16='Info Com'!$F$22),'Info Com'!$I$22,
IF(AND(AI16='Info Com'!$D$23,AS16='Info Com'!$F$23),'Info Com'!$I$23,
IF(AND(AI16='Info Com'!$D$24,AS16='Info Com'!$F$24),'Info Com'!$I$24,
IF(AND(AI16='Info Com'!$D$25,AS16='Info Com'!$F$25),'Info Com'!$I$25,
IF(AND(AI16='Info Com'!$D$26,AS16='Info Com'!$F$26),'Info Com'!$I$26,
IF(AND(AI16='Info Com'!$D$27,AS16='Info Com'!$F$27),'Info Com'!$I$27,
IF(AND(AI16='Info Com'!$D$28,AS16='Info Com'!$F$28),'Info Com'!$I$28,
IF(AND(AI16='Info Com'!$D$29,AS16='Info Com'!$F$29),'Info Com'!$I$29,
IF(AND(AI16='Info Com'!$D$30,AS16='Info Com'!$F$30),'Info Com'!$I$30,
IF(AI16='Info Com'!$D$31,'Info Com'!$I$31*AS16,
IF(AI16='Info Com'!$D$32,'Info Com'!$I$32*AS16,0)))))))))))</f>
        <v>21000</v>
      </c>
      <c r="AV16" s="159">
        <f xml:space="preserve">
IF(AI16='Info Com'!$D$22,'Info Com'!$E$22*AT16,
IF(AI16='Info Com'!$D$23,'Info Com'!$E$23*AT16,
IF(AI16='Info Com'!$D$24,'Info Com'!$E$24*AT16,
IF(AI16='Info Com'!$D$28,'Info Com'!$E$28*AT16,
IF(AI16='Info Com'!$D$29,'Info Com'!$E$29*AT16,
IF(AI16='Info Com'!$D$30,'Info Com'!$E$30*AT16,
IF(AI16='Info Com'!$D$31,'Info Com'!$E$31*AT16,
IF(AI16='Info Com'!$D$32,'Info Com'!$E$32*AT16,0))))))))</f>
        <v>0</v>
      </c>
      <c r="AW16" s="157">
        <f t="shared" si="9"/>
        <v>10</v>
      </c>
      <c r="AX16" s="157" t="str">
        <f t="shared" si="10"/>
        <v>OK</v>
      </c>
      <c r="AY16" s="157" t="str">
        <f t="shared" si="11"/>
        <v>NO CUMPLE</v>
      </c>
      <c r="AZ16" s="154" t="s">
        <v>502</v>
      </c>
      <c r="BA16" s="293">
        <f t="shared" si="12"/>
        <v>0</v>
      </c>
      <c r="BB16" s="291">
        <f>IF(AA16&gt;104,Tabla9[[#This Row],[CANTIDAD DE PTOS POR ENCIMA DE 104]]*288,0)</f>
        <v>0</v>
      </c>
      <c r="BC16" s="158">
        <f>IF(Q16="","",IFERROR(
VLOOKUP(AH16,Comisión10[[ESCALA]:[UTILIZACIÓN &gt;=86%]],3,0)*$AB16*$AC16*IF(AF16&gt;0,AF16,1),0))</f>
        <v>2600</v>
      </c>
      <c r="BD16" s="158">
        <f>IF(Q16="","",IFERROR(
IF(U16&gt;=98%,
VLOOKUP(AH16,Comisión10[[ESCALA]:[UTILIZACIÓN &gt;=86%]],4,0)*$AB16*$AC16,0),0))</f>
        <v>10850</v>
      </c>
      <c r="BE16" s="158">
        <f>IF(Q16="","",
IFERROR(
IF(V16&gt;=86%,
VLOOKUP(AH16,Comisión10[[ESCALA]:[UTILIZACIÓN &gt;=86%]],5,0)*$AB16*$AC16,0),0))</f>
        <v>1550</v>
      </c>
      <c r="BF16" s="160">
        <f t="shared" si="13"/>
        <v>21000</v>
      </c>
      <c r="BG16" s="158">
        <f>IF(Q16="","",
IF(AND(AX16="OK",AY16="OK"),'Info Com'!$P$9,0))</f>
        <v>0</v>
      </c>
      <c r="BH16" s="158">
        <f>IF(Q16="","",
IF(W16="",0,
IF(AND(W16&gt;='Info Com'!$D$16,W16&lt;'Info Com'!$D$17),'Info Com'!$L$16,
IF(W16&gt;='Info Com'!$D$17,'Info Com'!$L$17,0))))</f>
        <v>0</v>
      </c>
      <c r="BI16" s="241">
        <f t="shared" si="19"/>
        <v>36000</v>
      </c>
    </row>
    <row r="17" spans="1:61" x14ac:dyDescent="0.25">
      <c r="A17" s="31" t="s">
        <v>110</v>
      </c>
      <c r="B17" s="31" t="s">
        <v>608</v>
      </c>
      <c r="C17" s="31">
        <v>38547445</v>
      </c>
      <c r="D17" s="31" t="s">
        <v>37</v>
      </c>
      <c r="E17" s="120">
        <v>1.3745500000000002</v>
      </c>
      <c r="F17" s="327">
        <v>0.74235204248663189</v>
      </c>
      <c r="G17" s="31">
        <v>18</v>
      </c>
      <c r="H17" s="31">
        <v>0</v>
      </c>
      <c r="I17" s="31">
        <v>18</v>
      </c>
      <c r="J17" s="31">
        <v>0.25</v>
      </c>
      <c r="K17" s="31">
        <v>0.25</v>
      </c>
      <c r="O17" s="154" t="str">
        <f t="shared" si="0"/>
        <v>Chierico Silvina</v>
      </c>
      <c r="P17" s="154" t="str">
        <f t="shared" si="1"/>
        <v>Carreno Alejandro Jose</v>
      </c>
      <c r="Q17" s="154">
        <f t="shared" si="2"/>
        <v>38547445</v>
      </c>
      <c r="R17" s="155" t="str">
        <f t="shared" si="3"/>
        <v>Activo</v>
      </c>
      <c r="S17" s="155">
        <f t="shared" si="4"/>
        <v>1.3745500000000002</v>
      </c>
      <c r="T17" s="155">
        <f>IF(LEFT(C17,6)="","",
SUMIF('Cumpl HS'!E:E,'Com Agentes'!P17,'Cumpl HS'!G:G))</f>
        <v>1.75</v>
      </c>
      <c r="U17" s="156">
        <f t="shared" si="5"/>
        <v>0.78545714285714296</v>
      </c>
      <c r="V17" s="156">
        <f t="shared" si="15"/>
        <v>0.74235204248663189</v>
      </c>
      <c r="W17" s="278">
        <f t="shared" si="6"/>
        <v>18</v>
      </c>
      <c r="X17" s="281">
        <f t="shared" si="18"/>
        <v>0</v>
      </c>
      <c r="Y17" s="283">
        <v>0</v>
      </c>
      <c r="Z17" s="283">
        <v>0</v>
      </c>
      <c r="AA17" s="278">
        <f>IF(Q17="","",Tabla9[[#This Row],[Puntos Reales
(Sin Incentivo)]]+X17+Y17+Z17)</f>
        <v>18</v>
      </c>
      <c r="AB17" s="156">
        <f t="shared" si="16"/>
        <v>0.25</v>
      </c>
      <c r="AC17" s="156">
        <f t="shared" si="17"/>
        <v>0.25</v>
      </c>
      <c r="AD17" s="157">
        <f>IF(Q17="","",'Info Com'!$D$11*AC17*AB17)</f>
        <v>4.0625</v>
      </c>
      <c r="AE17" s="156">
        <f t="shared" si="8"/>
        <v>4.430769230769231</v>
      </c>
      <c r="AF17" s="289">
        <f>IF((Tabla9[[#This Row],[Puntos]]/104)&gt;1,Tabla9[[#This Row],[Puntos]]/104,0)</f>
        <v>0</v>
      </c>
      <c r="AG17" s="290">
        <f>IF(AA17&gt;104,Tabla9[[#This Row],[CANTIDAD DE PTOS POR ENCIMA DE 104]]*288+30000,0)</f>
        <v>0</v>
      </c>
      <c r="AH17" s="154" t="str">
        <f>IF(Q17="","",
IF(AA17&lt;'Info Com'!$D$9*AB17*AC17,"Sin Escala",
IF(AND(AA17&gt;='Info Com'!$D$9*AB17*AC17,AA17&lt;'Info Com'!$D$10*AB17*AC17),'Info Com'!$F$9,
IF(AND(AA17&gt;='Info Com'!$D$10*AB17*AC17,AA17&lt;'Info Com'!$D$11*AB17*AC17),'Info Com'!$F$10,
IF(AND(AA17&gt;='Info Com'!$D$11*AB17*AC17,AA17&lt;'Info Com'!$D$12*AB17*AC17),'Info Com'!$F$11,
IF(AND(AA17&gt;='Info Com'!$D$12*AB17*AC17,AA17&lt;'Info Com'!$D$13*AB17*AC17),'Info Com'!$F$12,
IF(AND(AA17&gt;='Info Com'!$D$13*AB17*AC17,AA17&lt;'Info Com'!$D$14*AB17*AC17),'Info Com'!$F$13,
IF(AND(AA17&gt;='Info Com'!$D$14*AB17*AC17,AA17&lt;'Info Com'!$D$15*AB17*AC17),'Info Com'!$F$14,
IF(AND(AA17&gt;='Info Com'!$D$15*AB17*AC17,AA17&lt;'Info Com'!$D$16*AB17*AC17),'Info Com'!$F$15,
IF(AND(AA17&gt;='Info Com'!$D$16*AB17*AC17,AA17&lt;'Info Com'!$D$17*AB17*AC17),'Info Com'!$F$16,
IF(AA17&gt;='Info Com'!$D$17*AB17*AC17,'Info Com'!$F$17,"")))))))))))</f>
        <v>DESAFIO 2</v>
      </c>
      <c r="AI17" s="154" t="str">
        <f>IF(Q17="","",
IF(AA17&lt;'Info Com'!$D$9*AB17*AC17,"SIN ESCALA",
IF(AND(AA17&gt;='Info Com'!$D$9*AB17*AC17,AA17&lt;'Info Com'!$D$10*AB17*AC17),'Info Com'!$G$9,
IF(AND(AA17&gt;='Info Com'!$D$10*AB17*AC17,AA17&lt;'Info Com'!$D$11*AB17*AC17),'Info Com'!$G$10,
IF(AND(AA17&gt;='Info Com'!$D$11*AB17*AC17,AA17&lt;'Info Com'!$D$12*AB17*AC17),'Info Com'!$G$11,
IF(AND(AA17&gt;='Info Com'!$D$12*AB17*AC17,AA17&lt;'Info Com'!$D$13*AB17*AC17),'Info Com'!$G$12,
IF(AND(AA17&gt;='Info Com'!$D$13*AB17*AC17,AA17&lt;'Info Com'!$D$14*AB17*AC17),'Info Com'!$G$13,
IF(AND(AA17&gt;='Info Com'!$D$14*AB17*AC17,AA17&lt;'Info Com'!$D$15*AB17*AC17),'Info Com'!$G$14,
IF(AND(AA17&gt;='Info Com'!$D$15*AB17*AC17,AA17&lt;'Info Com'!$D$16*AB17*AC17),'Info Com'!$G$15,
IF(AND(AA17&gt;='Info Com'!$D$16*AB17*AC17,AA17&lt;'Info Com'!$D$17*AB17*AC17),'Info Com'!$G$16,
IF(AA17&gt;='Info Com'!$D$17*AB17*AC17,'Info Com'!$G$17,"")))))))))))</f>
        <v>SUPERA O IGUALA ESCALA 5</v>
      </c>
      <c r="AJ17" s="294">
        <f>IFERROR(IF(($AD17*'Info Com'!$E$9)-$AA17&lt;0,0,($AD17*'Info Com'!$E$9)-$AA17),"")</f>
        <v>0</v>
      </c>
      <c r="AK17" s="294">
        <f>IFERROR(IF(($AD17*'Info Com'!$E$10)-$AA17&lt;0,0,($AD17*'Info Com'!$E$10)-$AA17),"")</f>
        <v>0</v>
      </c>
      <c r="AL17" s="294">
        <f>IFERROR(IF(($AD17*'Info Com'!$E$11)-$AA17&lt;0,0,($AD17*'Info Com'!$E$11)-$AA17),"")</f>
        <v>0</v>
      </c>
      <c r="AM17" s="294">
        <f>IFERROR(IF(($AD17*'Info Com'!$E$12)-$AA17&lt;0,0,($AD17*'Info Com'!$E$12)-$AA17),"")</f>
        <v>0</v>
      </c>
      <c r="AN17" s="294">
        <f>IFERROR(IF(($AD17*'Info Com'!$E$13)-$AA17&lt;0,0,($AD17*'Info Com'!$E$13)-$AA17),"")</f>
        <v>0</v>
      </c>
      <c r="AO17" s="294">
        <f>IFERROR(IF(($AD17*'Info Com'!$E$14)-$AA17&lt;0,0,($AD17*'Info Com'!$E$14)-$AA17),"")</f>
        <v>0</v>
      </c>
      <c r="AP17" s="294">
        <f>IFERROR(IF(($AD17*'Info Com'!$E$15)-$AA17&lt;0,0,($AD17*'Info Com'!$E$15)-$AA17),"")</f>
        <v>0</v>
      </c>
      <c r="AQ17" s="294">
        <f>IFERROR(IF(($AD17*'Info Com'!$E$16)-$AA17&lt;0,0,($AD17*'Info Com'!$E$16)-$AA17),"")</f>
        <v>0</v>
      </c>
      <c r="AR17" s="294">
        <f>IFERROR(IF(($AD17*'Info Com'!$E$17)-$AA17&lt;0,0,($AD17*'Info Com'!$E$17)-$AA17),"")</f>
        <v>0</v>
      </c>
      <c r="AS17" s="157">
        <v>0</v>
      </c>
      <c r="AT17" s="157">
        <v>0</v>
      </c>
      <c r="AU17" s="158">
        <f xml:space="preserve">
IF(AND(AI17='Info Com'!$D$22,AS17='Info Com'!$F$22),'Info Com'!$I$22,
IF(AND(AI17='Info Com'!$D$23,AS17='Info Com'!$F$23),'Info Com'!$I$23,
IF(AND(AI17='Info Com'!$D$24,AS17='Info Com'!$F$24),'Info Com'!$I$24,
IF(AND(AI17='Info Com'!$D$25,AS17='Info Com'!$F$25),'Info Com'!$I$25,
IF(AND(AI17='Info Com'!$D$26,AS17='Info Com'!$F$26),'Info Com'!$I$26,
IF(AND(AI17='Info Com'!$D$27,AS17='Info Com'!$F$27),'Info Com'!$I$27,
IF(AND(AI17='Info Com'!$D$28,AS17='Info Com'!$F$28),'Info Com'!$I$28,
IF(AND(AI17='Info Com'!$D$29,AS17='Info Com'!$F$29),'Info Com'!$I$29,
IF(AND(AI17='Info Com'!$D$30,AS17='Info Com'!$F$30),'Info Com'!$I$30,
IF(AI17='Info Com'!$D$31,'Info Com'!$I$31*AS17,
IF(AI17='Info Com'!$D$32,'Info Com'!$I$32*AS17,0)))))))))))</f>
        <v>0</v>
      </c>
      <c r="AV17" s="159">
        <f xml:space="preserve">
IF(AI17='Info Com'!$D$22,'Info Com'!$E$22*AT17,
IF(AI17='Info Com'!$D$23,'Info Com'!$E$23*AT17,
IF(AI17='Info Com'!$D$24,'Info Com'!$E$24*AT17,
IF(AI17='Info Com'!$D$28,'Info Com'!$E$28*AT17,
IF(AI17='Info Com'!$D$29,'Info Com'!$E$29*AT17,
IF(AI17='Info Com'!$D$30,'Info Com'!$E$30*AT17,
IF(AI17='Info Com'!$D$31,'Info Com'!$E$31*AT17,
IF(AI17='Info Com'!$D$32,'Info Com'!$E$32*AT17,0))))))))</f>
        <v>0</v>
      </c>
      <c r="AW17" s="157">
        <f t="shared" si="9"/>
        <v>0</v>
      </c>
      <c r="AX17" s="157" t="str">
        <f t="shared" si="10"/>
        <v>OK</v>
      </c>
      <c r="AY17" s="157" t="str">
        <f t="shared" si="11"/>
        <v>NO CUMPLE</v>
      </c>
      <c r="AZ17" s="154" t="s">
        <v>502</v>
      </c>
      <c r="BA17" s="293">
        <f t="shared" si="12"/>
        <v>0</v>
      </c>
      <c r="BB17" s="291">
        <f>IF(AA17&gt;104,Tabla9[[#This Row],[CANTIDAD DE PTOS POR ENCIMA DE 104]]*288,0)</f>
        <v>0</v>
      </c>
      <c r="BC17" s="158">
        <f>IF(Q17="","",IFERROR(
VLOOKUP(AH17,Comisión10[[ESCALA]:[UTILIZACIÓN &gt;=86%]],3,0)*$AB17*$AC17*IF(AF17&gt;0,AF17,1),0))</f>
        <v>325</v>
      </c>
      <c r="BD17" s="158">
        <f>IF(Q17="","",IFERROR(
IF(U17&gt;=98%,
VLOOKUP(AH17,Comisión10[[ESCALA]:[UTILIZACIÓN &gt;=86%]],4,0)*$AB17*$AC17,0),0))</f>
        <v>0</v>
      </c>
      <c r="BE17" s="158">
        <f>IF(Q17="","",
IFERROR(
IF(V17&gt;=86%,
VLOOKUP(AH17,Comisión10[[ESCALA]:[UTILIZACIÓN &gt;=86%]],5,0)*$AB17*$AC17,0),0))</f>
        <v>0</v>
      </c>
      <c r="BF17" s="160">
        <f t="shared" si="13"/>
        <v>0</v>
      </c>
      <c r="BG17" s="158">
        <f>IF(Q17="","",
IF(AND(AX17="OK",AY17="OK"),'Info Com'!$P$9,0))</f>
        <v>0</v>
      </c>
      <c r="BH17" s="158">
        <f>IF(Q17="","",
IF(W17="",0,
IF(AND(W17&gt;='Info Com'!$D$16,W17&lt;'Info Com'!$D$17),'Info Com'!$L$16,
IF(W17&gt;='Info Com'!$D$17,'Info Com'!$L$17,0))))</f>
        <v>0</v>
      </c>
      <c r="BI17" s="241">
        <f t="shared" si="19"/>
        <v>325</v>
      </c>
    </row>
    <row r="18" spans="1:61" x14ac:dyDescent="0.25">
      <c r="A18" s="31" t="s">
        <v>110</v>
      </c>
      <c r="B18" s="31" t="s">
        <v>584</v>
      </c>
      <c r="C18" s="31">
        <v>42298087</v>
      </c>
      <c r="D18" s="31" t="s">
        <v>37</v>
      </c>
      <c r="E18" s="120">
        <v>2.8693200000000001</v>
      </c>
      <c r="F18" s="327">
        <v>0.71359067653660091</v>
      </c>
      <c r="G18" s="31">
        <v>63</v>
      </c>
      <c r="H18" s="31">
        <v>22</v>
      </c>
      <c r="I18" s="31">
        <v>85</v>
      </c>
      <c r="J18" s="31">
        <v>0.5</v>
      </c>
      <c r="K18" s="31">
        <v>0.5</v>
      </c>
      <c r="O18" s="154" t="str">
        <f t="shared" si="0"/>
        <v>Chierico Silvina</v>
      </c>
      <c r="P18" s="154" t="str">
        <f t="shared" si="1"/>
        <v>Irupe Galarza Marina</v>
      </c>
      <c r="Q18" s="154">
        <f t="shared" si="2"/>
        <v>42298087</v>
      </c>
      <c r="R18" s="155" t="str">
        <f t="shared" si="3"/>
        <v>Activo</v>
      </c>
      <c r="S18" s="155">
        <f t="shared" si="4"/>
        <v>2.8693200000000001</v>
      </c>
      <c r="T18" s="155">
        <f>IF(LEFT(C18,6)="","",
SUMIF('Cumpl HS'!E:E,'Com Agentes'!P18,'Cumpl HS'!G:G))</f>
        <v>2.75</v>
      </c>
      <c r="U18" s="156">
        <f t="shared" si="5"/>
        <v>1.043389090909091</v>
      </c>
      <c r="V18" s="156">
        <f t="shared" si="15"/>
        <v>0.71359067653660091</v>
      </c>
      <c r="W18" s="278">
        <f t="shared" si="6"/>
        <v>63</v>
      </c>
      <c r="X18" s="281">
        <f t="shared" si="18"/>
        <v>22</v>
      </c>
      <c r="Y18" s="283">
        <v>0</v>
      </c>
      <c r="Z18" s="282">
        <v>0</v>
      </c>
      <c r="AA18" s="278">
        <f>IF(Q18="","",Tabla9[[#This Row],[Puntos Reales
(Sin Incentivo)]]+X18+Y18+Z18)</f>
        <v>85</v>
      </c>
      <c r="AB18" s="156">
        <f t="shared" si="16"/>
        <v>0.5</v>
      </c>
      <c r="AC18" s="156">
        <f t="shared" si="17"/>
        <v>0.5</v>
      </c>
      <c r="AD18" s="157">
        <f>IF(Q18="","",'Info Com'!$D$11*AC18*AB18)</f>
        <v>16.25</v>
      </c>
      <c r="AE18" s="156">
        <f t="shared" si="8"/>
        <v>5.2307692307692308</v>
      </c>
      <c r="AF18" s="289">
        <f>IF((Tabla9[[#This Row],[Puntos]]/104)&gt;1,Tabla9[[#This Row],[Puntos]]/104,0)</f>
        <v>0</v>
      </c>
      <c r="AG18" s="290">
        <f>IF(AA18&gt;104,Tabla9[[#This Row],[CANTIDAD DE PTOS POR ENCIMA DE 104]]*288+30000,0)</f>
        <v>0</v>
      </c>
      <c r="AH18" s="154" t="str">
        <f>IF(Q18="","",
IF(AA18&lt;'Info Com'!$D$9*AB18*AC18,"Sin Escala",
IF(AND(AA18&gt;='Info Com'!$D$9*AB18*AC18,AA18&lt;'Info Com'!$D$10*AB18*AC18),'Info Com'!$F$9,
IF(AND(AA18&gt;='Info Com'!$D$10*AB18*AC18,AA18&lt;'Info Com'!$D$11*AB18*AC18),'Info Com'!$F$10,
IF(AND(AA18&gt;='Info Com'!$D$11*AB18*AC18,AA18&lt;'Info Com'!$D$12*AB18*AC18),'Info Com'!$F$11,
IF(AND(AA18&gt;='Info Com'!$D$12*AB18*AC18,AA18&lt;'Info Com'!$D$13*AB18*AC18),'Info Com'!$F$12,
IF(AND(AA18&gt;='Info Com'!$D$13*AB18*AC18,AA18&lt;'Info Com'!$D$14*AB18*AC18),'Info Com'!$F$13,
IF(AND(AA18&gt;='Info Com'!$D$14*AB18*AC18,AA18&lt;'Info Com'!$D$15*AB18*AC18),'Info Com'!$F$14,
IF(AND(AA18&gt;='Info Com'!$D$15*AB18*AC18,AA18&lt;'Info Com'!$D$16*AB18*AC18),'Info Com'!$F$15,
IF(AND(AA18&gt;='Info Com'!$D$16*AB18*AC18,AA18&lt;'Info Com'!$D$17*AB18*AC18),'Info Com'!$F$16,
IF(AA18&gt;='Info Com'!$D$17*AB18*AC18,'Info Com'!$F$17,"")))))))))))</f>
        <v>DESAFIO 2</v>
      </c>
      <c r="AI18" s="154" t="str">
        <f>IF(Q18="","",
IF(AA18&lt;'Info Com'!$D$9*AB18*AC18,"SIN ESCALA",
IF(AND(AA18&gt;='Info Com'!$D$9*AB18*AC18,AA18&lt;'Info Com'!$D$10*AB18*AC18),'Info Com'!$G$9,
IF(AND(AA18&gt;='Info Com'!$D$10*AB18*AC18,AA18&lt;'Info Com'!$D$11*AB18*AC18),'Info Com'!$G$10,
IF(AND(AA18&gt;='Info Com'!$D$11*AB18*AC18,AA18&lt;'Info Com'!$D$12*AB18*AC18),'Info Com'!$G$11,
IF(AND(AA18&gt;='Info Com'!$D$12*AB18*AC18,AA18&lt;'Info Com'!$D$13*AB18*AC18),'Info Com'!$G$12,
IF(AND(AA18&gt;='Info Com'!$D$13*AB18*AC18,AA18&lt;'Info Com'!$D$14*AB18*AC18),'Info Com'!$G$13,
IF(AND(AA18&gt;='Info Com'!$D$14*AB18*AC18,AA18&lt;'Info Com'!$D$15*AB18*AC18),'Info Com'!$G$14,
IF(AND(AA18&gt;='Info Com'!$D$15*AB18*AC18,AA18&lt;'Info Com'!$D$16*AB18*AC18),'Info Com'!$G$15,
IF(AND(AA18&gt;='Info Com'!$D$16*AB18*AC18,AA18&lt;'Info Com'!$D$17*AB18*AC18),'Info Com'!$G$16,
IF(AA18&gt;='Info Com'!$D$17*AB18*AC18,'Info Com'!$G$17,"")))))))))))</f>
        <v>SUPERA O IGUALA ESCALA 5</v>
      </c>
      <c r="AJ18" s="294">
        <f>IFERROR(IF(($AD18*'Info Com'!$E$9)-$AA18&lt;0,0,($AD18*'Info Com'!$E$9)-$AA18),"")</f>
        <v>0</v>
      </c>
      <c r="AK18" s="294">
        <f>IFERROR(IF(($AD18*'Info Com'!$E$10)-$AA18&lt;0,0,($AD18*'Info Com'!$E$10)-$AA18),"")</f>
        <v>0</v>
      </c>
      <c r="AL18" s="294">
        <f>IFERROR(IF(($AD18*'Info Com'!$E$11)-$AA18&lt;0,0,($AD18*'Info Com'!$E$11)-$AA18),"")</f>
        <v>0</v>
      </c>
      <c r="AM18" s="294">
        <f>IFERROR(IF(($AD18*'Info Com'!$E$12)-$AA18&lt;0,0,($AD18*'Info Com'!$E$12)-$AA18),"")</f>
        <v>0</v>
      </c>
      <c r="AN18" s="294">
        <f>IFERROR(IF(($AD18*'Info Com'!$E$13)-$AA18&lt;0,0,($AD18*'Info Com'!$E$13)-$AA18),"")</f>
        <v>0</v>
      </c>
      <c r="AO18" s="294">
        <f>IFERROR(IF(($AD18*'Info Com'!$E$14)-$AA18&lt;0,0,($AD18*'Info Com'!$E$14)-$AA18),"")</f>
        <v>0</v>
      </c>
      <c r="AP18" s="294">
        <f>IFERROR(IF(($AD18*'Info Com'!$E$15)-$AA18&lt;0,0,($AD18*'Info Com'!$E$15)-$AA18),"")</f>
        <v>0</v>
      </c>
      <c r="AQ18" s="294">
        <f>IFERROR(IF(($AD18*'Info Com'!$E$16)-$AA18&lt;0,0,($AD18*'Info Com'!$E$16)-$AA18),"")</f>
        <v>0</v>
      </c>
      <c r="AR18" s="294">
        <f>IFERROR(IF(($AD18*'Info Com'!$E$17)-$AA18&lt;0,0,($AD18*'Info Com'!$E$17)-$AA18),"")</f>
        <v>0</v>
      </c>
      <c r="AS18" s="157">
        <v>0</v>
      </c>
      <c r="AT18" s="157">
        <v>0</v>
      </c>
      <c r="AU18" s="158">
        <f xml:space="preserve">
IF(AND(AI18='Info Com'!$D$22,AS18='Info Com'!$F$22),'Info Com'!$I$22,
IF(AND(AI18='Info Com'!$D$23,AS18='Info Com'!$F$23),'Info Com'!$I$23,
IF(AND(AI18='Info Com'!$D$24,AS18='Info Com'!$F$24),'Info Com'!$I$24,
IF(AND(AI18='Info Com'!$D$25,AS18='Info Com'!$F$25),'Info Com'!$I$25,
IF(AND(AI18='Info Com'!$D$26,AS18='Info Com'!$F$26),'Info Com'!$I$26,
IF(AND(AI18='Info Com'!$D$27,AS18='Info Com'!$F$27),'Info Com'!$I$27,
IF(AND(AI18='Info Com'!$D$28,AS18='Info Com'!$F$28),'Info Com'!$I$28,
IF(AND(AI18='Info Com'!$D$29,AS18='Info Com'!$F$29),'Info Com'!$I$29,
IF(AND(AI18='Info Com'!$D$30,AS18='Info Com'!$F$30),'Info Com'!$I$30,
IF(AI18='Info Com'!$D$31,'Info Com'!$I$31*AS18,
IF(AI18='Info Com'!$D$32,'Info Com'!$I$32*AS18,0)))))))))))</f>
        <v>0</v>
      </c>
      <c r="AV18" s="159">
        <f xml:space="preserve">
IF(AI18='Info Com'!$D$22,'Info Com'!$E$22*AT18,
IF(AI18='Info Com'!$D$23,'Info Com'!$E$23*AT18,
IF(AI18='Info Com'!$D$24,'Info Com'!$E$24*AT18,
IF(AI18='Info Com'!$D$28,'Info Com'!$E$28*AT18,
IF(AI18='Info Com'!$D$29,'Info Com'!$E$29*AT18,
IF(AI18='Info Com'!$D$30,'Info Com'!$E$30*AT18,
IF(AI18='Info Com'!$D$31,'Info Com'!$E$31*AT18,
IF(AI18='Info Com'!$D$32,'Info Com'!$E$32*AT18,0))))))))</f>
        <v>0</v>
      </c>
      <c r="AW18" s="157">
        <f t="shared" si="9"/>
        <v>0</v>
      </c>
      <c r="AX18" s="157" t="str">
        <f t="shared" si="10"/>
        <v>OK</v>
      </c>
      <c r="AY18" s="157" t="str">
        <f t="shared" si="11"/>
        <v>NO CUMPLE</v>
      </c>
      <c r="AZ18" s="154" t="s">
        <v>502</v>
      </c>
      <c r="BA18" s="293">
        <f t="shared" si="12"/>
        <v>0</v>
      </c>
      <c r="BB18" s="291">
        <f>IF(AA18&gt;104,Tabla9[[#This Row],[CANTIDAD DE PTOS POR ENCIMA DE 104]]*288,0)</f>
        <v>0</v>
      </c>
      <c r="BC18" s="158">
        <f>IF(Q18="","",IFERROR(
VLOOKUP(AH18,Comisión10[[ESCALA]:[UTILIZACIÓN &gt;=86%]],3,0)*$AB18*$AC18*IF(AF18&gt;0,AF18,1),0))</f>
        <v>1300</v>
      </c>
      <c r="BD18" s="158">
        <f>IF(Q18="","",IFERROR(
IF(U18&gt;=98%,
VLOOKUP(AH18,Comisión10[[ESCALA]:[UTILIZACIÓN &gt;=86%]],4,0)*$AB18*$AC18,0),0))</f>
        <v>5425</v>
      </c>
      <c r="BE18" s="158">
        <f>IF(Q18="","",
IFERROR(
IF(V18&gt;=86%,
VLOOKUP(AH18,Comisión10[[ESCALA]:[UTILIZACIÓN &gt;=86%]],5,0)*$AB18*$AC18,0),0))</f>
        <v>0</v>
      </c>
      <c r="BF18" s="160">
        <f t="shared" si="13"/>
        <v>0</v>
      </c>
      <c r="BG18" s="158">
        <f>IF(Q18="","",
IF(AND(AX18="OK",AY18="OK"),'Info Com'!$P$9,0))</f>
        <v>0</v>
      </c>
      <c r="BH18" s="158">
        <f>IF(Q18="","",
IF(W18="",0,
IF(AND(W18&gt;='Info Com'!$D$16,W18&lt;'Info Com'!$D$17),'Info Com'!$L$16,
IF(W18&gt;='Info Com'!$D$17,'Info Com'!$L$17,0))))</f>
        <v>0</v>
      </c>
      <c r="BI18" s="241">
        <f t="shared" si="19"/>
        <v>6725</v>
      </c>
    </row>
    <row r="19" spans="1:61" x14ac:dyDescent="0.25">
      <c r="A19" s="31" t="s">
        <v>110</v>
      </c>
      <c r="B19" s="31" t="s">
        <v>182</v>
      </c>
      <c r="C19" s="31">
        <v>30601143</v>
      </c>
      <c r="D19" s="31" t="s">
        <v>37</v>
      </c>
      <c r="E19" s="120">
        <v>5.2310499999999998</v>
      </c>
      <c r="F19" s="327">
        <v>0.7644029401363015</v>
      </c>
      <c r="G19" s="31">
        <v>86</v>
      </c>
      <c r="H19" s="31">
        <v>28</v>
      </c>
      <c r="I19" s="31">
        <v>114</v>
      </c>
      <c r="J19" s="31">
        <v>1</v>
      </c>
      <c r="K19" s="31">
        <v>1</v>
      </c>
      <c r="O19" s="154" t="str">
        <f t="shared" si="0"/>
        <v>Chierico Silvina</v>
      </c>
      <c r="P19" s="154" t="str">
        <f t="shared" si="1"/>
        <v>Lemos Nadia Beatriz</v>
      </c>
      <c r="Q19" s="154">
        <f t="shared" si="2"/>
        <v>30601143</v>
      </c>
      <c r="R19" s="155" t="str">
        <f t="shared" si="3"/>
        <v>Activo</v>
      </c>
      <c r="S19" s="155">
        <f t="shared" si="4"/>
        <v>5.2310499999999998</v>
      </c>
      <c r="T19" s="155">
        <f>IF(LEFT(C19,6)="","",
SUMIF('Cumpl HS'!E:E,'Com Agentes'!P19,'Cumpl HS'!G:G))</f>
        <v>5</v>
      </c>
      <c r="U19" s="156">
        <f t="shared" si="5"/>
        <v>1.0462099999999999</v>
      </c>
      <c r="V19" s="156">
        <f t="shared" si="15"/>
        <v>0.7644029401363015</v>
      </c>
      <c r="W19" s="278">
        <f t="shared" si="6"/>
        <v>86</v>
      </c>
      <c r="X19" s="281">
        <f t="shared" si="18"/>
        <v>28</v>
      </c>
      <c r="Y19" s="283">
        <v>11</v>
      </c>
      <c r="Z19" s="283">
        <v>0</v>
      </c>
      <c r="AA19" s="278">
        <f>IF(Q19="","",Tabla9[[#This Row],[Puntos Reales
(Sin Incentivo)]]+X19+Y19+Z19)</f>
        <v>125</v>
      </c>
      <c r="AB19" s="156">
        <f t="shared" si="16"/>
        <v>1</v>
      </c>
      <c r="AC19" s="156">
        <f t="shared" si="17"/>
        <v>1</v>
      </c>
      <c r="AD19" s="157">
        <f>IF(Q19="","",'Info Com'!$D$11*AC19*AB19)</f>
        <v>65</v>
      </c>
      <c r="AE19" s="156">
        <f t="shared" si="8"/>
        <v>1.9230769230769231</v>
      </c>
      <c r="AF19" s="289">
        <f>IF((Tabla9[[#This Row],[Puntos]]/104)&gt;1,Tabla9[[#This Row],[Puntos]]/104,0)</f>
        <v>1.2019230769230769</v>
      </c>
      <c r="AG19" s="290">
        <f>IF(AA19&gt;104,Tabla9[[#This Row],[CANTIDAD DE PTOS POR ENCIMA DE 104]]*288+30000,0)</f>
        <v>36048</v>
      </c>
      <c r="AH19" s="154" t="str">
        <f>IF(Q19="","",
IF(AA19&lt;'Info Com'!$D$9*AB19*AC19,"Sin Escala",
IF(AND(AA19&gt;='Info Com'!$D$9*AB19*AC19,AA19&lt;'Info Com'!$D$10*AB19*AC19),'Info Com'!$F$9,
IF(AND(AA19&gt;='Info Com'!$D$10*AB19*AC19,AA19&lt;'Info Com'!$D$11*AB19*AC19),'Info Com'!$F$10,
IF(AND(AA19&gt;='Info Com'!$D$11*AB19*AC19,AA19&lt;'Info Com'!$D$12*AB19*AC19),'Info Com'!$F$11,
IF(AND(AA19&gt;='Info Com'!$D$12*AB19*AC19,AA19&lt;'Info Com'!$D$13*AB19*AC19),'Info Com'!$F$12,
IF(AND(AA19&gt;='Info Com'!$D$13*AB19*AC19,AA19&lt;'Info Com'!$D$14*AB19*AC19),'Info Com'!$F$13,
IF(AND(AA19&gt;='Info Com'!$D$14*AB19*AC19,AA19&lt;'Info Com'!$D$15*AB19*AC19),'Info Com'!$F$14,
IF(AND(AA19&gt;='Info Com'!$D$15*AB19*AC19,AA19&lt;'Info Com'!$D$16*AB19*AC19),'Info Com'!$F$15,
IF(AND(AA19&gt;='Info Com'!$D$16*AB19*AC19,AA19&lt;'Info Com'!$D$17*AB19*AC19),'Info Com'!$F$16,
IF(AA19&gt;='Info Com'!$D$17*AB19*AC19,'Info Com'!$F$17,"")))))))))))</f>
        <v>DESAFIO 2</v>
      </c>
      <c r="AI19" s="154" t="str">
        <f>IF(Q19="","",
IF(AA19&lt;'Info Com'!$D$9*AB19*AC19,"SIN ESCALA",
IF(AND(AA19&gt;='Info Com'!$D$9*AB19*AC19,AA19&lt;'Info Com'!$D$10*AB19*AC19),'Info Com'!$G$9,
IF(AND(AA19&gt;='Info Com'!$D$10*AB19*AC19,AA19&lt;'Info Com'!$D$11*AB19*AC19),'Info Com'!$G$10,
IF(AND(AA19&gt;='Info Com'!$D$11*AB19*AC19,AA19&lt;'Info Com'!$D$12*AB19*AC19),'Info Com'!$G$11,
IF(AND(AA19&gt;='Info Com'!$D$12*AB19*AC19,AA19&lt;'Info Com'!$D$13*AB19*AC19),'Info Com'!$G$12,
IF(AND(AA19&gt;='Info Com'!$D$13*AB19*AC19,AA19&lt;'Info Com'!$D$14*AB19*AC19),'Info Com'!$G$13,
IF(AND(AA19&gt;='Info Com'!$D$14*AB19*AC19,AA19&lt;'Info Com'!$D$15*AB19*AC19),'Info Com'!$G$14,
IF(AND(AA19&gt;='Info Com'!$D$15*AB19*AC19,AA19&lt;'Info Com'!$D$16*AB19*AC19),'Info Com'!$G$15,
IF(AND(AA19&gt;='Info Com'!$D$16*AB19*AC19,AA19&lt;'Info Com'!$D$17*AB19*AC19),'Info Com'!$G$16,
IF(AA19&gt;='Info Com'!$D$17*AB19*AC19,'Info Com'!$G$17,"")))))))))))</f>
        <v>SUPERA O IGUALA ESCALA 5</v>
      </c>
      <c r="AJ19" s="294">
        <f>IFERROR(IF(($AD19*'Info Com'!$E$9)-$AA19&lt;0,0,($AD19*'Info Com'!$E$9)-$AA19),"")</f>
        <v>0</v>
      </c>
      <c r="AK19" s="294">
        <f>IFERROR(IF(($AD19*'Info Com'!$E$10)-$AA19&lt;0,0,($AD19*'Info Com'!$E$10)-$AA19),"")</f>
        <v>0</v>
      </c>
      <c r="AL19" s="294">
        <f>IFERROR(IF(($AD19*'Info Com'!$E$11)-$AA19&lt;0,0,($AD19*'Info Com'!$E$11)-$AA19),"")</f>
        <v>0</v>
      </c>
      <c r="AM19" s="294">
        <f>IFERROR(IF(($AD19*'Info Com'!$E$12)-$AA19&lt;0,0,($AD19*'Info Com'!$E$12)-$AA19),"")</f>
        <v>0</v>
      </c>
      <c r="AN19" s="294">
        <f>IFERROR(IF(($AD19*'Info Com'!$E$13)-$AA19&lt;0,0,($AD19*'Info Com'!$E$13)-$AA19),"")</f>
        <v>0</v>
      </c>
      <c r="AO19" s="294">
        <f>IFERROR(IF(($AD19*'Info Com'!$E$14)-$AA19&lt;0,0,($AD19*'Info Com'!$E$14)-$AA19),"")</f>
        <v>0</v>
      </c>
      <c r="AP19" s="294">
        <f>IFERROR(IF(($AD19*'Info Com'!$E$15)-$AA19&lt;0,0,($AD19*'Info Com'!$E$15)-$AA19),"")</f>
        <v>0</v>
      </c>
      <c r="AQ19" s="294">
        <f>IFERROR(IF(($AD19*'Info Com'!$E$16)-$AA19&lt;0,0,($AD19*'Info Com'!$E$16)-$AA19),"")</f>
        <v>0</v>
      </c>
      <c r="AR19" s="294">
        <f>IFERROR(IF(($AD19*'Info Com'!$E$17)-$AA19&lt;0,0,($AD19*'Info Com'!$E$17)-$AA19),"")</f>
        <v>0</v>
      </c>
      <c r="AS19" s="157">
        <v>0</v>
      </c>
      <c r="AT19" s="157">
        <v>0</v>
      </c>
      <c r="AU19" s="158">
        <f xml:space="preserve">
IF(AND(AI19='Info Com'!$D$22,AS19='Info Com'!$F$22),'Info Com'!$I$22,
IF(AND(AI19='Info Com'!$D$23,AS19='Info Com'!$F$23),'Info Com'!$I$23,
IF(AND(AI19='Info Com'!$D$24,AS19='Info Com'!$F$24),'Info Com'!$I$24,
IF(AND(AI19='Info Com'!$D$25,AS19='Info Com'!$F$25),'Info Com'!$I$25,
IF(AND(AI19='Info Com'!$D$26,AS19='Info Com'!$F$26),'Info Com'!$I$26,
IF(AND(AI19='Info Com'!$D$27,AS19='Info Com'!$F$27),'Info Com'!$I$27,
IF(AND(AI19='Info Com'!$D$28,AS19='Info Com'!$F$28),'Info Com'!$I$28,
IF(AND(AI19='Info Com'!$D$29,AS19='Info Com'!$F$29),'Info Com'!$I$29,
IF(AND(AI19='Info Com'!$D$30,AS19='Info Com'!$F$30),'Info Com'!$I$30,
IF(AI19='Info Com'!$D$31,'Info Com'!$I$31*AS19,
IF(AI19='Info Com'!$D$32,'Info Com'!$I$32*AS19,0)))))))))))</f>
        <v>0</v>
      </c>
      <c r="AV19" s="159">
        <f xml:space="preserve">
IF(AI19='Info Com'!$D$22,'Info Com'!$E$22*AT19,
IF(AI19='Info Com'!$D$23,'Info Com'!$E$23*AT19,
IF(AI19='Info Com'!$D$24,'Info Com'!$E$24*AT19,
IF(AI19='Info Com'!$D$28,'Info Com'!$E$28*AT19,
IF(AI19='Info Com'!$D$29,'Info Com'!$E$29*AT19,
IF(AI19='Info Com'!$D$30,'Info Com'!$E$30*AT19,
IF(AI19='Info Com'!$D$31,'Info Com'!$E$31*AT19,
IF(AI19='Info Com'!$D$32,'Info Com'!$E$32*AT19,0))))))))</f>
        <v>0</v>
      </c>
      <c r="AW19" s="157">
        <f t="shared" si="9"/>
        <v>0</v>
      </c>
      <c r="AX19" s="157" t="str">
        <f t="shared" si="10"/>
        <v>OK</v>
      </c>
      <c r="AY19" s="157" t="str">
        <f t="shared" si="11"/>
        <v>NO CUMPLE</v>
      </c>
      <c r="AZ19" s="154" t="s">
        <v>502</v>
      </c>
      <c r="BA19" s="293">
        <f t="shared" si="12"/>
        <v>21</v>
      </c>
      <c r="BB19" s="291">
        <f>IF(AA19&gt;104,Tabla9[[#This Row],[CANTIDAD DE PTOS POR ENCIMA DE 104]]*288,0)</f>
        <v>6048</v>
      </c>
      <c r="BC19" s="158">
        <f>IF(Q19="","",IFERROR(
VLOOKUP(AH19,Comisión10[[ESCALA]:[UTILIZACIÓN &gt;=86%]],3,0)*$AB19*$AC19*IF(AF19&gt;0,AF19,1),0))</f>
        <v>6250</v>
      </c>
      <c r="BD19" s="158">
        <f>IF(Q19="","",IFERROR(
IF(U19&gt;=98%,
VLOOKUP(AH19,Comisión10[[ESCALA]:[UTILIZACIÓN &gt;=86%]],4,0)*$AB19*$AC19,0),0))</f>
        <v>21700</v>
      </c>
      <c r="BE19" s="158">
        <f>IF(Q19="","",
IFERROR(
IF(V19&gt;=86%,
VLOOKUP(AH19,Comisión10[[ESCALA]:[UTILIZACIÓN &gt;=86%]],5,0)*$AB19*$AC19,0),0))</f>
        <v>0</v>
      </c>
      <c r="BF19" s="160">
        <f t="shared" si="13"/>
        <v>0</v>
      </c>
      <c r="BG19" s="158">
        <f>IF(Q19="","",
IF(AND(AX19="OK",AY19="OK"),'Info Com'!$P$9,0))</f>
        <v>0</v>
      </c>
      <c r="BH19" s="158">
        <f>IF(Q19="","",
IF(W19="",0,
IF(AND(W19&gt;='Info Com'!$D$16,W19&lt;'Info Com'!$D$17),'Info Com'!$L$16,
IF(W19&gt;='Info Com'!$D$17,'Info Com'!$L$17,0))))</f>
        <v>0</v>
      </c>
      <c r="BI19" s="241">
        <f t="shared" si="19"/>
        <v>33998</v>
      </c>
    </row>
    <row r="20" spans="1:61" x14ac:dyDescent="0.25">
      <c r="A20" s="31" t="s">
        <v>110</v>
      </c>
      <c r="B20" s="31" t="s">
        <v>134</v>
      </c>
      <c r="C20" s="31">
        <v>45893413</v>
      </c>
      <c r="D20" s="31" t="s">
        <v>37</v>
      </c>
      <c r="E20" s="120">
        <v>5.0371000000000006</v>
      </c>
      <c r="F20" s="327">
        <v>0.83543705703678683</v>
      </c>
      <c r="G20" s="31">
        <v>100</v>
      </c>
      <c r="H20" s="31">
        <v>24</v>
      </c>
      <c r="I20" s="31">
        <v>124</v>
      </c>
      <c r="J20" s="31">
        <v>0.85</v>
      </c>
      <c r="K20" s="31">
        <v>1</v>
      </c>
      <c r="O20" s="154" t="str">
        <f t="shared" si="0"/>
        <v>Chierico Silvina</v>
      </c>
      <c r="P20" s="154" t="str">
        <f t="shared" si="1"/>
        <v>Marquez Camila Victoria</v>
      </c>
      <c r="Q20" s="154">
        <f t="shared" si="2"/>
        <v>45893413</v>
      </c>
      <c r="R20" s="155" t="str">
        <f t="shared" si="3"/>
        <v>Activo</v>
      </c>
      <c r="S20" s="155">
        <f t="shared" si="4"/>
        <v>5.0371000000000006</v>
      </c>
      <c r="T20" s="155">
        <f>IF(LEFT(C20,6)="","",
SUMIF('Cumpl HS'!E:E,'Com Agentes'!P20,'Cumpl HS'!G:G))</f>
        <v>4.25</v>
      </c>
      <c r="U20" s="156">
        <f t="shared" si="5"/>
        <v>1.1852</v>
      </c>
      <c r="V20" s="156">
        <f t="shared" si="15"/>
        <v>0.86</v>
      </c>
      <c r="W20" s="278">
        <f t="shared" si="6"/>
        <v>100</v>
      </c>
      <c r="X20" s="281">
        <f t="shared" si="18"/>
        <v>24</v>
      </c>
      <c r="Y20" s="283">
        <v>0</v>
      </c>
      <c r="Z20" s="282">
        <v>0</v>
      </c>
      <c r="AA20" s="278">
        <f>IF(Q20="","",Tabla9[[#This Row],[Puntos Reales
(Sin Incentivo)]]+X20+Y20+Z20)</f>
        <v>124</v>
      </c>
      <c r="AB20" s="156">
        <f t="shared" si="16"/>
        <v>0.85</v>
      </c>
      <c r="AC20" s="156">
        <f t="shared" si="17"/>
        <v>1</v>
      </c>
      <c r="AD20" s="157">
        <f>IF(Q20="","",'Info Com'!$D$11*AC20*AB20)</f>
        <v>55.25</v>
      </c>
      <c r="AE20" s="156">
        <f t="shared" si="8"/>
        <v>2.244343891402715</v>
      </c>
      <c r="AF20" s="289">
        <f>IF((Tabla9[[#This Row],[Puntos]]/104)&gt;1,Tabla9[[#This Row],[Puntos]]/104,0)</f>
        <v>1.1923076923076923</v>
      </c>
      <c r="AG20" s="290">
        <f>IF(AA20&gt;104,Tabla9[[#This Row],[CANTIDAD DE PTOS POR ENCIMA DE 104]]*288+30000,0)</f>
        <v>35760</v>
      </c>
      <c r="AH20" s="154" t="str">
        <f>IF(Q20="","",
IF(AA20&lt;'Info Com'!$D$9*AB20*AC20,"Sin Escala",
IF(AND(AA20&gt;='Info Com'!$D$9*AB20*AC20,AA20&lt;'Info Com'!$D$10*AB20*AC20),'Info Com'!$F$9,
IF(AND(AA20&gt;='Info Com'!$D$10*AB20*AC20,AA20&lt;'Info Com'!$D$11*AB20*AC20),'Info Com'!$F$10,
IF(AND(AA20&gt;='Info Com'!$D$11*AB20*AC20,AA20&lt;'Info Com'!$D$12*AB20*AC20),'Info Com'!$F$11,
IF(AND(AA20&gt;='Info Com'!$D$12*AB20*AC20,AA20&lt;'Info Com'!$D$13*AB20*AC20),'Info Com'!$F$12,
IF(AND(AA20&gt;='Info Com'!$D$13*AB20*AC20,AA20&lt;'Info Com'!$D$14*AB20*AC20),'Info Com'!$F$13,
IF(AND(AA20&gt;='Info Com'!$D$14*AB20*AC20,AA20&lt;'Info Com'!$D$15*AB20*AC20),'Info Com'!$F$14,
IF(AND(AA20&gt;='Info Com'!$D$15*AB20*AC20,AA20&lt;'Info Com'!$D$16*AB20*AC20),'Info Com'!$F$15,
IF(AND(AA20&gt;='Info Com'!$D$16*AB20*AC20,AA20&lt;'Info Com'!$D$17*AB20*AC20),'Info Com'!$F$16,
IF(AA20&gt;='Info Com'!$D$17*AB20*AC20,'Info Com'!$F$17,"")))))))))))</f>
        <v>DESAFIO 2</v>
      </c>
      <c r="AI20" s="154" t="str">
        <f>IF(Q20="","",
IF(AA20&lt;'Info Com'!$D$9*AB20*AC20,"SIN ESCALA",
IF(AND(AA20&gt;='Info Com'!$D$9*AB20*AC20,AA20&lt;'Info Com'!$D$10*AB20*AC20),'Info Com'!$G$9,
IF(AND(AA20&gt;='Info Com'!$D$10*AB20*AC20,AA20&lt;'Info Com'!$D$11*AB20*AC20),'Info Com'!$G$10,
IF(AND(AA20&gt;='Info Com'!$D$11*AB20*AC20,AA20&lt;'Info Com'!$D$12*AB20*AC20),'Info Com'!$G$11,
IF(AND(AA20&gt;='Info Com'!$D$12*AB20*AC20,AA20&lt;'Info Com'!$D$13*AB20*AC20),'Info Com'!$G$12,
IF(AND(AA20&gt;='Info Com'!$D$13*AB20*AC20,AA20&lt;'Info Com'!$D$14*AB20*AC20),'Info Com'!$G$13,
IF(AND(AA20&gt;='Info Com'!$D$14*AB20*AC20,AA20&lt;'Info Com'!$D$15*AB20*AC20),'Info Com'!$G$14,
IF(AND(AA20&gt;='Info Com'!$D$15*AB20*AC20,AA20&lt;'Info Com'!$D$16*AB20*AC20),'Info Com'!$G$15,
IF(AND(AA20&gt;='Info Com'!$D$16*AB20*AC20,AA20&lt;'Info Com'!$D$17*AB20*AC20),'Info Com'!$G$16,
IF(AA20&gt;='Info Com'!$D$17*AB20*AC20,'Info Com'!$G$17,"")))))))))))</f>
        <v>SUPERA O IGUALA ESCALA 5</v>
      </c>
      <c r="AJ20" s="294">
        <f>IFERROR(IF(($AD20*'Info Com'!$E$9)-$AA20&lt;0,0,($AD20*'Info Com'!$E$9)-$AA20),"")</f>
        <v>0</v>
      </c>
      <c r="AK20" s="294">
        <f>IFERROR(IF(($AD20*'Info Com'!$E$10)-$AA20&lt;0,0,($AD20*'Info Com'!$E$10)-$AA20),"")</f>
        <v>0</v>
      </c>
      <c r="AL20" s="294">
        <f>IFERROR(IF(($AD20*'Info Com'!$E$11)-$AA20&lt;0,0,($AD20*'Info Com'!$E$11)-$AA20),"")</f>
        <v>0</v>
      </c>
      <c r="AM20" s="294">
        <f>IFERROR(IF(($AD20*'Info Com'!$E$12)-$AA20&lt;0,0,($AD20*'Info Com'!$E$12)-$AA20),"")</f>
        <v>0</v>
      </c>
      <c r="AN20" s="294">
        <f>IFERROR(IF(($AD20*'Info Com'!$E$13)-$AA20&lt;0,0,($AD20*'Info Com'!$E$13)-$AA20),"")</f>
        <v>0</v>
      </c>
      <c r="AO20" s="294">
        <f>IFERROR(IF(($AD20*'Info Com'!$E$14)-$AA20&lt;0,0,($AD20*'Info Com'!$E$14)-$AA20),"")</f>
        <v>0</v>
      </c>
      <c r="AP20" s="294">
        <f>IFERROR(IF(($AD20*'Info Com'!$E$15)-$AA20&lt;0,0,($AD20*'Info Com'!$E$15)-$AA20),"")</f>
        <v>0</v>
      </c>
      <c r="AQ20" s="294">
        <f>IFERROR(IF(($AD20*'Info Com'!$E$16)-$AA20&lt;0,0,($AD20*'Info Com'!$E$16)-$AA20),"")</f>
        <v>0</v>
      </c>
      <c r="AR20" s="294">
        <f>IFERROR(IF(($AD20*'Info Com'!$E$17)-$AA20&lt;0,0,($AD20*'Info Com'!$E$17)-$AA20),"")</f>
        <v>0</v>
      </c>
      <c r="AS20" s="157">
        <v>5</v>
      </c>
      <c r="AT20" s="157">
        <v>0</v>
      </c>
      <c r="AU20" s="158">
        <f xml:space="preserve">
IF(AND(AI20='Info Com'!$D$22,AS20='Info Com'!$F$22),'Info Com'!$I$22,
IF(AND(AI20='Info Com'!$D$23,AS20='Info Com'!$F$23),'Info Com'!$I$23,
IF(AND(AI20='Info Com'!$D$24,AS20='Info Com'!$F$24),'Info Com'!$I$24,
IF(AND(AI20='Info Com'!$D$25,AS20='Info Com'!$F$25),'Info Com'!$I$25,
IF(AND(AI20='Info Com'!$D$26,AS20='Info Com'!$F$26),'Info Com'!$I$26,
IF(AND(AI20='Info Com'!$D$27,AS20='Info Com'!$F$27),'Info Com'!$I$27,
IF(AND(AI20='Info Com'!$D$28,AS20='Info Com'!$F$28),'Info Com'!$I$28,
IF(AND(AI20='Info Com'!$D$29,AS20='Info Com'!$F$29),'Info Com'!$I$29,
IF(AND(AI20='Info Com'!$D$30,AS20='Info Com'!$F$30),'Info Com'!$I$30,
IF(AI20='Info Com'!$D$31,'Info Com'!$I$31*AS20,
IF(AI20='Info Com'!$D$32,'Info Com'!$I$32*AS20,0)))))))))))</f>
        <v>9500</v>
      </c>
      <c r="AV20" s="159">
        <f xml:space="preserve">
IF(AI20='Info Com'!$D$22,'Info Com'!$E$22*AT20,
IF(AI20='Info Com'!$D$23,'Info Com'!$E$23*AT20,
IF(AI20='Info Com'!$D$24,'Info Com'!$E$24*AT20,
IF(AI20='Info Com'!$D$28,'Info Com'!$E$28*AT20,
IF(AI20='Info Com'!$D$29,'Info Com'!$E$29*AT20,
IF(AI20='Info Com'!$D$30,'Info Com'!$E$30*AT20,
IF(AI20='Info Com'!$D$31,'Info Com'!$E$31*AT20,
IF(AI20='Info Com'!$D$32,'Info Com'!$E$32*AT20,0))))))))</f>
        <v>0</v>
      </c>
      <c r="AW20" s="157">
        <f t="shared" si="9"/>
        <v>5</v>
      </c>
      <c r="AX20" s="157" t="str">
        <f t="shared" si="10"/>
        <v>OK</v>
      </c>
      <c r="AY20" s="157" t="str">
        <f t="shared" si="11"/>
        <v>OK</v>
      </c>
      <c r="AZ20" s="154" t="s">
        <v>376</v>
      </c>
      <c r="BA20" s="293">
        <f t="shared" si="12"/>
        <v>20</v>
      </c>
      <c r="BB20" s="291">
        <f>IF(AA20&gt;104,Tabla9[[#This Row],[CANTIDAD DE PTOS POR ENCIMA DE 104]]*288,0)</f>
        <v>5760</v>
      </c>
      <c r="BC20" s="158">
        <f>IF(Q20="","",IFERROR(
VLOOKUP(AH20,Comisión10[[ESCALA]:[UTILIZACIÓN &gt;=86%]],3,0)*$AB20*$AC20*IF(AF20&gt;0,AF20,1),0))</f>
        <v>5270</v>
      </c>
      <c r="BD20" s="158">
        <f>IF(Q20="","",IFERROR(
IF(U20&gt;=98%,
VLOOKUP(AH20,Comisión10[[ESCALA]:[UTILIZACIÓN &gt;=86%]],4,0)*$AB20*$AC20,0),0))</f>
        <v>18445</v>
      </c>
      <c r="BE20" s="158">
        <f>IF(Q20="","",
IFERROR(
IF(V20&gt;=86%,
VLOOKUP(AH20,Comisión10[[ESCALA]:[UTILIZACIÓN &gt;=86%]],5,0)*$AB20*$AC20,0),0))</f>
        <v>2635</v>
      </c>
      <c r="BF20" s="160">
        <f t="shared" si="13"/>
        <v>9500</v>
      </c>
      <c r="BG20" s="158">
        <f>IF(Q20="","",
IF(AND(AX20="OK",AY20="OK"),'Info Com'!$P$9,0))</f>
        <v>2000</v>
      </c>
      <c r="BH20" s="158">
        <f>IF(Q20="","",
IF(W20="",0,
IF(AND(W20&gt;='Info Com'!$D$16,W20&lt;'Info Com'!$D$17),'Info Com'!$L$16,
IF(W20&gt;='Info Com'!$D$17,'Info Com'!$L$17,0))))</f>
        <v>10000</v>
      </c>
      <c r="BI20" s="241">
        <f t="shared" si="19"/>
        <v>53610</v>
      </c>
    </row>
    <row r="21" spans="1:61" x14ac:dyDescent="0.25">
      <c r="A21" s="31" t="s">
        <v>110</v>
      </c>
      <c r="B21" s="31" t="s">
        <v>614</v>
      </c>
      <c r="C21" s="31">
        <v>41971023</v>
      </c>
      <c r="D21" s="31" t="s">
        <v>504</v>
      </c>
      <c r="E21" s="120">
        <v>0.79830000000000001</v>
      </c>
      <c r="F21" s="327">
        <v>0.79408743580107721</v>
      </c>
      <c r="J21" s="31">
        <v>0.25</v>
      </c>
      <c r="K21" s="31">
        <v>0.25</v>
      </c>
      <c r="O21" s="154" t="str">
        <f t="shared" si="0"/>
        <v>Chierico Silvina</v>
      </c>
      <c r="P21" s="154" t="str">
        <f t="shared" si="1"/>
        <v>Mendez Amira Nicole</v>
      </c>
      <c r="Q21" s="154">
        <f t="shared" si="2"/>
        <v>41971023</v>
      </c>
      <c r="R21" s="155" t="str">
        <f t="shared" si="3"/>
        <v>Baja</v>
      </c>
      <c r="S21" s="155">
        <f t="shared" si="4"/>
        <v>0.79830000000000001</v>
      </c>
      <c r="T21" s="155">
        <f>IF(LEFT(C21,6)="","",
SUMIF('Cumpl HS'!E:E,'Com Agentes'!P21,'Cumpl HS'!G:G))</f>
        <v>0</v>
      </c>
      <c r="U21" s="156">
        <f t="shared" si="5"/>
        <v>0</v>
      </c>
      <c r="V21" s="156">
        <f t="shared" si="15"/>
        <v>0.86</v>
      </c>
      <c r="W21" s="278">
        <f t="shared" si="6"/>
        <v>0</v>
      </c>
      <c r="X21" s="281">
        <v>0</v>
      </c>
      <c r="Y21" s="283">
        <v>0</v>
      </c>
      <c r="Z21" s="283">
        <v>0</v>
      </c>
      <c r="AA21" s="278">
        <f>IF(Q21="","",Tabla9[[#This Row],[Puntos Reales
(Sin Incentivo)]]+X21+Y21+Z21)</f>
        <v>0</v>
      </c>
      <c r="AB21" s="156">
        <f t="shared" si="16"/>
        <v>0.25</v>
      </c>
      <c r="AC21" s="156">
        <f t="shared" si="17"/>
        <v>0.25</v>
      </c>
      <c r="AD21" s="157">
        <f>IF(Q21="","",'Info Com'!$D$11*AC21*AB21)</f>
        <v>4.0625</v>
      </c>
      <c r="AE21" s="156">
        <f t="shared" si="8"/>
        <v>0</v>
      </c>
      <c r="AF21" s="289">
        <f>IF((Tabla9[[#This Row],[Puntos]]/104)&gt;1,Tabla9[[#This Row],[Puntos]]/104,0)</f>
        <v>0</v>
      </c>
      <c r="AG21" s="290">
        <f>IF(AA21&gt;104,Tabla9[[#This Row],[CANTIDAD DE PTOS POR ENCIMA DE 104]]*288+30000,0)</f>
        <v>0</v>
      </c>
      <c r="AH21" s="154" t="str">
        <f>IF(Q21="","",
IF(AA21&lt;'Info Com'!$D$9*AB21*AC21,"Sin Escala",
IF(AND(AA21&gt;='Info Com'!$D$9*AB21*AC21,AA21&lt;'Info Com'!$D$10*AB21*AC21),'Info Com'!$F$9,
IF(AND(AA21&gt;='Info Com'!$D$10*AB21*AC21,AA21&lt;'Info Com'!$D$11*AB21*AC21),'Info Com'!$F$10,
IF(AND(AA21&gt;='Info Com'!$D$11*AB21*AC21,AA21&lt;'Info Com'!$D$12*AB21*AC21),'Info Com'!$F$11,
IF(AND(AA21&gt;='Info Com'!$D$12*AB21*AC21,AA21&lt;'Info Com'!$D$13*AB21*AC21),'Info Com'!$F$12,
IF(AND(AA21&gt;='Info Com'!$D$13*AB21*AC21,AA21&lt;'Info Com'!$D$14*AB21*AC21),'Info Com'!$F$13,
IF(AND(AA21&gt;='Info Com'!$D$14*AB21*AC21,AA21&lt;'Info Com'!$D$15*AB21*AC21),'Info Com'!$F$14,
IF(AND(AA21&gt;='Info Com'!$D$15*AB21*AC21,AA21&lt;'Info Com'!$D$16*AB21*AC21),'Info Com'!$F$15,
IF(AND(AA21&gt;='Info Com'!$D$16*AB21*AC21,AA21&lt;'Info Com'!$D$17*AB21*AC21),'Info Com'!$F$16,
IF(AA21&gt;='Info Com'!$D$17*AB21*AC21,'Info Com'!$F$17,"")))))))))))</f>
        <v>Sin Escala</v>
      </c>
      <c r="AI21" s="154" t="str">
        <f>IF(Q21="","",
IF(AA21&lt;'Info Com'!$D$9*AB21*AC21,"SIN ESCALA",
IF(AND(AA21&gt;='Info Com'!$D$9*AB21*AC21,AA21&lt;'Info Com'!$D$10*AB21*AC21),'Info Com'!$G$9,
IF(AND(AA21&gt;='Info Com'!$D$10*AB21*AC21,AA21&lt;'Info Com'!$D$11*AB21*AC21),'Info Com'!$G$10,
IF(AND(AA21&gt;='Info Com'!$D$11*AB21*AC21,AA21&lt;'Info Com'!$D$12*AB21*AC21),'Info Com'!$G$11,
IF(AND(AA21&gt;='Info Com'!$D$12*AB21*AC21,AA21&lt;'Info Com'!$D$13*AB21*AC21),'Info Com'!$G$12,
IF(AND(AA21&gt;='Info Com'!$D$13*AB21*AC21,AA21&lt;'Info Com'!$D$14*AB21*AC21),'Info Com'!$G$13,
IF(AND(AA21&gt;='Info Com'!$D$14*AB21*AC21,AA21&lt;'Info Com'!$D$15*AB21*AC21),'Info Com'!$G$14,
IF(AND(AA21&gt;='Info Com'!$D$15*AB21*AC21,AA21&lt;'Info Com'!$D$16*AB21*AC21),'Info Com'!$G$15,
IF(AND(AA21&gt;='Info Com'!$D$16*AB21*AC21,AA21&lt;'Info Com'!$D$17*AB21*AC21),'Info Com'!$G$16,
IF(AA21&gt;='Info Com'!$D$17*AB21*AC21,'Info Com'!$G$17,"")))))))))))</f>
        <v>SIN ESCALA</v>
      </c>
      <c r="AJ21" s="294">
        <f>IFERROR(IF(($AD21*'Info Com'!$E$9)-$AA21&lt;0,0,($AD21*'Info Com'!$E$9)-$AA21),"")</f>
        <v>3.25</v>
      </c>
      <c r="AK21" s="294">
        <f>IFERROR(IF(($AD21*'Info Com'!$E$10)-$AA21&lt;0,0,($AD21*'Info Com'!$E$10)-$AA21),"")</f>
        <v>3.65625</v>
      </c>
      <c r="AL21" s="294">
        <f>IFERROR(IF(($AD21*'Info Com'!$E$11)-$AA21&lt;0,0,($AD21*'Info Com'!$E$11)-$AA21),"")</f>
        <v>4.0625</v>
      </c>
      <c r="AM21" s="294">
        <f>IFERROR(IF(($AD21*'Info Com'!$E$12)-$AA21&lt;0,0,($AD21*'Info Com'!$E$12)-$AA21),"")</f>
        <v>4.265625</v>
      </c>
      <c r="AN21" s="294">
        <f>IFERROR(IF(($AD21*'Info Com'!$E$13)-$AA21&lt;0,0,($AD21*'Info Com'!$E$13)-$AA21),"")</f>
        <v>4.5500000000000007</v>
      </c>
      <c r="AO21" s="294">
        <f>IFERROR(IF(($AD21*'Info Com'!$E$14)-$AA21&lt;0,0,($AD21*'Info Com'!$E$14)-$AA21),"")</f>
        <v>4.875</v>
      </c>
      <c r="AP21" s="294">
        <f>IFERROR(IF(($AD21*'Info Com'!$E$15)-$AA21&lt;0,0,($AD21*'Info Com'!$E$15)-$AA21),"")</f>
        <v>5.078125</v>
      </c>
      <c r="AQ21" s="294">
        <f>IFERROR(IF(($AD21*'Info Com'!$E$16)-$AA21&lt;0,0,($AD21*'Info Com'!$E$16)-$AA21),"")</f>
        <v>5.6875</v>
      </c>
      <c r="AR21" s="294">
        <f>IFERROR(IF(($AD21*'Info Com'!$E$17)-$AA21&lt;0,0,($AD21*'Info Com'!$E$17)-$AA21),"")</f>
        <v>6.5</v>
      </c>
      <c r="AS21" s="157">
        <v>0</v>
      </c>
      <c r="AT21" s="157">
        <v>0</v>
      </c>
      <c r="AU21" s="158">
        <f xml:space="preserve">
IF(AND(AI21='Info Com'!$D$22,AS21='Info Com'!$F$22),'Info Com'!$I$22,
IF(AND(AI21='Info Com'!$D$23,AS21='Info Com'!$F$23),'Info Com'!$I$23,
IF(AND(AI21='Info Com'!$D$24,AS21='Info Com'!$F$24),'Info Com'!$I$24,
IF(AND(AI21='Info Com'!$D$25,AS21='Info Com'!$F$25),'Info Com'!$I$25,
IF(AND(AI21='Info Com'!$D$26,AS21='Info Com'!$F$26),'Info Com'!$I$26,
IF(AND(AI21='Info Com'!$D$27,AS21='Info Com'!$F$27),'Info Com'!$I$27,
IF(AND(AI21='Info Com'!$D$28,AS21='Info Com'!$F$28),'Info Com'!$I$28,
IF(AND(AI21='Info Com'!$D$29,AS21='Info Com'!$F$29),'Info Com'!$I$29,
IF(AND(AI21='Info Com'!$D$30,AS21='Info Com'!$F$30),'Info Com'!$I$30,
IF(AI21='Info Com'!$D$31,'Info Com'!$I$31*AS21,
IF(AI21='Info Com'!$D$32,'Info Com'!$I$32*AS21,0)))))))))))</f>
        <v>0</v>
      </c>
      <c r="AV21" s="159">
        <f xml:space="preserve">
IF(AI21='Info Com'!$D$22,'Info Com'!$E$22*AT21,
IF(AI21='Info Com'!$D$23,'Info Com'!$E$23*AT21,
IF(AI21='Info Com'!$D$24,'Info Com'!$E$24*AT21,
IF(AI21='Info Com'!$D$28,'Info Com'!$E$28*AT21,
IF(AI21='Info Com'!$D$29,'Info Com'!$E$29*AT21,
IF(AI21='Info Com'!$D$30,'Info Com'!$E$30*AT21,
IF(AI21='Info Com'!$D$31,'Info Com'!$E$31*AT21,
IF(AI21='Info Com'!$D$32,'Info Com'!$E$32*AT21,0))))))))</f>
        <v>0</v>
      </c>
      <c r="AW21" s="157">
        <f t="shared" si="9"/>
        <v>0</v>
      </c>
      <c r="AX21" s="157" t="str">
        <f t="shared" si="10"/>
        <v>NO CUMPLE</v>
      </c>
      <c r="AY21" s="157" t="str">
        <f t="shared" si="11"/>
        <v>NO CUMPLE</v>
      </c>
      <c r="AZ21" s="154" t="s">
        <v>502</v>
      </c>
      <c r="BA21" s="293">
        <f t="shared" si="12"/>
        <v>0</v>
      </c>
      <c r="BB21" s="291">
        <f>IF(AA21&gt;104,Tabla9[[#This Row],[CANTIDAD DE PTOS POR ENCIMA DE 104]]*288,0)</f>
        <v>0</v>
      </c>
      <c r="BC21" s="158">
        <f>IF(Q21="","",IFERROR(
VLOOKUP(AH21,Comisión10[[ESCALA]:[UTILIZACIÓN &gt;=86%]],3,0)*$AB21*$AC21*IF(AF21&gt;0,AF21,1),0))</f>
        <v>0</v>
      </c>
      <c r="BD21" s="158">
        <f>IF(Q21="","",IFERROR(
IF(U21&gt;=98%,
VLOOKUP(AH21,Comisión10[[ESCALA]:[UTILIZACIÓN &gt;=86%]],4,0)*$AB21*$AC21,0),0))</f>
        <v>0</v>
      </c>
      <c r="BE21" s="158">
        <f>IF(Q21="","",
IFERROR(
IF(V21&gt;=86%,
VLOOKUP(AH21,Comisión10[[ESCALA]:[UTILIZACIÓN &gt;=86%]],5,0)*$AB21*$AC21,0),0))</f>
        <v>0</v>
      </c>
      <c r="BF21" s="160">
        <f t="shared" si="13"/>
        <v>0</v>
      </c>
      <c r="BG21" s="158">
        <f>IF(Q21="","",
IF(AND(AX21="OK",AY21="OK"),'Info Com'!$P$9,0))</f>
        <v>0</v>
      </c>
      <c r="BH21" s="158">
        <f>IF(Q21="","",
IF(W21="",0,
IF(AND(W21&gt;='Info Com'!$D$16,W21&lt;'Info Com'!$D$17),'Info Com'!$L$16,
IF(W21&gt;='Info Com'!$D$17,'Info Com'!$L$17,0))))</f>
        <v>0</v>
      </c>
      <c r="BI21" s="241">
        <f t="shared" si="19"/>
        <v>0</v>
      </c>
    </row>
    <row r="22" spans="1:61" x14ac:dyDescent="0.25">
      <c r="A22" s="31" t="s">
        <v>110</v>
      </c>
      <c r="B22" s="31" t="s">
        <v>187</v>
      </c>
      <c r="C22" s="31">
        <v>37849034</v>
      </c>
      <c r="D22" s="31" t="s">
        <v>37</v>
      </c>
      <c r="E22" s="120">
        <v>5.3849100000000005</v>
      </c>
      <c r="F22" s="327">
        <v>0.85063445814321859</v>
      </c>
      <c r="G22" s="31">
        <v>86</v>
      </c>
      <c r="H22" s="31">
        <v>30</v>
      </c>
      <c r="I22" s="31">
        <v>116</v>
      </c>
      <c r="J22" s="31">
        <v>1</v>
      </c>
      <c r="K22" s="31">
        <v>1</v>
      </c>
      <c r="O22" s="154" t="str">
        <f t="shared" si="0"/>
        <v>Chierico Silvina</v>
      </c>
      <c r="P22" s="154" t="str">
        <f t="shared" si="1"/>
        <v>Resler Carolina</v>
      </c>
      <c r="Q22" s="154">
        <f t="shared" si="2"/>
        <v>37849034</v>
      </c>
      <c r="R22" s="155" t="str">
        <f t="shared" si="3"/>
        <v>Activo</v>
      </c>
      <c r="S22" s="155">
        <f t="shared" si="4"/>
        <v>5.3849100000000005</v>
      </c>
      <c r="T22" s="155">
        <f>IF(LEFT(C22,6)="","",
SUMIF('Cumpl HS'!E:E,'Com Agentes'!P22,'Cumpl HS'!G:G))</f>
        <v>5</v>
      </c>
      <c r="U22" s="156">
        <f t="shared" si="5"/>
        <v>1.0769820000000001</v>
      </c>
      <c r="V22" s="156">
        <f t="shared" si="15"/>
        <v>0.86</v>
      </c>
      <c r="W22" s="278">
        <f t="shared" si="6"/>
        <v>86</v>
      </c>
      <c r="X22" s="281">
        <f t="shared" ref="X22:X43" si="20">IFERROR(IF(LEFT(H22,6)="","",H22),"")</f>
        <v>30</v>
      </c>
      <c r="Y22" s="283">
        <v>0</v>
      </c>
      <c r="Z22" s="282">
        <v>0</v>
      </c>
      <c r="AA22" s="278">
        <f>IF(Q22="","",Tabla9[[#This Row],[Puntos Reales
(Sin Incentivo)]]+X22+Y22+Z22)</f>
        <v>116</v>
      </c>
      <c r="AB22" s="156">
        <f t="shared" si="16"/>
        <v>1</v>
      </c>
      <c r="AC22" s="156">
        <f t="shared" si="17"/>
        <v>1</v>
      </c>
      <c r="AD22" s="157">
        <f>IF(Q22="","",'Info Com'!$D$11*AC22*AB22)</f>
        <v>65</v>
      </c>
      <c r="AE22" s="156">
        <f t="shared" si="8"/>
        <v>1.7846153846153847</v>
      </c>
      <c r="AF22" s="289">
        <f>IF((Tabla9[[#This Row],[Puntos]]/104)&gt;1,Tabla9[[#This Row],[Puntos]]/104,0)</f>
        <v>1.1153846153846154</v>
      </c>
      <c r="AG22" s="290">
        <f>IF(AA22&gt;104,Tabla9[[#This Row],[CANTIDAD DE PTOS POR ENCIMA DE 104]]*288+30000,0)</f>
        <v>33456</v>
      </c>
      <c r="AH22" s="154" t="str">
        <f>IF(Q22="","",
IF(AA22&lt;'Info Com'!$D$9*AB22*AC22,"Sin Escala",
IF(AND(AA22&gt;='Info Com'!$D$9*AB22*AC22,AA22&lt;'Info Com'!$D$10*AB22*AC22),'Info Com'!$F$9,
IF(AND(AA22&gt;='Info Com'!$D$10*AB22*AC22,AA22&lt;'Info Com'!$D$11*AB22*AC22),'Info Com'!$F$10,
IF(AND(AA22&gt;='Info Com'!$D$11*AB22*AC22,AA22&lt;'Info Com'!$D$12*AB22*AC22),'Info Com'!$F$11,
IF(AND(AA22&gt;='Info Com'!$D$12*AB22*AC22,AA22&lt;'Info Com'!$D$13*AB22*AC22),'Info Com'!$F$12,
IF(AND(AA22&gt;='Info Com'!$D$13*AB22*AC22,AA22&lt;'Info Com'!$D$14*AB22*AC22),'Info Com'!$F$13,
IF(AND(AA22&gt;='Info Com'!$D$14*AB22*AC22,AA22&lt;'Info Com'!$D$15*AB22*AC22),'Info Com'!$F$14,
IF(AND(AA22&gt;='Info Com'!$D$15*AB22*AC22,AA22&lt;'Info Com'!$D$16*AB22*AC22),'Info Com'!$F$15,
IF(AND(AA22&gt;='Info Com'!$D$16*AB22*AC22,AA22&lt;'Info Com'!$D$17*AB22*AC22),'Info Com'!$F$16,
IF(AA22&gt;='Info Com'!$D$17*AB22*AC22,'Info Com'!$F$17,"")))))))))))</f>
        <v>DESAFIO 2</v>
      </c>
      <c r="AI22" s="154" t="str">
        <f>IF(Q22="","",
IF(AA22&lt;'Info Com'!$D$9*AB22*AC22,"SIN ESCALA",
IF(AND(AA22&gt;='Info Com'!$D$9*AB22*AC22,AA22&lt;'Info Com'!$D$10*AB22*AC22),'Info Com'!$G$9,
IF(AND(AA22&gt;='Info Com'!$D$10*AB22*AC22,AA22&lt;'Info Com'!$D$11*AB22*AC22),'Info Com'!$G$10,
IF(AND(AA22&gt;='Info Com'!$D$11*AB22*AC22,AA22&lt;'Info Com'!$D$12*AB22*AC22),'Info Com'!$G$11,
IF(AND(AA22&gt;='Info Com'!$D$12*AB22*AC22,AA22&lt;'Info Com'!$D$13*AB22*AC22),'Info Com'!$G$12,
IF(AND(AA22&gt;='Info Com'!$D$13*AB22*AC22,AA22&lt;'Info Com'!$D$14*AB22*AC22),'Info Com'!$G$13,
IF(AND(AA22&gt;='Info Com'!$D$14*AB22*AC22,AA22&lt;'Info Com'!$D$15*AB22*AC22),'Info Com'!$G$14,
IF(AND(AA22&gt;='Info Com'!$D$15*AB22*AC22,AA22&lt;'Info Com'!$D$16*AB22*AC22),'Info Com'!$G$15,
IF(AND(AA22&gt;='Info Com'!$D$16*AB22*AC22,AA22&lt;'Info Com'!$D$17*AB22*AC22),'Info Com'!$G$16,
IF(AA22&gt;='Info Com'!$D$17*AB22*AC22,'Info Com'!$G$17,"")))))))))))</f>
        <v>SUPERA O IGUALA ESCALA 5</v>
      </c>
      <c r="AJ22" s="294">
        <f>IFERROR(IF(($AD22*'Info Com'!$E$9)-$AA22&lt;0,0,($AD22*'Info Com'!$E$9)-$AA22),"")</f>
        <v>0</v>
      </c>
      <c r="AK22" s="294">
        <f>IFERROR(IF(($AD22*'Info Com'!$E$10)-$AA22&lt;0,0,($AD22*'Info Com'!$E$10)-$AA22),"")</f>
        <v>0</v>
      </c>
      <c r="AL22" s="294">
        <f>IFERROR(IF(($AD22*'Info Com'!$E$11)-$AA22&lt;0,0,($AD22*'Info Com'!$E$11)-$AA22),"")</f>
        <v>0</v>
      </c>
      <c r="AM22" s="294">
        <f>IFERROR(IF(($AD22*'Info Com'!$E$12)-$AA22&lt;0,0,($AD22*'Info Com'!$E$12)-$AA22),"")</f>
        <v>0</v>
      </c>
      <c r="AN22" s="294">
        <f>IFERROR(IF(($AD22*'Info Com'!$E$13)-$AA22&lt;0,0,($AD22*'Info Com'!$E$13)-$AA22),"")</f>
        <v>0</v>
      </c>
      <c r="AO22" s="294">
        <f>IFERROR(IF(($AD22*'Info Com'!$E$14)-$AA22&lt;0,0,($AD22*'Info Com'!$E$14)-$AA22),"")</f>
        <v>0</v>
      </c>
      <c r="AP22" s="294">
        <f>IFERROR(IF(($AD22*'Info Com'!$E$15)-$AA22&lt;0,0,($AD22*'Info Com'!$E$15)-$AA22),"")</f>
        <v>0</v>
      </c>
      <c r="AQ22" s="294">
        <f>IFERROR(IF(($AD22*'Info Com'!$E$16)-$AA22&lt;0,0,($AD22*'Info Com'!$E$16)-$AA22),"")</f>
        <v>0</v>
      </c>
      <c r="AR22" s="294">
        <f>IFERROR(IF(($AD22*'Info Com'!$E$17)-$AA22&lt;0,0,($AD22*'Info Com'!$E$17)-$AA22),"")</f>
        <v>0</v>
      </c>
      <c r="AS22" s="157">
        <v>0</v>
      </c>
      <c r="AT22" s="157">
        <v>0</v>
      </c>
      <c r="AU22" s="158">
        <f xml:space="preserve">
IF(AND(AI22='Info Com'!$D$22,AS22='Info Com'!$F$22),'Info Com'!$I$22,
IF(AND(AI22='Info Com'!$D$23,AS22='Info Com'!$F$23),'Info Com'!$I$23,
IF(AND(AI22='Info Com'!$D$24,AS22='Info Com'!$F$24),'Info Com'!$I$24,
IF(AND(AI22='Info Com'!$D$25,AS22='Info Com'!$F$25),'Info Com'!$I$25,
IF(AND(AI22='Info Com'!$D$26,AS22='Info Com'!$F$26),'Info Com'!$I$26,
IF(AND(AI22='Info Com'!$D$27,AS22='Info Com'!$F$27),'Info Com'!$I$27,
IF(AND(AI22='Info Com'!$D$28,AS22='Info Com'!$F$28),'Info Com'!$I$28,
IF(AND(AI22='Info Com'!$D$29,AS22='Info Com'!$F$29),'Info Com'!$I$29,
IF(AND(AI22='Info Com'!$D$30,AS22='Info Com'!$F$30),'Info Com'!$I$30,
IF(AI22='Info Com'!$D$31,'Info Com'!$I$31*AS22,
IF(AI22='Info Com'!$D$32,'Info Com'!$I$32*AS22,0)))))))))))</f>
        <v>0</v>
      </c>
      <c r="AV22" s="159">
        <f xml:space="preserve">
IF(AI22='Info Com'!$D$22,'Info Com'!$E$22*AT22,
IF(AI22='Info Com'!$D$23,'Info Com'!$E$23*AT22,
IF(AI22='Info Com'!$D$24,'Info Com'!$E$24*AT22,
IF(AI22='Info Com'!$D$28,'Info Com'!$E$28*AT22,
IF(AI22='Info Com'!$D$29,'Info Com'!$E$29*AT22,
IF(AI22='Info Com'!$D$30,'Info Com'!$E$30*AT22,
IF(AI22='Info Com'!$D$31,'Info Com'!$E$31*AT22,
IF(AI22='Info Com'!$D$32,'Info Com'!$E$32*AT22,0))))))))</f>
        <v>0</v>
      </c>
      <c r="AW22" s="157">
        <f t="shared" si="9"/>
        <v>0</v>
      </c>
      <c r="AX22" s="157" t="str">
        <f t="shared" si="10"/>
        <v>OK</v>
      </c>
      <c r="AY22" s="157" t="str">
        <f t="shared" si="11"/>
        <v>OK</v>
      </c>
      <c r="AZ22" s="154" t="s">
        <v>377</v>
      </c>
      <c r="BA22" s="293">
        <f t="shared" si="12"/>
        <v>12</v>
      </c>
      <c r="BB22" s="291">
        <f>IF(AA22&gt;104,Tabla9[[#This Row],[CANTIDAD DE PTOS POR ENCIMA DE 104]]*288,0)</f>
        <v>3456</v>
      </c>
      <c r="BC22" s="158">
        <f>IF(Q22="","",IFERROR(
VLOOKUP(AH22,Comisión10[[ESCALA]:[UTILIZACIÓN &gt;=86%]],3,0)*$AB22*$AC22*IF(AF22&gt;0,AF22,1),0))</f>
        <v>5800</v>
      </c>
      <c r="BD22" s="158">
        <f>IF(Q22="","",IFERROR(
IF(U22&gt;=98%,
VLOOKUP(AH22,Comisión10[[ESCALA]:[UTILIZACIÓN &gt;=86%]],4,0)*$AB22*$AC22,0),0))</f>
        <v>21700</v>
      </c>
      <c r="BE22" s="158">
        <f>IF(Q22="","",
IFERROR(
IF(V22&gt;=86%,
VLOOKUP(AH22,Comisión10[[ESCALA]:[UTILIZACIÓN &gt;=86%]],5,0)*$AB22*$AC22,0),0))</f>
        <v>3100</v>
      </c>
      <c r="BF22" s="160">
        <f t="shared" si="13"/>
        <v>0</v>
      </c>
      <c r="BG22" s="158">
        <f>IF(Q22="","",
IF(AND(AX22="OK",AY22="OK"),'Info Com'!$P$9,0))</f>
        <v>2000</v>
      </c>
      <c r="BH22" s="158">
        <f>IF(Q22="","",
IF(W22="",0,
IF(AND(W22&gt;='Info Com'!$D$16,W22&lt;'Info Com'!$D$17),'Info Com'!$L$16,
IF(W22&gt;='Info Com'!$D$17,'Info Com'!$L$17,0))))</f>
        <v>0</v>
      </c>
      <c r="BI22" s="241">
        <f t="shared" si="19"/>
        <v>36056</v>
      </c>
    </row>
    <row r="23" spans="1:61" x14ac:dyDescent="0.25">
      <c r="A23" s="31" t="s">
        <v>110</v>
      </c>
      <c r="B23" s="31" t="s">
        <v>191</v>
      </c>
      <c r="C23" s="31">
        <v>39509100</v>
      </c>
      <c r="D23" s="31" t="s">
        <v>37</v>
      </c>
      <c r="E23" s="120">
        <v>4.9387799999999995</v>
      </c>
      <c r="F23" s="327">
        <v>0.79105568581714525</v>
      </c>
      <c r="G23" s="31">
        <v>95</v>
      </c>
      <c r="H23" s="31">
        <v>34</v>
      </c>
      <c r="I23" s="31">
        <v>129</v>
      </c>
      <c r="J23" s="31">
        <v>1</v>
      </c>
      <c r="K23" s="31">
        <v>1</v>
      </c>
      <c r="O23" s="154" t="str">
        <f t="shared" si="0"/>
        <v>Chierico Silvina</v>
      </c>
      <c r="P23" s="154" t="str">
        <f t="shared" si="1"/>
        <v>Rojas Micaela Abigail</v>
      </c>
      <c r="Q23" s="154">
        <f t="shared" si="2"/>
        <v>39509100</v>
      </c>
      <c r="R23" s="155" t="str">
        <f t="shared" si="3"/>
        <v>Activo</v>
      </c>
      <c r="S23" s="155">
        <f t="shared" si="4"/>
        <v>4.9387799999999995</v>
      </c>
      <c r="T23" s="155">
        <f>IF(LEFT(C23,6)="","",
SUMIF('Cumpl HS'!E:E,'Com Agentes'!P23,'Cumpl HS'!G:G))</f>
        <v>5</v>
      </c>
      <c r="U23" s="156">
        <f t="shared" si="5"/>
        <v>1</v>
      </c>
      <c r="V23" s="156">
        <f t="shared" si="15"/>
        <v>0.86</v>
      </c>
      <c r="W23" s="278">
        <f t="shared" si="6"/>
        <v>95</v>
      </c>
      <c r="X23" s="281">
        <f t="shared" si="20"/>
        <v>34</v>
      </c>
      <c r="Y23" s="283">
        <v>10</v>
      </c>
      <c r="Z23" s="283">
        <v>0</v>
      </c>
      <c r="AA23" s="278">
        <f>IF(Q23="","",Tabla9[[#This Row],[Puntos Reales
(Sin Incentivo)]]+X23+Y23+Z23)</f>
        <v>139</v>
      </c>
      <c r="AB23" s="156">
        <f t="shared" si="16"/>
        <v>1</v>
      </c>
      <c r="AC23" s="156">
        <f t="shared" si="17"/>
        <v>1</v>
      </c>
      <c r="AD23" s="157">
        <f>IF(Q23="","",'Info Com'!$D$11*AC23*AB23)</f>
        <v>65</v>
      </c>
      <c r="AE23" s="156">
        <f t="shared" si="8"/>
        <v>2.1384615384615384</v>
      </c>
      <c r="AF23" s="289">
        <f>IF((Tabla9[[#This Row],[Puntos]]/104)&gt;1,Tabla9[[#This Row],[Puntos]]/104,0)</f>
        <v>1.3365384615384615</v>
      </c>
      <c r="AG23" s="290">
        <f>IF(AA23&gt;104,Tabla9[[#This Row],[CANTIDAD DE PTOS POR ENCIMA DE 104]]*288+30000,0)</f>
        <v>40080</v>
      </c>
      <c r="AH23" s="154" t="str">
        <f>IF(Q23="","",
IF(AA23&lt;'Info Com'!$D$9*AB23*AC23,"Sin Escala",
IF(AND(AA23&gt;='Info Com'!$D$9*AB23*AC23,AA23&lt;'Info Com'!$D$10*AB23*AC23),'Info Com'!$F$9,
IF(AND(AA23&gt;='Info Com'!$D$10*AB23*AC23,AA23&lt;'Info Com'!$D$11*AB23*AC23),'Info Com'!$F$10,
IF(AND(AA23&gt;='Info Com'!$D$11*AB23*AC23,AA23&lt;'Info Com'!$D$12*AB23*AC23),'Info Com'!$F$11,
IF(AND(AA23&gt;='Info Com'!$D$12*AB23*AC23,AA23&lt;'Info Com'!$D$13*AB23*AC23),'Info Com'!$F$12,
IF(AND(AA23&gt;='Info Com'!$D$13*AB23*AC23,AA23&lt;'Info Com'!$D$14*AB23*AC23),'Info Com'!$F$13,
IF(AND(AA23&gt;='Info Com'!$D$14*AB23*AC23,AA23&lt;'Info Com'!$D$15*AB23*AC23),'Info Com'!$F$14,
IF(AND(AA23&gt;='Info Com'!$D$15*AB23*AC23,AA23&lt;'Info Com'!$D$16*AB23*AC23),'Info Com'!$F$15,
IF(AND(AA23&gt;='Info Com'!$D$16*AB23*AC23,AA23&lt;'Info Com'!$D$17*AB23*AC23),'Info Com'!$F$16,
IF(AA23&gt;='Info Com'!$D$17*AB23*AC23,'Info Com'!$F$17,"")))))))))))</f>
        <v>DESAFIO 2</v>
      </c>
      <c r="AI23" s="154" t="str">
        <f>IF(Q23="","",
IF(AA23&lt;'Info Com'!$D$9*AB23*AC23,"SIN ESCALA",
IF(AND(AA23&gt;='Info Com'!$D$9*AB23*AC23,AA23&lt;'Info Com'!$D$10*AB23*AC23),'Info Com'!$G$9,
IF(AND(AA23&gt;='Info Com'!$D$10*AB23*AC23,AA23&lt;'Info Com'!$D$11*AB23*AC23),'Info Com'!$G$10,
IF(AND(AA23&gt;='Info Com'!$D$11*AB23*AC23,AA23&lt;'Info Com'!$D$12*AB23*AC23),'Info Com'!$G$11,
IF(AND(AA23&gt;='Info Com'!$D$12*AB23*AC23,AA23&lt;'Info Com'!$D$13*AB23*AC23),'Info Com'!$G$12,
IF(AND(AA23&gt;='Info Com'!$D$13*AB23*AC23,AA23&lt;'Info Com'!$D$14*AB23*AC23),'Info Com'!$G$13,
IF(AND(AA23&gt;='Info Com'!$D$14*AB23*AC23,AA23&lt;'Info Com'!$D$15*AB23*AC23),'Info Com'!$G$14,
IF(AND(AA23&gt;='Info Com'!$D$15*AB23*AC23,AA23&lt;'Info Com'!$D$16*AB23*AC23),'Info Com'!$G$15,
IF(AND(AA23&gt;='Info Com'!$D$16*AB23*AC23,AA23&lt;'Info Com'!$D$17*AB23*AC23),'Info Com'!$G$16,
IF(AA23&gt;='Info Com'!$D$17*AB23*AC23,'Info Com'!$G$17,"")))))))))))</f>
        <v>SUPERA O IGUALA ESCALA 5</v>
      </c>
      <c r="AJ23" s="294">
        <f>IFERROR(IF(($AD23*'Info Com'!$E$9)-$AA23&lt;0,0,($AD23*'Info Com'!$E$9)-$AA23),"")</f>
        <v>0</v>
      </c>
      <c r="AK23" s="294">
        <f>IFERROR(IF(($AD23*'Info Com'!$E$10)-$AA23&lt;0,0,($AD23*'Info Com'!$E$10)-$AA23),"")</f>
        <v>0</v>
      </c>
      <c r="AL23" s="294">
        <f>IFERROR(IF(($AD23*'Info Com'!$E$11)-$AA23&lt;0,0,($AD23*'Info Com'!$E$11)-$AA23),"")</f>
        <v>0</v>
      </c>
      <c r="AM23" s="294">
        <f>IFERROR(IF(($AD23*'Info Com'!$E$12)-$AA23&lt;0,0,($AD23*'Info Com'!$E$12)-$AA23),"")</f>
        <v>0</v>
      </c>
      <c r="AN23" s="294">
        <f>IFERROR(IF(($AD23*'Info Com'!$E$13)-$AA23&lt;0,0,($AD23*'Info Com'!$E$13)-$AA23),"")</f>
        <v>0</v>
      </c>
      <c r="AO23" s="294">
        <f>IFERROR(IF(($AD23*'Info Com'!$E$14)-$AA23&lt;0,0,($AD23*'Info Com'!$E$14)-$AA23),"")</f>
        <v>0</v>
      </c>
      <c r="AP23" s="294">
        <f>IFERROR(IF(($AD23*'Info Com'!$E$15)-$AA23&lt;0,0,($AD23*'Info Com'!$E$15)-$AA23),"")</f>
        <v>0</v>
      </c>
      <c r="AQ23" s="294">
        <f>IFERROR(IF(($AD23*'Info Com'!$E$16)-$AA23&lt;0,0,($AD23*'Info Com'!$E$16)-$AA23),"")</f>
        <v>0</v>
      </c>
      <c r="AR23" s="294">
        <f>IFERROR(IF(($AD23*'Info Com'!$E$17)-$AA23&lt;0,0,($AD23*'Info Com'!$E$17)-$AA23),"")</f>
        <v>0</v>
      </c>
      <c r="AS23" s="157">
        <v>0</v>
      </c>
      <c r="AT23" s="157">
        <v>0</v>
      </c>
      <c r="AU23" s="158">
        <f xml:space="preserve">
IF(AND(AI23='Info Com'!$D$22,AS23='Info Com'!$F$22),'Info Com'!$I$22,
IF(AND(AI23='Info Com'!$D$23,AS23='Info Com'!$F$23),'Info Com'!$I$23,
IF(AND(AI23='Info Com'!$D$24,AS23='Info Com'!$F$24),'Info Com'!$I$24,
IF(AND(AI23='Info Com'!$D$25,AS23='Info Com'!$F$25),'Info Com'!$I$25,
IF(AND(AI23='Info Com'!$D$26,AS23='Info Com'!$F$26),'Info Com'!$I$26,
IF(AND(AI23='Info Com'!$D$27,AS23='Info Com'!$F$27),'Info Com'!$I$27,
IF(AND(AI23='Info Com'!$D$28,AS23='Info Com'!$F$28),'Info Com'!$I$28,
IF(AND(AI23='Info Com'!$D$29,AS23='Info Com'!$F$29),'Info Com'!$I$29,
IF(AND(AI23='Info Com'!$D$30,AS23='Info Com'!$F$30),'Info Com'!$I$30,
IF(AI23='Info Com'!$D$31,'Info Com'!$I$31*AS23,
IF(AI23='Info Com'!$D$32,'Info Com'!$I$32*AS23,0)))))))))))</f>
        <v>0</v>
      </c>
      <c r="AV23" s="159">
        <f xml:space="preserve">
IF(AI23='Info Com'!$D$22,'Info Com'!$E$22*AT23,
IF(AI23='Info Com'!$D$23,'Info Com'!$E$23*AT23,
IF(AI23='Info Com'!$D$24,'Info Com'!$E$24*AT23,
IF(AI23='Info Com'!$D$28,'Info Com'!$E$28*AT23,
IF(AI23='Info Com'!$D$29,'Info Com'!$E$29*AT23,
IF(AI23='Info Com'!$D$30,'Info Com'!$E$30*AT23,
IF(AI23='Info Com'!$D$31,'Info Com'!$E$31*AT23,
IF(AI23='Info Com'!$D$32,'Info Com'!$E$32*AT23,0))))))))</f>
        <v>0</v>
      </c>
      <c r="AW23" s="157">
        <f t="shared" si="9"/>
        <v>0</v>
      </c>
      <c r="AX23" s="157" t="str">
        <f t="shared" si="10"/>
        <v>OK</v>
      </c>
      <c r="AY23" s="157" t="str">
        <f t="shared" si="11"/>
        <v>OK</v>
      </c>
      <c r="AZ23" s="154" t="s">
        <v>376</v>
      </c>
      <c r="BA23" s="293">
        <f t="shared" si="12"/>
        <v>35</v>
      </c>
      <c r="BB23" s="291">
        <f>IF(AA23&gt;104,Tabla9[[#This Row],[CANTIDAD DE PTOS POR ENCIMA DE 104]]*288,0)</f>
        <v>10080</v>
      </c>
      <c r="BC23" s="158">
        <f>IF(Q23="","",IFERROR(
VLOOKUP(AH23,Comisión10[[ESCALA]:[UTILIZACIÓN &gt;=86%]],3,0)*$AB23*$AC23*IF(AF23&gt;0,AF23,1),0))</f>
        <v>6950</v>
      </c>
      <c r="BD23" s="158">
        <f>IF(Q23="","",IFERROR(
IF(U23&gt;=98%,
VLOOKUP(AH23,Comisión10[[ESCALA]:[UTILIZACIÓN &gt;=86%]],4,0)*$AB23*$AC23,0),0))</f>
        <v>21700</v>
      </c>
      <c r="BE23" s="158">
        <f>IF(Q23="","",
IFERROR(
IF(V23&gt;=86%,
VLOOKUP(AH23,Comisión10[[ESCALA]:[UTILIZACIÓN &gt;=86%]],5,0)*$AB23*$AC23,0),0))</f>
        <v>3100</v>
      </c>
      <c r="BF23" s="160">
        <f t="shared" si="13"/>
        <v>0</v>
      </c>
      <c r="BG23" s="158">
        <f>IF(Q23="","",
IF(AND(AX23="OK",AY23="OK"),'Info Com'!$P$9,0))</f>
        <v>2000</v>
      </c>
      <c r="BH23" s="158">
        <f>IF(Q23="","",
IF(W23="",0,
IF(AND(W23&gt;='Info Com'!$D$16,W23&lt;'Info Com'!$D$17),'Info Com'!$L$16,
IF(W23&gt;='Info Com'!$D$17,'Info Com'!$L$17,0))))</f>
        <v>10000</v>
      </c>
      <c r="BI23" s="241">
        <f t="shared" si="19"/>
        <v>53830</v>
      </c>
    </row>
    <row r="24" spans="1:61" x14ac:dyDescent="0.25">
      <c r="A24" s="31" t="s">
        <v>110</v>
      </c>
      <c r="B24" s="31" t="s">
        <v>119</v>
      </c>
      <c r="C24" s="31">
        <v>38833805</v>
      </c>
      <c r="D24" s="31" t="s">
        <v>37</v>
      </c>
      <c r="E24" s="120">
        <v>5.2615800000000013</v>
      </c>
      <c r="F24" s="327">
        <v>0.87196621547139808</v>
      </c>
      <c r="G24" s="31">
        <v>92</v>
      </c>
      <c r="H24" s="31">
        <v>27</v>
      </c>
      <c r="I24" s="31">
        <v>119</v>
      </c>
      <c r="J24" s="31">
        <v>1</v>
      </c>
      <c r="K24" s="31">
        <v>1</v>
      </c>
      <c r="O24" s="154" t="str">
        <f t="shared" si="0"/>
        <v>Chierico Silvina</v>
      </c>
      <c r="P24" s="154" t="str">
        <f t="shared" si="1"/>
        <v>Roux Yessica Alejandra</v>
      </c>
      <c r="Q24" s="154">
        <f t="shared" si="2"/>
        <v>38833805</v>
      </c>
      <c r="R24" s="155" t="str">
        <f t="shared" si="3"/>
        <v>Activo</v>
      </c>
      <c r="S24" s="155">
        <f t="shared" si="4"/>
        <v>5.2615800000000013</v>
      </c>
      <c r="T24" s="155">
        <f>IF(LEFT(C24,6)="","",
SUMIF('Cumpl HS'!E:E,'Com Agentes'!P24,'Cumpl HS'!G:G))</f>
        <v>5</v>
      </c>
      <c r="U24" s="156">
        <f t="shared" si="5"/>
        <v>1.0523160000000003</v>
      </c>
      <c r="V24" s="156">
        <f t="shared" si="15"/>
        <v>0.87196621547139808</v>
      </c>
      <c r="W24" s="278">
        <f t="shared" si="6"/>
        <v>92</v>
      </c>
      <c r="X24" s="281">
        <f t="shared" si="20"/>
        <v>27</v>
      </c>
      <c r="Y24" s="283">
        <v>0</v>
      </c>
      <c r="Z24" s="282">
        <v>0</v>
      </c>
      <c r="AA24" s="278">
        <f>IF(Q24="","",Tabla9[[#This Row],[Puntos Reales
(Sin Incentivo)]]+X24+Y24+Z24)</f>
        <v>119</v>
      </c>
      <c r="AB24" s="156">
        <f t="shared" si="16"/>
        <v>1</v>
      </c>
      <c r="AC24" s="156">
        <f t="shared" si="17"/>
        <v>1</v>
      </c>
      <c r="AD24" s="157">
        <f>IF(Q24="","",'Info Com'!$D$11*AC24*AB24)</f>
        <v>65</v>
      </c>
      <c r="AE24" s="156">
        <f t="shared" si="8"/>
        <v>1.8307692307692307</v>
      </c>
      <c r="AF24" s="289">
        <f>IF((Tabla9[[#This Row],[Puntos]]/104)&gt;1,Tabla9[[#This Row],[Puntos]]/104,0)</f>
        <v>1.1442307692307692</v>
      </c>
      <c r="AG24" s="290">
        <f>IF(AA24&gt;104,Tabla9[[#This Row],[CANTIDAD DE PTOS POR ENCIMA DE 104]]*288+30000,0)</f>
        <v>34320</v>
      </c>
      <c r="AH24" s="154" t="str">
        <f>IF(Q24="","",
IF(AA24&lt;'Info Com'!$D$9*AB24*AC24,"Sin Escala",
IF(AND(AA24&gt;='Info Com'!$D$9*AB24*AC24,AA24&lt;'Info Com'!$D$10*AB24*AC24),'Info Com'!$F$9,
IF(AND(AA24&gt;='Info Com'!$D$10*AB24*AC24,AA24&lt;'Info Com'!$D$11*AB24*AC24),'Info Com'!$F$10,
IF(AND(AA24&gt;='Info Com'!$D$11*AB24*AC24,AA24&lt;'Info Com'!$D$12*AB24*AC24),'Info Com'!$F$11,
IF(AND(AA24&gt;='Info Com'!$D$12*AB24*AC24,AA24&lt;'Info Com'!$D$13*AB24*AC24),'Info Com'!$F$12,
IF(AND(AA24&gt;='Info Com'!$D$13*AB24*AC24,AA24&lt;'Info Com'!$D$14*AB24*AC24),'Info Com'!$F$13,
IF(AND(AA24&gt;='Info Com'!$D$14*AB24*AC24,AA24&lt;'Info Com'!$D$15*AB24*AC24),'Info Com'!$F$14,
IF(AND(AA24&gt;='Info Com'!$D$15*AB24*AC24,AA24&lt;'Info Com'!$D$16*AB24*AC24),'Info Com'!$F$15,
IF(AND(AA24&gt;='Info Com'!$D$16*AB24*AC24,AA24&lt;'Info Com'!$D$17*AB24*AC24),'Info Com'!$F$16,
IF(AA24&gt;='Info Com'!$D$17*AB24*AC24,'Info Com'!$F$17,"")))))))))))</f>
        <v>DESAFIO 2</v>
      </c>
      <c r="AI24" s="154" t="str">
        <f>IF(Q24="","",
IF(AA24&lt;'Info Com'!$D$9*AB24*AC24,"SIN ESCALA",
IF(AND(AA24&gt;='Info Com'!$D$9*AB24*AC24,AA24&lt;'Info Com'!$D$10*AB24*AC24),'Info Com'!$G$9,
IF(AND(AA24&gt;='Info Com'!$D$10*AB24*AC24,AA24&lt;'Info Com'!$D$11*AB24*AC24),'Info Com'!$G$10,
IF(AND(AA24&gt;='Info Com'!$D$11*AB24*AC24,AA24&lt;'Info Com'!$D$12*AB24*AC24),'Info Com'!$G$11,
IF(AND(AA24&gt;='Info Com'!$D$12*AB24*AC24,AA24&lt;'Info Com'!$D$13*AB24*AC24),'Info Com'!$G$12,
IF(AND(AA24&gt;='Info Com'!$D$13*AB24*AC24,AA24&lt;'Info Com'!$D$14*AB24*AC24),'Info Com'!$G$13,
IF(AND(AA24&gt;='Info Com'!$D$14*AB24*AC24,AA24&lt;'Info Com'!$D$15*AB24*AC24),'Info Com'!$G$14,
IF(AND(AA24&gt;='Info Com'!$D$15*AB24*AC24,AA24&lt;'Info Com'!$D$16*AB24*AC24),'Info Com'!$G$15,
IF(AND(AA24&gt;='Info Com'!$D$16*AB24*AC24,AA24&lt;'Info Com'!$D$17*AB24*AC24),'Info Com'!$G$16,
IF(AA24&gt;='Info Com'!$D$17*AB24*AC24,'Info Com'!$G$17,"")))))))))))</f>
        <v>SUPERA O IGUALA ESCALA 5</v>
      </c>
      <c r="AJ24" s="294">
        <f>IFERROR(IF(($AD24*'Info Com'!$E$9)-$AA24&lt;0,0,($AD24*'Info Com'!$E$9)-$AA24),"")</f>
        <v>0</v>
      </c>
      <c r="AK24" s="294">
        <f>IFERROR(IF(($AD24*'Info Com'!$E$10)-$AA24&lt;0,0,($AD24*'Info Com'!$E$10)-$AA24),"")</f>
        <v>0</v>
      </c>
      <c r="AL24" s="294">
        <f>IFERROR(IF(($AD24*'Info Com'!$E$11)-$AA24&lt;0,0,($AD24*'Info Com'!$E$11)-$AA24),"")</f>
        <v>0</v>
      </c>
      <c r="AM24" s="294">
        <f>IFERROR(IF(($AD24*'Info Com'!$E$12)-$AA24&lt;0,0,($AD24*'Info Com'!$E$12)-$AA24),"")</f>
        <v>0</v>
      </c>
      <c r="AN24" s="294">
        <f>IFERROR(IF(($AD24*'Info Com'!$E$13)-$AA24&lt;0,0,($AD24*'Info Com'!$E$13)-$AA24),"")</f>
        <v>0</v>
      </c>
      <c r="AO24" s="294">
        <f>IFERROR(IF(($AD24*'Info Com'!$E$14)-$AA24&lt;0,0,($AD24*'Info Com'!$E$14)-$AA24),"")</f>
        <v>0</v>
      </c>
      <c r="AP24" s="294">
        <f>IFERROR(IF(($AD24*'Info Com'!$E$15)-$AA24&lt;0,0,($AD24*'Info Com'!$E$15)-$AA24),"")</f>
        <v>0</v>
      </c>
      <c r="AQ24" s="294">
        <f>IFERROR(IF(($AD24*'Info Com'!$E$16)-$AA24&lt;0,0,($AD24*'Info Com'!$E$16)-$AA24),"")</f>
        <v>0</v>
      </c>
      <c r="AR24" s="294">
        <f>IFERROR(IF(($AD24*'Info Com'!$E$17)-$AA24&lt;0,0,($AD24*'Info Com'!$E$17)-$AA24),"")</f>
        <v>0</v>
      </c>
      <c r="AS24" s="157">
        <v>0</v>
      </c>
      <c r="AT24" s="157">
        <v>0</v>
      </c>
      <c r="AU24" s="158">
        <f xml:space="preserve">
IF(AND(AI24='Info Com'!$D$22,AS24='Info Com'!$F$22),'Info Com'!$I$22,
IF(AND(AI24='Info Com'!$D$23,AS24='Info Com'!$F$23),'Info Com'!$I$23,
IF(AND(AI24='Info Com'!$D$24,AS24='Info Com'!$F$24),'Info Com'!$I$24,
IF(AND(AI24='Info Com'!$D$25,AS24='Info Com'!$F$25),'Info Com'!$I$25,
IF(AND(AI24='Info Com'!$D$26,AS24='Info Com'!$F$26),'Info Com'!$I$26,
IF(AND(AI24='Info Com'!$D$27,AS24='Info Com'!$F$27),'Info Com'!$I$27,
IF(AND(AI24='Info Com'!$D$28,AS24='Info Com'!$F$28),'Info Com'!$I$28,
IF(AND(AI24='Info Com'!$D$29,AS24='Info Com'!$F$29),'Info Com'!$I$29,
IF(AND(AI24='Info Com'!$D$30,AS24='Info Com'!$F$30),'Info Com'!$I$30,
IF(AI24='Info Com'!$D$31,'Info Com'!$I$31*AS24,
IF(AI24='Info Com'!$D$32,'Info Com'!$I$32*AS24,0)))))))))))</f>
        <v>0</v>
      </c>
      <c r="AV24" s="159">
        <f xml:space="preserve">
IF(AI24='Info Com'!$D$22,'Info Com'!$E$22*AT24,
IF(AI24='Info Com'!$D$23,'Info Com'!$E$23*AT24,
IF(AI24='Info Com'!$D$24,'Info Com'!$E$24*AT24,
IF(AI24='Info Com'!$D$28,'Info Com'!$E$28*AT24,
IF(AI24='Info Com'!$D$29,'Info Com'!$E$29*AT24,
IF(AI24='Info Com'!$D$30,'Info Com'!$E$30*AT24,
IF(AI24='Info Com'!$D$31,'Info Com'!$E$31*AT24,
IF(AI24='Info Com'!$D$32,'Info Com'!$E$32*AT24,0))))))))</f>
        <v>0</v>
      </c>
      <c r="AW24" s="157">
        <f t="shared" si="9"/>
        <v>0</v>
      </c>
      <c r="AX24" s="157" t="str">
        <f t="shared" si="10"/>
        <v>OK</v>
      </c>
      <c r="AY24" s="157" t="str">
        <f t="shared" si="11"/>
        <v>NO CUMPLE</v>
      </c>
      <c r="AZ24" s="154" t="s">
        <v>502</v>
      </c>
      <c r="BA24" s="293">
        <f t="shared" si="12"/>
        <v>15</v>
      </c>
      <c r="BB24" s="291">
        <f>IF(AA24&gt;104,Tabla9[[#This Row],[CANTIDAD DE PTOS POR ENCIMA DE 104]]*288,0)</f>
        <v>4320</v>
      </c>
      <c r="BC24" s="158">
        <f>IF(Q24="","",IFERROR(
VLOOKUP(AH24,Comisión10[[ESCALA]:[UTILIZACIÓN &gt;=86%]],3,0)*$AB24*$AC24*IF(AF24&gt;0,AF24,1),0))</f>
        <v>5950</v>
      </c>
      <c r="BD24" s="158">
        <f>IF(Q24="","",IFERROR(
IF(U24&gt;=98%,
VLOOKUP(AH24,Comisión10[[ESCALA]:[UTILIZACIÓN &gt;=86%]],4,0)*$AB24*$AC24,0),0))</f>
        <v>21700</v>
      </c>
      <c r="BE24" s="158">
        <f>IF(Q24="","",
IFERROR(
IF(V24&gt;=86%,
VLOOKUP(AH24,Comisión10[[ESCALA]:[UTILIZACIÓN &gt;=86%]],5,0)*$AB24*$AC24,0),0))</f>
        <v>3100</v>
      </c>
      <c r="BF24" s="160">
        <f t="shared" si="13"/>
        <v>0</v>
      </c>
      <c r="BG24" s="158">
        <f>IF(Q24="","",
IF(AND(AX24="OK",AY24="OK"),'Info Com'!$P$9,0))</f>
        <v>0</v>
      </c>
      <c r="BH24" s="158">
        <f>IF(Q24="","",
IF(W24="",0,
IF(AND(W24&gt;='Info Com'!$D$16,W24&lt;'Info Com'!$D$17),'Info Com'!$L$16,
IF(W24&gt;='Info Com'!$D$17,'Info Com'!$L$17,0))))</f>
        <v>10000</v>
      </c>
      <c r="BI24" s="241">
        <f t="shared" si="19"/>
        <v>45070</v>
      </c>
    </row>
    <row r="25" spans="1:61" x14ac:dyDescent="0.25">
      <c r="A25" s="31" t="s">
        <v>110</v>
      </c>
      <c r="B25" s="31" t="s">
        <v>139</v>
      </c>
      <c r="C25" s="31">
        <v>39926675</v>
      </c>
      <c r="D25" s="31" t="s">
        <v>37</v>
      </c>
      <c r="E25" s="120">
        <v>5.2392599999999989</v>
      </c>
      <c r="F25" s="327">
        <v>0.77148108702374019</v>
      </c>
      <c r="G25" s="31">
        <v>75</v>
      </c>
      <c r="H25" s="31">
        <v>22</v>
      </c>
      <c r="I25" s="31">
        <v>97</v>
      </c>
      <c r="J25" s="31">
        <v>1</v>
      </c>
      <c r="K25" s="31">
        <v>1</v>
      </c>
      <c r="O25" s="154" t="str">
        <f t="shared" si="0"/>
        <v>Chierico Silvina</v>
      </c>
      <c r="P25" s="154" t="str">
        <f t="shared" si="1"/>
        <v>Verazay Tamara</v>
      </c>
      <c r="Q25" s="154">
        <f t="shared" si="2"/>
        <v>39926675</v>
      </c>
      <c r="R25" s="155" t="str">
        <f t="shared" si="3"/>
        <v>Activo</v>
      </c>
      <c r="S25" s="155">
        <f t="shared" si="4"/>
        <v>5.2392599999999989</v>
      </c>
      <c r="T25" s="155">
        <f>IF(LEFT(C25,6)="","",
SUMIF('Cumpl HS'!E:E,'Com Agentes'!P25,'Cumpl HS'!G:G))</f>
        <v>5</v>
      </c>
      <c r="U25" s="156">
        <f t="shared" si="5"/>
        <v>1.0478519999999998</v>
      </c>
      <c r="V25" s="156">
        <f t="shared" si="15"/>
        <v>0.77148108702374019</v>
      </c>
      <c r="W25" s="278">
        <f t="shared" si="6"/>
        <v>75</v>
      </c>
      <c r="X25" s="281">
        <f t="shared" si="20"/>
        <v>22</v>
      </c>
      <c r="Y25" s="283">
        <v>0</v>
      </c>
      <c r="Z25" s="283">
        <v>0</v>
      </c>
      <c r="AA25" s="278">
        <f>IF(Q25="","",Tabla9[[#This Row],[Puntos Reales
(Sin Incentivo)]]+X25+Y25+Z25)</f>
        <v>97</v>
      </c>
      <c r="AB25" s="156">
        <f t="shared" si="16"/>
        <v>1</v>
      </c>
      <c r="AC25" s="156">
        <f t="shared" si="17"/>
        <v>1</v>
      </c>
      <c r="AD25" s="157">
        <f>IF(Q25="","",'Info Com'!$D$11*AC25*AB25)</f>
        <v>65</v>
      </c>
      <c r="AE25" s="156">
        <f t="shared" si="8"/>
        <v>1.4923076923076923</v>
      </c>
      <c r="AF25" s="289">
        <f>IF((Tabla9[[#This Row],[Puntos]]/104)&gt;1,Tabla9[[#This Row],[Puntos]]/104,0)</f>
        <v>0</v>
      </c>
      <c r="AG25" s="290">
        <f>IF(AA25&gt;104,Tabla9[[#This Row],[CANTIDAD DE PTOS POR ENCIMA DE 104]]*288+30000,0)</f>
        <v>0</v>
      </c>
      <c r="AH25" s="154" t="str">
        <f>IF(Q25="","",
IF(AA25&lt;'Info Com'!$D$9*AB25*AC25,"Sin Escala",
IF(AND(AA25&gt;='Info Com'!$D$9*AB25*AC25,AA25&lt;'Info Com'!$D$10*AB25*AC25),'Info Com'!$F$9,
IF(AND(AA25&gt;='Info Com'!$D$10*AB25*AC25,AA25&lt;'Info Com'!$D$11*AB25*AC25),'Info Com'!$F$10,
IF(AND(AA25&gt;='Info Com'!$D$11*AB25*AC25,AA25&lt;'Info Com'!$D$12*AB25*AC25),'Info Com'!$F$11,
IF(AND(AA25&gt;='Info Com'!$D$12*AB25*AC25,AA25&lt;'Info Com'!$D$13*AB25*AC25),'Info Com'!$F$12,
IF(AND(AA25&gt;='Info Com'!$D$13*AB25*AC25,AA25&lt;'Info Com'!$D$14*AB25*AC25),'Info Com'!$F$13,
IF(AND(AA25&gt;='Info Com'!$D$14*AB25*AC25,AA25&lt;'Info Com'!$D$15*AB25*AC25),'Info Com'!$F$14,
IF(AND(AA25&gt;='Info Com'!$D$15*AB25*AC25,AA25&lt;'Info Com'!$D$16*AB25*AC25),'Info Com'!$F$15,
IF(AND(AA25&gt;='Info Com'!$D$16*AB25*AC25,AA25&lt;'Info Com'!$D$17*AB25*AC25),'Info Com'!$F$16,
IF(AA25&gt;='Info Com'!$D$17*AB25*AC25,'Info Com'!$F$17,"")))))))))))</f>
        <v>DESAFIO 1</v>
      </c>
      <c r="AI25" s="154" t="str">
        <f>IF(Q25="","",
IF(AA25&lt;'Info Com'!$D$9*AB25*AC25,"SIN ESCALA",
IF(AND(AA25&gt;='Info Com'!$D$9*AB25*AC25,AA25&lt;'Info Com'!$D$10*AB25*AC25),'Info Com'!$G$9,
IF(AND(AA25&gt;='Info Com'!$D$10*AB25*AC25,AA25&lt;'Info Com'!$D$11*AB25*AC25),'Info Com'!$G$10,
IF(AND(AA25&gt;='Info Com'!$D$11*AB25*AC25,AA25&lt;'Info Com'!$D$12*AB25*AC25),'Info Com'!$G$11,
IF(AND(AA25&gt;='Info Com'!$D$12*AB25*AC25,AA25&lt;'Info Com'!$D$13*AB25*AC25),'Info Com'!$G$12,
IF(AND(AA25&gt;='Info Com'!$D$13*AB25*AC25,AA25&lt;'Info Com'!$D$14*AB25*AC25),'Info Com'!$G$13,
IF(AND(AA25&gt;='Info Com'!$D$14*AB25*AC25,AA25&lt;'Info Com'!$D$15*AB25*AC25),'Info Com'!$G$14,
IF(AND(AA25&gt;='Info Com'!$D$15*AB25*AC25,AA25&lt;'Info Com'!$D$16*AB25*AC25),'Info Com'!$G$15,
IF(AND(AA25&gt;='Info Com'!$D$16*AB25*AC25,AA25&lt;'Info Com'!$D$17*AB25*AC25),'Info Com'!$G$16,
IF(AA25&gt;='Info Com'!$D$17*AB25*AC25,'Info Com'!$G$17,"")))))))))))</f>
        <v>SUPERA O IGUALA ESCALA 5</v>
      </c>
      <c r="AJ25" s="294">
        <f>IFERROR(IF(($AD25*'Info Com'!$E$9)-$AA25&lt;0,0,($AD25*'Info Com'!$E$9)-$AA25),"")</f>
        <v>0</v>
      </c>
      <c r="AK25" s="294">
        <f>IFERROR(IF(($AD25*'Info Com'!$E$10)-$AA25&lt;0,0,($AD25*'Info Com'!$E$10)-$AA25),"")</f>
        <v>0</v>
      </c>
      <c r="AL25" s="294">
        <f>IFERROR(IF(($AD25*'Info Com'!$E$11)-$AA25&lt;0,0,($AD25*'Info Com'!$E$11)-$AA25),"")</f>
        <v>0</v>
      </c>
      <c r="AM25" s="294">
        <f>IFERROR(IF(($AD25*'Info Com'!$E$12)-$AA25&lt;0,0,($AD25*'Info Com'!$E$12)-$AA25),"")</f>
        <v>0</v>
      </c>
      <c r="AN25" s="294">
        <f>IFERROR(IF(($AD25*'Info Com'!$E$13)-$AA25&lt;0,0,($AD25*'Info Com'!$E$13)-$AA25),"")</f>
        <v>0</v>
      </c>
      <c r="AO25" s="294">
        <f>IFERROR(IF(($AD25*'Info Com'!$E$14)-$AA25&lt;0,0,($AD25*'Info Com'!$E$14)-$AA25),"")</f>
        <v>0</v>
      </c>
      <c r="AP25" s="294">
        <f>IFERROR(IF(($AD25*'Info Com'!$E$15)-$AA25&lt;0,0,($AD25*'Info Com'!$E$15)-$AA25),"")</f>
        <v>0</v>
      </c>
      <c r="AQ25" s="294">
        <f>IFERROR(IF(($AD25*'Info Com'!$E$16)-$AA25&lt;0,0,($AD25*'Info Com'!$E$16)-$AA25),"")</f>
        <v>0</v>
      </c>
      <c r="AR25" s="294">
        <f>IFERROR(IF(($AD25*'Info Com'!$E$17)-$AA25&lt;0,0,($AD25*'Info Com'!$E$17)-$AA25),"")</f>
        <v>7</v>
      </c>
      <c r="AS25" s="157">
        <v>0</v>
      </c>
      <c r="AT25" s="157">
        <v>0</v>
      </c>
      <c r="AU25" s="158">
        <f xml:space="preserve">
IF(AND(AI25='Info Com'!$D$22,AS25='Info Com'!$F$22),'Info Com'!$I$22,
IF(AND(AI25='Info Com'!$D$23,AS25='Info Com'!$F$23),'Info Com'!$I$23,
IF(AND(AI25='Info Com'!$D$24,AS25='Info Com'!$F$24),'Info Com'!$I$24,
IF(AND(AI25='Info Com'!$D$25,AS25='Info Com'!$F$25),'Info Com'!$I$25,
IF(AND(AI25='Info Com'!$D$26,AS25='Info Com'!$F$26),'Info Com'!$I$26,
IF(AND(AI25='Info Com'!$D$27,AS25='Info Com'!$F$27),'Info Com'!$I$27,
IF(AND(AI25='Info Com'!$D$28,AS25='Info Com'!$F$28),'Info Com'!$I$28,
IF(AND(AI25='Info Com'!$D$29,AS25='Info Com'!$F$29),'Info Com'!$I$29,
IF(AND(AI25='Info Com'!$D$30,AS25='Info Com'!$F$30),'Info Com'!$I$30,
IF(AI25='Info Com'!$D$31,'Info Com'!$I$31*AS25,
IF(AI25='Info Com'!$D$32,'Info Com'!$I$32*AS25,0)))))))))))</f>
        <v>0</v>
      </c>
      <c r="AV25" s="159">
        <f xml:space="preserve">
IF(AI25='Info Com'!$D$22,'Info Com'!$E$22*AT25,
IF(AI25='Info Com'!$D$23,'Info Com'!$E$23*AT25,
IF(AI25='Info Com'!$D$24,'Info Com'!$E$24*AT25,
IF(AI25='Info Com'!$D$28,'Info Com'!$E$28*AT25,
IF(AI25='Info Com'!$D$29,'Info Com'!$E$29*AT25,
IF(AI25='Info Com'!$D$30,'Info Com'!$E$30*AT25,
IF(AI25='Info Com'!$D$31,'Info Com'!$E$31*AT25,
IF(AI25='Info Com'!$D$32,'Info Com'!$E$32*AT25,0))))))))</f>
        <v>0</v>
      </c>
      <c r="AW25" s="157">
        <f t="shared" si="9"/>
        <v>0</v>
      </c>
      <c r="AX25" s="157" t="str">
        <f t="shared" si="10"/>
        <v>OK</v>
      </c>
      <c r="AY25" s="157" t="str">
        <f t="shared" si="11"/>
        <v>OK</v>
      </c>
      <c r="AZ25" s="154" t="s">
        <v>373</v>
      </c>
      <c r="BA25" s="293">
        <f t="shared" si="12"/>
        <v>0</v>
      </c>
      <c r="BB25" s="291">
        <f>IF(AA25&gt;104,Tabla9[[#This Row],[CANTIDAD DE PTOS POR ENCIMA DE 104]]*288,0)</f>
        <v>0</v>
      </c>
      <c r="BC25" s="158">
        <f>IF(Q25="","",IFERROR(
VLOOKUP(AH25,Comisión10[[ESCALA]:[UTILIZACIÓN &gt;=86%]],3,0)*$AB25*$AC25*IF(AF25&gt;0,AF25,1),0))</f>
        <v>4500</v>
      </c>
      <c r="BD25" s="158">
        <f>IF(Q25="","",IFERROR(
IF(U25&gt;=98%,
VLOOKUP(AH25,Comisión10[[ESCALA]:[UTILIZACIÓN &gt;=86%]],4,0)*$AB25*$AC25,0),0))</f>
        <v>18800</v>
      </c>
      <c r="BE25" s="158">
        <f>IF(Q25="","",
IFERROR(
IF(V25&gt;=86%,
VLOOKUP(AH25,Comisión10[[ESCALA]:[UTILIZACIÓN &gt;=86%]],5,0)*$AB25*$AC25,0),0))</f>
        <v>0</v>
      </c>
      <c r="BF25" s="160">
        <f t="shared" si="13"/>
        <v>0</v>
      </c>
      <c r="BG25" s="158">
        <f>IF(Q25="","",
IF(AND(AX25="OK",AY25="OK"),'Info Com'!$P$9,0))</f>
        <v>2000</v>
      </c>
      <c r="BH25" s="158">
        <f>IF(Q25="","",
IF(W25="",0,
IF(AND(W25&gt;='Info Com'!$D$16,W25&lt;'Info Com'!$D$17),'Info Com'!$L$16,
IF(W25&gt;='Info Com'!$D$17,'Info Com'!$L$17,0))))</f>
        <v>0</v>
      </c>
      <c r="BI25" s="241">
        <f t="shared" si="19"/>
        <v>25300</v>
      </c>
    </row>
    <row r="26" spans="1:61" x14ac:dyDescent="0.25">
      <c r="A26" s="31" t="s">
        <v>110</v>
      </c>
      <c r="B26" s="31" t="s">
        <v>196</v>
      </c>
      <c r="C26" s="31">
        <v>28330905</v>
      </c>
      <c r="D26" s="31" t="s">
        <v>37</v>
      </c>
      <c r="E26" s="120">
        <v>5.4699399999999985</v>
      </c>
      <c r="F26" s="327">
        <v>0.85793445631944787</v>
      </c>
      <c r="G26" s="31">
        <v>141</v>
      </c>
      <c r="H26" s="31">
        <v>27</v>
      </c>
      <c r="I26" s="31">
        <v>168</v>
      </c>
      <c r="J26" s="31">
        <v>1</v>
      </c>
      <c r="K26" s="31">
        <v>1</v>
      </c>
      <c r="O26" s="154" t="str">
        <f t="shared" si="0"/>
        <v>Chierico Silvina</v>
      </c>
      <c r="P26" s="154" t="str">
        <f t="shared" si="1"/>
        <v>Vivar Romina Alejandra</v>
      </c>
      <c r="Q26" s="154">
        <f t="shared" si="2"/>
        <v>28330905</v>
      </c>
      <c r="R26" s="155" t="str">
        <f t="shared" si="3"/>
        <v>Activo</v>
      </c>
      <c r="S26" s="155">
        <f t="shared" si="4"/>
        <v>5.4699399999999985</v>
      </c>
      <c r="T26" s="155">
        <f>IF(LEFT(C26,6)="","",
SUMIF('Cumpl HS'!E:E,'Com Agentes'!P26,'Cumpl HS'!G:G))</f>
        <v>5</v>
      </c>
      <c r="U26" s="156">
        <f t="shared" si="5"/>
        <v>1.0939879999999997</v>
      </c>
      <c r="V26" s="156">
        <f t="shared" si="15"/>
        <v>0.86</v>
      </c>
      <c r="W26" s="278">
        <f t="shared" si="6"/>
        <v>141</v>
      </c>
      <c r="X26" s="281">
        <f t="shared" si="20"/>
        <v>27</v>
      </c>
      <c r="Y26" s="283">
        <v>0</v>
      </c>
      <c r="Z26" s="282">
        <v>0</v>
      </c>
      <c r="AA26" s="278">
        <f>IF(Q26="","",Tabla9[[#This Row],[Puntos Reales
(Sin Incentivo)]]+X26+Y26+Z26)</f>
        <v>168</v>
      </c>
      <c r="AB26" s="156">
        <f t="shared" si="16"/>
        <v>1</v>
      </c>
      <c r="AC26" s="156">
        <f t="shared" si="17"/>
        <v>1</v>
      </c>
      <c r="AD26" s="157">
        <f>IF(Q26="","",'Info Com'!$D$11*AC26*AB26)</f>
        <v>65</v>
      </c>
      <c r="AE26" s="156">
        <f t="shared" si="8"/>
        <v>2.5846153846153848</v>
      </c>
      <c r="AF26" s="289">
        <f>IF((Tabla9[[#This Row],[Puntos]]/104)&gt;1,Tabla9[[#This Row],[Puntos]]/104,0)</f>
        <v>1.6153846153846154</v>
      </c>
      <c r="AG26" s="290">
        <f>IF(AA26&gt;104,Tabla9[[#This Row],[CANTIDAD DE PTOS POR ENCIMA DE 104]]*288+30000,0)</f>
        <v>48432</v>
      </c>
      <c r="AH26" s="154" t="str">
        <f>IF(Q26="","",
IF(AA26&lt;'Info Com'!$D$9*AB26*AC26,"Sin Escala",
IF(AND(AA26&gt;='Info Com'!$D$9*AB26*AC26,AA26&lt;'Info Com'!$D$10*AB26*AC26),'Info Com'!$F$9,
IF(AND(AA26&gt;='Info Com'!$D$10*AB26*AC26,AA26&lt;'Info Com'!$D$11*AB26*AC26),'Info Com'!$F$10,
IF(AND(AA26&gt;='Info Com'!$D$11*AB26*AC26,AA26&lt;'Info Com'!$D$12*AB26*AC26),'Info Com'!$F$11,
IF(AND(AA26&gt;='Info Com'!$D$12*AB26*AC26,AA26&lt;'Info Com'!$D$13*AB26*AC26),'Info Com'!$F$12,
IF(AND(AA26&gt;='Info Com'!$D$13*AB26*AC26,AA26&lt;'Info Com'!$D$14*AB26*AC26),'Info Com'!$F$13,
IF(AND(AA26&gt;='Info Com'!$D$14*AB26*AC26,AA26&lt;'Info Com'!$D$15*AB26*AC26),'Info Com'!$F$14,
IF(AND(AA26&gt;='Info Com'!$D$15*AB26*AC26,AA26&lt;'Info Com'!$D$16*AB26*AC26),'Info Com'!$F$15,
IF(AND(AA26&gt;='Info Com'!$D$16*AB26*AC26,AA26&lt;'Info Com'!$D$17*AB26*AC26),'Info Com'!$F$16,
IF(AA26&gt;='Info Com'!$D$17*AB26*AC26,'Info Com'!$F$17,"")))))))))))</f>
        <v>DESAFIO 2</v>
      </c>
      <c r="AI26" s="154" t="str">
        <f>IF(Q26="","",
IF(AA26&lt;'Info Com'!$D$9*AB26*AC26,"SIN ESCALA",
IF(AND(AA26&gt;='Info Com'!$D$9*AB26*AC26,AA26&lt;'Info Com'!$D$10*AB26*AC26),'Info Com'!$G$9,
IF(AND(AA26&gt;='Info Com'!$D$10*AB26*AC26,AA26&lt;'Info Com'!$D$11*AB26*AC26),'Info Com'!$G$10,
IF(AND(AA26&gt;='Info Com'!$D$11*AB26*AC26,AA26&lt;'Info Com'!$D$12*AB26*AC26),'Info Com'!$G$11,
IF(AND(AA26&gt;='Info Com'!$D$12*AB26*AC26,AA26&lt;'Info Com'!$D$13*AB26*AC26),'Info Com'!$G$12,
IF(AND(AA26&gt;='Info Com'!$D$13*AB26*AC26,AA26&lt;'Info Com'!$D$14*AB26*AC26),'Info Com'!$G$13,
IF(AND(AA26&gt;='Info Com'!$D$14*AB26*AC26,AA26&lt;'Info Com'!$D$15*AB26*AC26),'Info Com'!$G$14,
IF(AND(AA26&gt;='Info Com'!$D$15*AB26*AC26,AA26&lt;'Info Com'!$D$16*AB26*AC26),'Info Com'!$G$15,
IF(AND(AA26&gt;='Info Com'!$D$16*AB26*AC26,AA26&lt;'Info Com'!$D$17*AB26*AC26),'Info Com'!$G$16,
IF(AA26&gt;='Info Com'!$D$17*AB26*AC26,'Info Com'!$G$17,"")))))))))))</f>
        <v>SUPERA O IGUALA ESCALA 5</v>
      </c>
      <c r="AJ26" s="294">
        <f>IFERROR(IF(($AD26*'Info Com'!$E$9)-$AA26&lt;0,0,($AD26*'Info Com'!$E$9)-$AA26),"")</f>
        <v>0</v>
      </c>
      <c r="AK26" s="294">
        <f>IFERROR(IF(($AD26*'Info Com'!$E$10)-$AA26&lt;0,0,($AD26*'Info Com'!$E$10)-$AA26),"")</f>
        <v>0</v>
      </c>
      <c r="AL26" s="294">
        <f>IFERROR(IF(($AD26*'Info Com'!$E$11)-$AA26&lt;0,0,($AD26*'Info Com'!$E$11)-$AA26),"")</f>
        <v>0</v>
      </c>
      <c r="AM26" s="294">
        <f>IFERROR(IF(($AD26*'Info Com'!$E$12)-$AA26&lt;0,0,($AD26*'Info Com'!$E$12)-$AA26),"")</f>
        <v>0</v>
      </c>
      <c r="AN26" s="294">
        <f>IFERROR(IF(($AD26*'Info Com'!$E$13)-$AA26&lt;0,0,($AD26*'Info Com'!$E$13)-$AA26),"")</f>
        <v>0</v>
      </c>
      <c r="AO26" s="294">
        <f>IFERROR(IF(($AD26*'Info Com'!$E$14)-$AA26&lt;0,0,($AD26*'Info Com'!$E$14)-$AA26),"")</f>
        <v>0</v>
      </c>
      <c r="AP26" s="294">
        <f>IFERROR(IF(($AD26*'Info Com'!$E$15)-$AA26&lt;0,0,($AD26*'Info Com'!$E$15)-$AA26),"")</f>
        <v>0</v>
      </c>
      <c r="AQ26" s="294">
        <f>IFERROR(IF(($AD26*'Info Com'!$E$16)-$AA26&lt;0,0,($AD26*'Info Com'!$E$16)-$AA26),"")</f>
        <v>0</v>
      </c>
      <c r="AR26" s="294">
        <f>IFERROR(IF(($AD26*'Info Com'!$E$17)-$AA26&lt;0,0,($AD26*'Info Com'!$E$17)-$AA26),"")</f>
        <v>0</v>
      </c>
      <c r="AS26" s="157">
        <v>0</v>
      </c>
      <c r="AT26" s="157">
        <v>0</v>
      </c>
      <c r="AU26" s="158">
        <f xml:space="preserve">
IF(AND(AI26='Info Com'!$D$22,AS26='Info Com'!$F$22),'Info Com'!$I$22,
IF(AND(AI26='Info Com'!$D$23,AS26='Info Com'!$F$23),'Info Com'!$I$23,
IF(AND(AI26='Info Com'!$D$24,AS26='Info Com'!$F$24),'Info Com'!$I$24,
IF(AND(AI26='Info Com'!$D$25,AS26='Info Com'!$F$25),'Info Com'!$I$25,
IF(AND(AI26='Info Com'!$D$26,AS26='Info Com'!$F$26),'Info Com'!$I$26,
IF(AND(AI26='Info Com'!$D$27,AS26='Info Com'!$F$27),'Info Com'!$I$27,
IF(AND(AI26='Info Com'!$D$28,AS26='Info Com'!$F$28),'Info Com'!$I$28,
IF(AND(AI26='Info Com'!$D$29,AS26='Info Com'!$F$29),'Info Com'!$I$29,
IF(AND(AI26='Info Com'!$D$30,AS26='Info Com'!$F$30),'Info Com'!$I$30,
IF(AI26='Info Com'!$D$31,'Info Com'!$I$31*AS26,
IF(AI26='Info Com'!$D$32,'Info Com'!$I$32*AS26,0)))))))))))</f>
        <v>0</v>
      </c>
      <c r="AV26" s="159">
        <f xml:space="preserve">
IF(AI26='Info Com'!$D$22,'Info Com'!$E$22*AT26,
IF(AI26='Info Com'!$D$23,'Info Com'!$E$23*AT26,
IF(AI26='Info Com'!$D$24,'Info Com'!$E$24*AT26,
IF(AI26='Info Com'!$D$28,'Info Com'!$E$28*AT26,
IF(AI26='Info Com'!$D$29,'Info Com'!$E$29*AT26,
IF(AI26='Info Com'!$D$30,'Info Com'!$E$30*AT26,
IF(AI26='Info Com'!$D$31,'Info Com'!$E$31*AT26,
IF(AI26='Info Com'!$D$32,'Info Com'!$E$32*AT26,0))))))))</f>
        <v>0</v>
      </c>
      <c r="AW26" s="157">
        <f t="shared" si="9"/>
        <v>0</v>
      </c>
      <c r="AX26" s="157" t="str">
        <f t="shared" si="10"/>
        <v>OK</v>
      </c>
      <c r="AY26" s="157" t="str">
        <f t="shared" si="11"/>
        <v>OK</v>
      </c>
      <c r="AZ26" s="154" t="s">
        <v>377</v>
      </c>
      <c r="BA26" s="293">
        <f t="shared" si="12"/>
        <v>64</v>
      </c>
      <c r="BB26" s="291">
        <f>IF(AA26&gt;104,Tabla9[[#This Row],[CANTIDAD DE PTOS POR ENCIMA DE 104]]*288,0)</f>
        <v>18432</v>
      </c>
      <c r="BC26" s="158">
        <f>IF(Q26="","",IFERROR(
VLOOKUP(AH26,Comisión10[[ESCALA]:[UTILIZACIÓN &gt;=86%]],3,0)*$AB26*$AC26*IF(AF26&gt;0,AF26,1),0))</f>
        <v>8400</v>
      </c>
      <c r="BD26" s="158">
        <f>IF(Q26="","",IFERROR(
IF(U26&gt;=98%,
VLOOKUP(AH26,Comisión10[[ESCALA]:[UTILIZACIÓN &gt;=86%]],4,0)*$AB26*$AC26,0),0))</f>
        <v>21700</v>
      </c>
      <c r="BE26" s="158">
        <f>IF(Q26="","",
IFERROR(
IF(V26&gt;=86%,
VLOOKUP(AH26,Comisión10[[ESCALA]:[UTILIZACIÓN &gt;=86%]],5,0)*$AB26*$AC26,0),0))</f>
        <v>3100</v>
      </c>
      <c r="BF26" s="160">
        <f t="shared" si="13"/>
        <v>0</v>
      </c>
      <c r="BG26" s="158">
        <f>IF(Q26="","",
IF(AND(AX26="OK",AY26="OK"),'Info Com'!$P$9,0))</f>
        <v>2000</v>
      </c>
      <c r="BH26" s="158">
        <f>IF(Q26="","",
IF(W26="",0,
IF(AND(W26&gt;='Info Com'!$D$16,W26&lt;'Info Com'!$D$17),'Info Com'!$L$16,
IF(W26&gt;='Info Com'!$D$17,'Info Com'!$L$17,0))))</f>
        <v>20000</v>
      </c>
      <c r="BI26" s="241">
        <f t="shared" si="19"/>
        <v>73632</v>
      </c>
    </row>
    <row r="27" spans="1:61" x14ac:dyDescent="0.25">
      <c r="A27" s="31" t="s">
        <v>31</v>
      </c>
      <c r="B27" s="31" t="s">
        <v>53</v>
      </c>
      <c r="C27" s="31">
        <v>41452128</v>
      </c>
      <c r="D27" s="31" t="s">
        <v>37</v>
      </c>
      <c r="E27" s="120">
        <v>6.1525499999999997</v>
      </c>
      <c r="F27" s="327">
        <v>0.78825202558288832</v>
      </c>
      <c r="G27" s="31">
        <v>97</v>
      </c>
      <c r="H27" s="31">
        <v>68</v>
      </c>
      <c r="I27" s="31">
        <v>165</v>
      </c>
      <c r="J27" s="31">
        <v>1</v>
      </c>
      <c r="K27" s="31">
        <v>1</v>
      </c>
      <c r="O27" s="154" t="str">
        <f t="shared" si="0"/>
        <v>Monjes Nicole</v>
      </c>
      <c r="P27" s="154" t="str">
        <f t="shared" si="1"/>
        <v>Aquino Rocio Micaela</v>
      </c>
      <c r="Q27" s="154">
        <f t="shared" si="2"/>
        <v>41452128</v>
      </c>
      <c r="R27" s="155" t="str">
        <f t="shared" si="3"/>
        <v>Activo</v>
      </c>
      <c r="S27" s="155">
        <f t="shared" si="4"/>
        <v>6.1525499999999997</v>
      </c>
      <c r="T27" s="155">
        <f>IF(LEFT(C27,6)="","",
SUMIF('Cumpl HS'!E:E,'Com Agentes'!P27,'Cumpl HS'!G:G))</f>
        <v>5</v>
      </c>
      <c r="U27" s="156">
        <f t="shared" si="5"/>
        <v>1.23051</v>
      </c>
      <c r="V27" s="156">
        <f t="shared" si="15"/>
        <v>0.78825202558288832</v>
      </c>
      <c r="W27" s="278">
        <f t="shared" si="6"/>
        <v>97</v>
      </c>
      <c r="X27" s="281">
        <f t="shared" si="20"/>
        <v>68</v>
      </c>
      <c r="Y27" s="283">
        <v>0</v>
      </c>
      <c r="Z27" s="283">
        <v>0</v>
      </c>
      <c r="AA27" s="278">
        <f>IF(Q27="","",Tabla9[[#This Row],[Puntos Reales
(Sin Incentivo)]]+X27+Y27+Z27)</f>
        <v>165</v>
      </c>
      <c r="AB27" s="156">
        <f t="shared" si="16"/>
        <v>1</v>
      </c>
      <c r="AC27" s="156">
        <f t="shared" si="17"/>
        <v>1</v>
      </c>
      <c r="AD27" s="157">
        <f>IF(Q27="","",'Info Com'!$D$11*AC27*AB27)</f>
        <v>65</v>
      </c>
      <c r="AE27" s="156">
        <f t="shared" si="8"/>
        <v>2.5384615384615383</v>
      </c>
      <c r="AF27" s="289">
        <f>IF((Tabla9[[#This Row],[Puntos]]/104)&gt;1,Tabla9[[#This Row],[Puntos]]/104,0)</f>
        <v>1.5865384615384615</v>
      </c>
      <c r="AG27" s="290">
        <f>IF(AA27&gt;104,Tabla9[[#This Row],[CANTIDAD DE PTOS POR ENCIMA DE 104]]*288+30000,0)</f>
        <v>47568</v>
      </c>
      <c r="AH27" s="154" t="str">
        <f>IF(Q27="","",
IF(AA27&lt;'Info Com'!$D$9*AB27*AC27,"Sin Escala",
IF(AND(AA27&gt;='Info Com'!$D$9*AB27*AC27,AA27&lt;'Info Com'!$D$10*AB27*AC27),'Info Com'!$F$9,
IF(AND(AA27&gt;='Info Com'!$D$10*AB27*AC27,AA27&lt;'Info Com'!$D$11*AB27*AC27),'Info Com'!$F$10,
IF(AND(AA27&gt;='Info Com'!$D$11*AB27*AC27,AA27&lt;'Info Com'!$D$12*AB27*AC27),'Info Com'!$F$11,
IF(AND(AA27&gt;='Info Com'!$D$12*AB27*AC27,AA27&lt;'Info Com'!$D$13*AB27*AC27),'Info Com'!$F$12,
IF(AND(AA27&gt;='Info Com'!$D$13*AB27*AC27,AA27&lt;'Info Com'!$D$14*AB27*AC27),'Info Com'!$F$13,
IF(AND(AA27&gt;='Info Com'!$D$14*AB27*AC27,AA27&lt;'Info Com'!$D$15*AB27*AC27),'Info Com'!$F$14,
IF(AND(AA27&gt;='Info Com'!$D$15*AB27*AC27,AA27&lt;'Info Com'!$D$16*AB27*AC27),'Info Com'!$F$15,
IF(AND(AA27&gt;='Info Com'!$D$16*AB27*AC27,AA27&lt;'Info Com'!$D$17*AB27*AC27),'Info Com'!$F$16,
IF(AA27&gt;='Info Com'!$D$17*AB27*AC27,'Info Com'!$F$17,"")))))))))))</f>
        <v>DESAFIO 2</v>
      </c>
      <c r="AI27" s="154" t="str">
        <f>IF(Q27="","",
IF(AA27&lt;'Info Com'!$D$9*AB27*AC27,"SIN ESCALA",
IF(AND(AA27&gt;='Info Com'!$D$9*AB27*AC27,AA27&lt;'Info Com'!$D$10*AB27*AC27),'Info Com'!$G$9,
IF(AND(AA27&gt;='Info Com'!$D$10*AB27*AC27,AA27&lt;'Info Com'!$D$11*AB27*AC27),'Info Com'!$G$10,
IF(AND(AA27&gt;='Info Com'!$D$11*AB27*AC27,AA27&lt;'Info Com'!$D$12*AB27*AC27),'Info Com'!$G$11,
IF(AND(AA27&gt;='Info Com'!$D$12*AB27*AC27,AA27&lt;'Info Com'!$D$13*AB27*AC27),'Info Com'!$G$12,
IF(AND(AA27&gt;='Info Com'!$D$13*AB27*AC27,AA27&lt;'Info Com'!$D$14*AB27*AC27),'Info Com'!$G$13,
IF(AND(AA27&gt;='Info Com'!$D$14*AB27*AC27,AA27&lt;'Info Com'!$D$15*AB27*AC27),'Info Com'!$G$14,
IF(AND(AA27&gt;='Info Com'!$D$15*AB27*AC27,AA27&lt;'Info Com'!$D$16*AB27*AC27),'Info Com'!$G$15,
IF(AND(AA27&gt;='Info Com'!$D$16*AB27*AC27,AA27&lt;'Info Com'!$D$17*AB27*AC27),'Info Com'!$G$16,
IF(AA27&gt;='Info Com'!$D$17*AB27*AC27,'Info Com'!$G$17,"")))))))))))</f>
        <v>SUPERA O IGUALA ESCALA 5</v>
      </c>
      <c r="AJ27" s="294">
        <f>IFERROR(IF(($AD27*'Info Com'!$E$9)-$AA27&lt;0,0,($AD27*'Info Com'!$E$9)-$AA27),"")</f>
        <v>0</v>
      </c>
      <c r="AK27" s="294">
        <f>IFERROR(IF(($AD27*'Info Com'!$E$10)-$AA27&lt;0,0,($AD27*'Info Com'!$E$10)-$AA27),"")</f>
        <v>0</v>
      </c>
      <c r="AL27" s="294">
        <f>IFERROR(IF(($AD27*'Info Com'!$E$11)-$AA27&lt;0,0,($AD27*'Info Com'!$E$11)-$AA27),"")</f>
        <v>0</v>
      </c>
      <c r="AM27" s="294">
        <f>IFERROR(IF(($AD27*'Info Com'!$E$12)-$AA27&lt;0,0,($AD27*'Info Com'!$E$12)-$AA27),"")</f>
        <v>0</v>
      </c>
      <c r="AN27" s="294">
        <f>IFERROR(IF(($AD27*'Info Com'!$E$13)-$AA27&lt;0,0,($AD27*'Info Com'!$E$13)-$AA27),"")</f>
        <v>0</v>
      </c>
      <c r="AO27" s="294">
        <f>IFERROR(IF(($AD27*'Info Com'!$E$14)-$AA27&lt;0,0,($AD27*'Info Com'!$E$14)-$AA27),"")</f>
        <v>0</v>
      </c>
      <c r="AP27" s="294">
        <f>IFERROR(IF(($AD27*'Info Com'!$E$15)-$AA27&lt;0,0,($AD27*'Info Com'!$E$15)-$AA27),"")</f>
        <v>0</v>
      </c>
      <c r="AQ27" s="294">
        <f>IFERROR(IF(($AD27*'Info Com'!$E$16)-$AA27&lt;0,0,($AD27*'Info Com'!$E$16)-$AA27),"")</f>
        <v>0</v>
      </c>
      <c r="AR27" s="294">
        <f>IFERROR(IF(($AD27*'Info Com'!$E$17)-$AA27&lt;0,0,($AD27*'Info Com'!$E$17)-$AA27),"")</f>
        <v>0</v>
      </c>
      <c r="AS27" s="157">
        <v>10</v>
      </c>
      <c r="AT27" s="157">
        <v>0</v>
      </c>
      <c r="AU27" s="158">
        <f xml:space="preserve">
IF(AND(AI27='Info Com'!$D$22,AS27='Info Com'!$F$22),'Info Com'!$I$22,
IF(AND(AI27='Info Com'!$D$23,AS27='Info Com'!$F$23),'Info Com'!$I$23,
IF(AND(AI27='Info Com'!$D$24,AS27='Info Com'!$F$24),'Info Com'!$I$24,
IF(AND(AI27='Info Com'!$D$25,AS27='Info Com'!$F$25),'Info Com'!$I$25,
IF(AND(AI27='Info Com'!$D$26,AS27='Info Com'!$F$26),'Info Com'!$I$26,
IF(AND(AI27='Info Com'!$D$27,AS27='Info Com'!$F$27),'Info Com'!$I$27,
IF(AND(AI27='Info Com'!$D$28,AS27='Info Com'!$F$28),'Info Com'!$I$28,
IF(AND(AI27='Info Com'!$D$29,AS27='Info Com'!$F$29),'Info Com'!$I$29,
IF(AND(AI27='Info Com'!$D$30,AS27='Info Com'!$F$30),'Info Com'!$I$30,
IF(AI27='Info Com'!$D$31,'Info Com'!$I$31*AS27,
IF(AI27='Info Com'!$D$32,'Info Com'!$I$32*AS27,0)))))))))))</f>
        <v>21000</v>
      </c>
      <c r="AV27" s="159">
        <f xml:space="preserve">
IF(AI27='Info Com'!$D$22,'Info Com'!$E$22*AT27,
IF(AI27='Info Com'!$D$23,'Info Com'!$E$23*AT27,
IF(AI27='Info Com'!$D$24,'Info Com'!$E$24*AT27,
IF(AI27='Info Com'!$D$28,'Info Com'!$E$28*AT27,
IF(AI27='Info Com'!$D$29,'Info Com'!$E$29*AT27,
IF(AI27='Info Com'!$D$30,'Info Com'!$E$30*AT27,
IF(AI27='Info Com'!$D$31,'Info Com'!$E$31*AT27,
IF(AI27='Info Com'!$D$32,'Info Com'!$E$32*AT27,0))))))))</f>
        <v>0</v>
      </c>
      <c r="AW27" s="157">
        <f t="shared" si="9"/>
        <v>10</v>
      </c>
      <c r="AX27" s="157" t="str">
        <f t="shared" si="10"/>
        <v>OK</v>
      </c>
      <c r="AY27" s="157" t="str">
        <f t="shared" si="11"/>
        <v>NO CUMPLE</v>
      </c>
      <c r="AZ27" s="154" t="s">
        <v>366</v>
      </c>
      <c r="BA27" s="293">
        <f t="shared" si="12"/>
        <v>61</v>
      </c>
      <c r="BB27" s="291">
        <f>IF(AA27&gt;104,Tabla9[[#This Row],[CANTIDAD DE PTOS POR ENCIMA DE 104]]*288,0)</f>
        <v>17568</v>
      </c>
      <c r="BC27" s="158">
        <f>IF(Q27="","",IFERROR(
VLOOKUP(AH27,Comisión10[[ESCALA]:[UTILIZACIÓN &gt;=86%]],3,0)*$AB27*$AC27*IF(AF27&gt;0,AF27,1),0))</f>
        <v>8250</v>
      </c>
      <c r="BD27" s="158">
        <f>IF(Q27="","",IFERROR(
IF(U27&gt;=98%,
VLOOKUP(AH27,Comisión10[[ESCALA]:[UTILIZACIÓN &gt;=86%]],4,0)*$AB27*$AC27,0),0))</f>
        <v>21700</v>
      </c>
      <c r="BE27" s="158">
        <f>IF(Q27="","",
IFERROR(
IF(V27&gt;=86%,
VLOOKUP(AH27,Comisión10[[ESCALA]:[UTILIZACIÓN &gt;=86%]],5,0)*$AB27*$AC27,0),0))</f>
        <v>0</v>
      </c>
      <c r="BF27" s="160">
        <f t="shared" si="13"/>
        <v>21000</v>
      </c>
      <c r="BG27" s="158">
        <f>IF(Q27="","",
IF(AND(AX27="OK",AY27="OK"),'Info Com'!$P$9,0))</f>
        <v>0</v>
      </c>
      <c r="BH27" s="158">
        <f>IF(Q27="","",
IF(W27="",0,
IF(AND(W27&gt;='Info Com'!$D$16,W27&lt;'Info Com'!$D$17),'Info Com'!$L$16,
IF(W27&gt;='Info Com'!$D$17,'Info Com'!$L$17,0))))</f>
        <v>10000</v>
      </c>
      <c r="BI27" s="241">
        <f t="shared" si="19"/>
        <v>78518</v>
      </c>
    </row>
    <row r="28" spans="1:61" x14ac:dyDescent="0.25">
      <c r="A28" s="31" t="s">
        <v>31</v>
      </c>
      <c r="B28" s="31" t="s">
        <v>58</v>
      </c>
      <c r="C28" s="31">
        <v>40606747</v>
      </c>
      <c r="D28" s="31" t="s">
        <v>37</v>
      </c>
      <c r="E28" s="120">
        <v>6.3732400000000009</v>
      </c>
      <c r="F28" s="327">
        <v>0.83200381595546369</v>
      </c>
      <c r="G28" s="31">
        <v>72</v>
      </c>
      <c r="H28" s="31">
        <v>62</v>
      </c>
      <c r="I28" s="31">
        <v>134</v>
      </c>
      <c r="J28" s="31">
        <v>1</v>
      </c>
      <c r="K28" s="31">
        <v>1</v>
      </c>
      <c r="O28" s="154" t="str">
        <f t="shared" si="0"/>
        <v>Monjes Nicole</v>
      </c>
      <c r="P28" s="154" t="str">
        <f t="shared" si="1"/>
        <v>Avellaneda Maira Lorena</v>
      </c>
      <c r="Q28" s="154">
        <f t="shared" si="2"/>
        <v>40606747</v>
      </c>
      <c r="R28" s="155" t="str">
        <f t="shared" si="3"/>
        <v>Activo</v>
      </c>
      <c r="S28" s="155">
        <f t="shared" si="4"/>
        <v>6.3732400000000009</v>
      </c>
      <c r="T28" s="155">
        <f>IF(LEFT(C28,6)="","",
SUMIF('Cumpl HS'!E:E,'Com Agentes'!P28,'Cumpl HS'!G:G))</f>
        <v>5</v>
      </c>
      <c r="U28" s="156">
        <f t="shared" si="5"/>
        <v>1.2746480000000002</v>
      </c>
      <c r="V28" s="156">
        <f t="shared" si="15"/>
        <v>0.86</v>
      </c>
      <c r="W28" s="278">
        <f t="shared" si="6"/>
        <v>72</v>
      </c>
      <c r="X28" s="281">
        <f t="shared" si="20"/>
        <v>62</v>
      </c>
      <c r="Y28" s="283">
        <v>0</v>
      </c>
      <c r="Z28" s="282">
        <v>0</v>
      </c>
      <c r="AA28" s="278">
        <f>IF(Q28="","",Tabla9[[#This Row],[Puntos Reales
(Sin Incentivo)]]+X28+Y28+Z28)</f>
        <v>134</v>
      </c>
      <c r="AB28" s="156">
        <f t="shared" si="16"/>
        <v>1</v>
      </c>
      <c r="AC28" s="156">
        <f t="shared" si="17"/>
        <v>1</v>
      </c>
      <c r="AD28" s="157">
        <f>IF(Q28="","",'Info Com'!$D$11*AC28*AB28)</f>
        <v>65</v>
      </c>
      <c r="AE28" s="156">
        <f t="shared" si="8"/>
        <v>2.0615384615384613</v>
      </c>
      <c r="AF28" s="289">
        <f>IF((Tabla9[[#This Row],[Puntos]]/104)&gt;1,Tabla9[[#This Row],[Puntos]]/104,0)</f>
        <v>1.2884615384615385</v>
      </c>
      <c r="AG28" s="290">
        <f>IF(AA28&gt;104,Tabla9[[#This Row],[CANTIDAD DE PTOS POR ENCIMA DE 104]]*288+30000,0)</f>
        <v>38640</v>
      </c>
      <c r="AH28" s="154" t="str">
        <f>IF(Q28="","",
IF(AA28&lt;'Info Com'!$D$9*AB28*AC28,"Sin Escala",
IF(AND(AA28&gt;='Info Com'!$D$9*AB28*AC28,AA28&lt;'Info Com'!$D$10*AB28*AC28),'Info Com'!$F$9,
IF(AND(AA28&gt;='Info Com'!$D$10*AB28*AC28,AA28&lt;'Info Com'!$D$11*AB28*AC28),'Info Com'!$F$10,
IF(AND(AA28&gt;='Info Com'!$D$11*AB28*AC28,AA28&lt;'Info Com'!$D$12*AB28*AC28),'Info Com'!$F$11,
IF(AND(AA28&gt;='Info Com'!$D$12*AB28*AC28,AA28&lt;'Info Com'!$D$13*AB28*AC28),'Info Com'!$F$12,
IF(AND(AA28&gt;='Info Com'!$D$13*AB28*AC28,AA28&lt;'Info Com'!$D$14*AB28*AC28),'Info Com'!$F$13,
IF(AND(AA28&gt;='Info Com'!$D$14*AB28*AC28,AA28&lt;'Info Com'!$D$15*AB28*AC28),'Info Com'!$F$14,
IF(AND(AA28&gt;='Info Com'!$D$15*AB28*AC28,AA28&lt;'Info Com'!$D$16*AB28*AC28),'Info Com'!$F$15,
IF(AND(AA28&gt;='Info Com'!$D$16*AB28*AC28,AA28&lt;'Info Com'!$D$17*AB28*AC28),'Info Com'!$F$16,
IF(AA28&gt;='Info Com'!$D$17*AB28*AC28,'Info Com'!$F$17,"")))))))))))</f>
        <v>DESAFIO 2</v>
      </c>
      <c r="AI28" s="154" t="str">
        <f>IF(Q28="","",
IF(AA28&lt;'Info Com'!$D$9*AB28*AC28,"SIN ESCALA",
IF(AND(AA28&gt;='Info Com'!$D$9*AB28*AC28,AA28&lt;'Info Com'!$D$10*AB28*AC28),'Info Com'!$G$9,
IF(AND(AA28&gt;='Info Com'!$D$10*AB28*AC28,AA28&lt;'Info Com'!$D$11*AB28*AC28),'Info Com'!$G$10,
IF(AND(AA28&gt;='Info Com'!$D$11*AB28*AC28,AA28&lt;'Info Com'!$D$12*AB28*AC28),'Info Com'!$G$11,
IF(AND(AA28&gt;='Info Com'!$D$12*AB28*AC28,AA28&lt;'Info Com'!$D$13*AB28*AC28),'Info Com'!$G$12,
IF(AND(AA28&gt;='Info Com'!$D$13*AB28*AC28,AA28&lt;'Info Com'!$D$14*AB28*AC28),'Info Com'!$G$13,
IF(AND(AA28&gt;='Info Com'!$D$14*AB28*AC28,AA28&lt;'Info Com'!$D$15*AB28*AC28),'Info Com'!$G$14,
IF(AND(AA28&gt;='Info Com'!$D$15*AB28*AC28,AA28&lt;'Info Com'!$D$16*AB28*AC28),'Info Com'!$G$15,
IF(AND(AA28&gt;='Info Com'!$D$16*AB28*AC28,AA28&lt;'Info Com'!$D$17*AB28*AC28),'Info Com'!$G$16,
IF(AA28&gt;='Info Com'!$D$17*AB28*AC28,'Info Com'!$G$17,"")))))))))))</f>
        <v>SUPERA O IGUALA ESCALA 5</v>
      </c>
      <c r="AJ28" s="294">
        <f>IFERROR(IF(($AD28*'Info Com'!$E$9)-$AA28&lt;0,0,($AD28*'Info Com'!$E$9)-$AA28),"")</f>
        <v>0</v>
      </c>
      <c r="AK28" s="294">
        <f>IFERROR(IF(($AD28*'Info Com'!$E$10)-$AA28&lt;0,0,($AD28*'Info Com'!$E$10)-$AA28),"")</f>
        <v>0</v>
      </c>
      <c r="AL28" s="294">
        <f>IFERROR(IF(($AD28*'Info Com'!$E$11)-$AA28&lt;0,0,($AD28*'Info Com'!$E$11)-$AA28),"")</f>
        <v>0</v>
      </c>
      <c r="AM28" s="294">
        <f>IFERROR(IF(($AD28*'Info Com'!$E$12)-$AA28&lt;0,0,($AD28*'Info Com'!$E$12)-$AA28),"")</f>
        <v>0</v>
      </c>
      <c r="AN28" s="294">
        <f>IFERROR(IF(($AD28*'Info Com'!$E$13)-$AA28&lt;0,0,($AD28*'Info Com'!$E$13)-$AA28),"")</f>
        <v>0</v>
      </c>
      <c r="AO28" s="294">
        <f>IFERROR(IF(($AD28*'Info Com'!$E$14)-$AA28&lt;0,0,($AD28*'Info Com'!$E$14)-$AA28),"")</f>
        <v>0</v>
      </c>
      <c r="AP28" s="294">
        <f>IFERROR(IF(($AD28*'Info Com'!$E$15)-$AA28&lt;0,0,($AD28*'Info Com'!$E$15)-$AA28),"")</f>
        <v>0</v>
      </c>
      <c r="AQ28" s="294">
        <f>IFERROR(IF(($AD28*'Info Com'!$E$16)-$AA28&lt;0,0,($AD28*'Info Com'!$E$16)-$AA28),"")</f>
        <v>0</v>
      </c>
      <c r="AR28" s="294">
        <f>IFERROR(IF(($AD28*'Info Com'!$E$17)-$AA28&lt;0,0,($AD28*'Info Com'!$E$17)-$AA28),"")</f>
        <v>0</v>
      </c>
      <c r="AS28" s="157">
        <v>15</v>
      </c>
      <c r="AT28" s="157">
        <v>0</v>
      </c>
      <c r="AU28" s="158">
        <f xml:space="preserve">
IF(AND(AI28='Info Com'!$D$22,AS28='Info Com'!$F$22),'Info Com'!$I$22,
IF(AND(AI28='Info Com'!$D$23,AS28='Info Com'!$F$23),'Info Com'!$I$23,
IF(AND(AI28='Info Com'!$D$24,AS28='Info Com'!$F$24),'Info Com'!$I$24,
IF(AND(AI28='Info Com'!$D$25,AS28='Info Com'!$F$25),'Info Com'!$I$25,
IF(AND(AI28='Info Com'!$D$26,AS28='Info Com'!$F$26),'Info Com'!$I$26,
IF(AND(AI28='Info Com'!$D$27,AS28='Info Com'!$F$27),'Info Com'!$I$27,
IF(AND(AI28='Info Com'!$D$28,AS28='Info Com'!$F$28),'Info Com'!$I$28,
IF(AND(AI28='Info Com'!$D$29,AS28='Info Com'!$F$29),'Info Com'!$I$29,
IF(AND(AI28='Info Com'!$D$30,AS28='Info Com'!$F$30),'Info Com'!$I$30,
IF(AI28='Info Com'!$D$31,'Info Com'!$I$31*AS28,
IF(AI28='Info Com'!$D$32,'Info Com'!$I$32*AS28,0)))))))))))</f>
        <v>32500</v>
      </c>
      <c r="AV28" s="159">
        <f xml:space="preserve">
IF(AI28='Info Com'!$D$22,'Info Com'!$E$22*AT28,
IF(AI28='Info Com'!$D$23,'Info Com'!$E$23*AT28,
IF(AI28='Info Com'!$D$24,'Info Com'!$E$24*AT28,
IF(AI28='Info Com'!$D$28,'Info Com'!$E$28*AT28,
IF(AI28='Info Com'!$D$29,'Info Com'!$E$29*AT28,
IF(AI28='Info Com'!$D$30,'Info Com'!$E$30*AT28,
IF(AI28='Info Com'!$D$31,'Info Com'!$E$31*AT28,
IF(AI28='Info Com'!$D$32,'Info Com'!$E$32*AT28,0))))))))</f>
        <v>0</v>
      </c>
      <c r="AW28" s="157">
        <f t="shared" si="9"/>
        <v>15</v>
      </c>
      <c r="AX28" s="157" t="str">
        <f t="shared" si="10"/>
        <v>OK</v>
      </c>
      <c r="AY28" s="157" t="str">
        <f t="shared" si="11"/>
        <v>NO CUMPLE</v>
      </c>
      <c r="AZ28" s="154" t="s">
        <v>502</v>
      </c>
      <c r="BA28" s="293">
        <f t="shared" si="12"/>
        <v>30</v>
      </c>
      <c r="BB28" s="291">
        <f>IF(AA28&gt;104,Tabla9[[#This Row],[CANTIDAD DE PTOS POR ENCIMA DE 104]]*288,0)</f>
        <v>8640</v>
      </c>
      <c r="BC28" s="158">
        <f>IF(Q28="","",IFERROR(
VLOOKUP(AH28,Comisión10[[ESCALA]:[UTILIZACIÓN &gt;=86%]],3,0)*$AB28*$AC28*IF(AF28&gt;0,AF28,1),0))</f>
        <v>6700</v>
      </c>
      <c r="BD28" s="158">
        <f>IF(Q28="","",IFERROR(
IF(U28&gt;=98%,
VLOOKUP(AH28,Comisión10[[ESCALA]:[UTILIZACIÓN &gt;=86%]],4,0)*$AB28*$AC28,0),0))</f>
        <v>21700</v>
      </c>
      <c r="BE28" s="158">
        <f>IF(Q28="","",
IFERROR(
IF(V28&gt;=86%,
VLOOKUP(AH28,Comisión10[[ESCALA]:[UTILIZACIÓN &gt;=86%]],5,0)*$AB28*$AC28,0),0))</f>
        <v>3100</v>
      </c>
      <c r="BF28" s="160">
        <f t="shared" si="13"/>
        <v>32500</v>
      </c>
      <c r="BG28" s="158">
        <f>IF(Q28="","",
IF(AND(AX28="OK",AY28="OK"),'Info Com'!$P$9,0))</f>
        <v>0</v>
      </c>
      <c r="BH28" s="158">
        <f>IF(Q28="","",
IF(W28="",0,
IF(AND(W28&gt;='Info Com'!$D$16,W28&lt;'Info Com'!$D$17),'Info Com'!$L$16,
IF(W28&gt;='Info Com'!$D$17,'Info Com'!$L$17,0))))</f>
        <v>0</v>
      </c>
      <c r="BI28" s="241">
        <f t="shared" si="19"/>
        <v>72640</v>
      </c>
    </row>
    <row r="29" spans="1:61" x14ac:dyDescent="0.25">
      <c r="A29" s="31" t="s">
        <v>31</v>
      </c>
      <c r="B29" s="31" t="s">
        <v>63</v>
      </c>
      <c r="C29" s="31">
        <v>94572410</v>
      </c>
      <c r="D29" s="31" t="s">
        <v>37</v>
      </c>
      <c r="E29" s="120">
        <v>5.3658300000000017</v>
      </c>
      <c r="F29" s="327">
        <v>0.82252699023263864</v>
      </c>
      <c r="G29" s="31">
        <v>85</v>
      </c>
      <c r="H29" s="31">
        <v>36</v>
      </c>
      <c r="I29" s="31">
        <v>121</v>
      </c>
      <c r="J29" s="31">
        <v>1</v>
      </c>
      <c r="K29" s="31">
        <v>1</v>
      </c>
      <c r="O29" s="154" t="str">
        <f t="shared" si="0"/>
        <v>Monjes Nicole</v>
      </c>
      <c r="P29" s="154" t="str">
        <f t="shared" si="1"/>
        <v>Fernandez Carolina</v>
      </c>
      <c r="Q29" s="154">
        <f t="shared" si="2"/>
        <v>94572410</v>
      </c>
      <c r="R29" s="155" t="str">
        <f t="shared" si="3"/>
        <v>Activo</v>
      </c>
      <c r="S29" s="155">
        <f t="shared" si="4"/>
        <v>5.3658300000000017</v>
      </c>
      <c r="T29" s="155">
        <f>IF(LEFT(C29,6)="","",
SUMIF('Cumpl HS'!E:E,'Com Agentes'!P29,'Cumpl HS'!G:G))</f>
        <v>5</v>
      </c>
      <c r="U29" s="156">
        <f t="shared" si="5"/>
        <v>1.0731660000000003</v>
      </c>
      <c r="V29" s="156">
        <f t="shared" si="15"/>
        <v>0.86</v>
      </c>
      <c r="W29" s="278">
        <f t="shared" si="6"/>
        <v>85</v>
      </c>
      <c r="X29" s="281">
        <f t="shared" si="20"/>
        <v>36</v>
      </c>
      <c r="Y29" s="283">
        <v>0</v>
      </c>
      <c r="Z29" s="283">
        <v>0</v>
      </c>
      <c r="AA29" s="278">
        <f>IF(Q29="","",Tabla9[[#This Row],[Puntos Reales
(Sin Incentivo)]]+X29+Y29+Z29)</f>
        <v>121</v>
      </c>
      <c r="AB29" s="156">
        <f t="shared" si="16"/>
        <v>1</v>
      </c>
      <c r="AC29" s="156">
        <f t="shared" si="17"/>
        <v>1</v>
      </c>
      <c r="AD29" s="157">
        <f>IF(Q29="","",'Info Com'!$D$11*AC29*AB29)</f>
        <v>65</v>
      </c>
      <c r="AE29" s="156">
        <f t="shared" si="8"/>
        <v>1.8615384615384616</v>
      </c>
      <c r="AF29" s="289">
        <f>IF((Tabla9[[#This Row],[Puntos]]/104)&gt;1,Tabla9[[#This Row],[Puntos]]/104,0)</f>
        <v>1.1634615384615385</v>
      </c>
      <c r="AG29" s="290">
        <f>IF(AA29&gt;104,Tabla9[[#This Row],[CANTIDAD DE PTOS POR ENCIMA DE 104]]*288+30000,0)</f>
        <v>34896</v>
      </c>
      <c r="AH29" s="154" t="str">
        <f>IF(Q29="","",
IF(AA29&lt;'Info Com'!$D$9*AB29*AC29,"Sin Escala",
IF(AND(AA29&gt;='Info Com'!$D$9*AB29*AC29,AA29&lt;'Info Com'!$D$10*AB29*AC29),'Info Com'!$F$9,
IF(AND(AA29&gt;='Info Com'!$D$10*AB29*AC29,AA29&lt;'Info Com'!$D$11*AB29*AC29),'Info Com'!$F$10,
IF(AND(AA29&gt;='Info Com'!$D$11*AB29*AC29,AA29&lt;'Info Com'!$D$12*AB29*AC29),'Info Com'!$F$11,
IF(AND(AA29&gt;='Info Com'!$D$12*AB29*AC29,AA29&lt;'Info Com'!$D$13*AB29*AC29),'Info Com'!$F$12,
IF(AND(AA29&gt;='Info Com'!$D$13*AB29*AC29,AA29&lt;'Info Com'!$D$14*AB29*AC29),'Info Com'!$F$13,
IF(AND(AA29&gt;='Info Com'!$D$14*AB29*AC29,AA29&lt;'Info Com'!$D$15*AB29*AC29),'Info Com'!$F$14,
IF(AND(AA29&gt;='Info Com'!$D$15*AB29*AC29,AA29&lt;'Info Com'!$D$16*AB29*AC29),'Info Com'!$F$15,
IF(AND(AA29&gt;='Info Com'!$D$16*AB29*AC29,AA29&lt;'Info Com'!$D$17*AB29*AC29),'Info Com'!$F$16,
IF(AA29&gt;='Info Com'!$D$17*AB29*AC29,'Info Com'!$F$17,"")))))))))))</f>
        <v>DESAFIO 2</v>
      </c>
      <c r="AI29" s="154" t="str">
        <f>IF(Q29="","",
IF(AA29&lt;'Info Com'!$D$9*AB29*AC29,"SIN ESCALA",
IF(AND(AA29&gt;='Info Com'!$D$9*AB29*AC29,AA29&lt;'Info Com'!$D$10*AB29*AC29),'Info Com'!$G$9,
IF(AND(AA29&gt;='Info Com'!$D$10*AB29*AC29,AA29&lt;'Info Com'!$D$11*AB29*AC29),'Info Com'!$G$10,
IF(AND(AA29&gt;='Info Com'!$D$11*AB29*AC29,AA29&lt;'Info Com'!$D$12*AB29*AC29),'Info Com'!$G$11,
IF(AND(AA29&gt;='Info Com'!$D$12*AB29*AC29,AA29&lt;'Info Com'!$D$13*AB29*AC29),'Info Com'!$G$12,
IF(AND(AA29&gt;='Info Com'!$D$13*AB29*AC29,AA29&lt;'Info Com'!$D$14*AB29*AC29),'Info Com'!$G$13,
IF(AND(AA29&gt;='Info Com'!$D$14*AB29*AC29,AA29&lt;'Info Com'!$D$15*AB29*AC29),'Info Com'!$G$14,
IF(AND(AA29&gt;='Info Com'!$D$15*AB29*AC29,AA29&lt;'Info Com'!$D$16*AB29*AC29),'Info Com'!$G$15,
IF(AND(AA29&gt;='Info Com'!$D$16*AB29*AC29,AA29&lt;'Info Com'!$D$17*AB29*AC29),'Info Com'!$G$16,
IF(AA29&gt;='Info Com'!$D$17*AB29*AC29,'Info Com'!$G$17,"")))))))))))</f>
        <v>SUPERA O IGUALA ESCALA 5</v>
      </c>
      <c r="AJ29" s="294">
        <f>IFERROR(IF(($AD29*'Info Com'!$E$9)-$AA29&lt;0,0,($AD29*'Info Com'!$E$9)-$AA29),"")</f>
        <v>0</v>
      </c>
      <c r="AK29" s="294">
        <f>IFERROR(IF(($AD29*'Info Com'!$E$10)-$AA29&lt;0,0,($AD29*'Info Com'!$E$10)-$AA29),"")</f>
        <v>0</v>
      </c>
      <c r="AL29" s="294">
        <f>IFERROR(IF(($AD29*'Info Com'!$E$11)-$AA29&lt;0,0,($AD29*'Info Com'!$E$11)-$AA29),"")</f>
        <v>0</v>
      </c>
      <c r="AM29" s="294">
        <f>IFERROR(IF(($AD29*'Info Com'!$E$12)-$AA29&lt;0,0,($AD29*'Info Com'!$E$12)-$AA29),"")</f>
        <v>0</v>
      </c>
      <c r="AN29" s="294">
        <f>IFERROR(IF(($AD29*'Info Com'!$E$13)-$AA29&lt;0,0,($AD29*'Info Com'!$E$13)-$AA29),"")</f>
        <v>0</v>
      </c>
      <c r="AO29" s="294">
        <f>IFERROR(IF(($AD29*'Info Com'!$E$14)-$AA29&lt;0,0,($AD29*'Info Com'!$E$14)-$AA29),"")</f>
        <v>0</v>
      </c>
      <c r="AP29" s="294">
        <f>IFERROR(IF(($AD29*'Info Com'!$E$15)-$AA29&lt;0,0,($AD29*'Info Com'!$E$15)-$AA29),"")</f>
        <v>0</v>
      </c>
      <c r="AQ29" s="294">
        <f>IFERROR(IF(($AD29*'Info Com'!$E$16)-$AA29&lt;0,0,($AD29*'Info Com'!$E$16)-$AA29),"")</f>
        <v>0</v>
      </c>
      <c r="AR29" s="294">
        <f>IFERROR(IF(($AD29*'Info Com'!$E$17)-$AA29&lt;0,0,($AD29*'Info Com'!$E$17)-$AA29),"")</f>
        <v>0</v>
      </c>
      <c r="AS29" s="157">
        <v>0</v>
      </c>
      <c r="AT29" s="157">
        <v>0</v>
      </c>
      <c r="AU29" s="158">
        <f xml:space="preserve">
IF(AND(AI29='Info Com'!$D$22,AS29='Info Com'!$F$22),'Info Com'!$I$22,
IF(AND(AI29='Info Com'!$D$23,AS29='Info Com'!$F$23),'Info Com'!$I$23,
IF(AND(AI29='Info Com'!$D$24,AS29='Info Com'!$F$24),'Info Com'!$I$24,
IF(AND(AI29='Info Com'!$D$25,AS29='Info Com'!$F$25),'Info Com'!$I$25,
IF(AND(AI29='Info Com'!$D$26,AS29='Info Com'!$F$26),'Info Com'!$I$26,
IF(AND(AI29='Info Com'!$D$27,AS29='Info Com'!$F$27),'Info Com'!$I$27,
IF(AND(AI29='Info Com'!$D$28,AS29='Info Com'!$F$28),'Info Com'!$I$28,
IF(AND(AI29='Info Com'!$D$29,AS29='Info Com'!$F$29),'Info Com'!$I$29,
IF(AND(AI29='Info Com'!$D$30,AS29='Info Com'!$F$30),'Info Com'!$I$30,
IF(AI29='Info Com'!$D$31,'Info Com'!$I$31*AS29,
IF(AI29='Info Com'!$D$32,'Info Com'!$I$32*AS29,0)))))))))))</f>
        <v>0</v>
      </c>
      <c r="AV29" s="159">
        <f xml:space="preserve">
IF(AI29='Info Com'!$D$22,'Info Com'!$E$22*AT29,
IF(AI29='Info Com'!$D$23,'Info Com'!$E$23*AT29,
IF(AI29='Info Com'!$D$24,'Info Com'!$E$24*AT29,
IF(AI29='Info Com'!$D$28,'Info Com'!$E$28*AT29,
IF(AI29='Info Com'!$D$29,'Info Com'!$E$29*AT29,
IF(AI29='Info Com'!$D$30,'Info Com'!$E$30*AT29,
IF(AI29='Info Com'!$D$31,'Info Com'!$E$31*AT29,
IF(AI29='Info Com'!$D$32,'Info Com'!$E$32*AT29,0))))))))</f>
        <v>0</v>
      </c>
      <c r="AW29" s="157">
        <f t="shared" si="9"/>
        <v>0</v>
      </c>
      <c r="AX29" s="157" t="str">
        <f t="shared" si="10"/>
        <v>OK</v>
      </c>
      <c r="AY29" s="157" t="str">
        <f t="shared" si="11"/>
        <v>NO CUMPLE</v>
      </c>
      <c r="AZ29" s="154" t="s">
        <v>366</v>
      </c>
      <c r="BA29" s="293">
        <f t="shared" si="12"/>
        <v>17</v>
      </c>
      <c r="BB29" s="291">
        <f>IF(AA29&gt;104,Tabla9[[#This Row],[CANTIDAD DE PTOS POR ENCIMA DE 104]]*288,0)</f>
        <v>4896</v>
      </c>
      <c r="BC29" s="158">
        <f>IF(Q29="","",IFERROR(
VLOOKUP(AH29,Comisión10[[ESCALA]:[UTILIZACIÓN &gt;=86%]],3,0)*$AB29*$AC29*IF(AF29&gt;0,AF29,1),0))</f>
        <v>6050</v>
      </c>
      <c r="BD29" s="158">
        <f>IF(Q29="","",IFERROR(
IF(U29&gt;=98%,
VLOOKUP(AH29,Comisión10[[ESCALA]:[UTILIZACIÓN &gt;=86%]],4,0)*$AB29*$AC29,0),0))</f>
        <v>21700</v>
      </c>
      <c r="BE29" s="158">
        <f>IF(Q29="","",
IFERROR(
IF(V29&gt;=86%,
VLOOKUP(AH29,Comisión10[[ESCALA]:[UTILIZACIÓN &gt;=86%]],5,0)*$AB29*$AC29,0),0))</f>
        <v>3100</v>
      </c>
      <c r="BF29" s="160">
        <f t="shared" si="13"/>
        <v>0</v>
      </c>
      <c r="BG29" s="158">
        <f>IF(Q29="","",
IF(AND(AX29="OK",AY29="OK"),'Info Com'!$P$9,0))</f>
        <v>0</v>
      </c>
      <c r="BH29" s="158">
        <f>IF(Q29="","",
IF(W29="",0,
IF(AND(W29&gt;='Info Com'!$D$16,W29&lt;'Info Com'!$D$17),'Info Com'!$L$16,
IF(W29&gt;='Info Com'!$D$17,'Info Com'!$L$17,0))))</f>
        <v>0</v>
      </c>
      <c r="BI29" s="241">
        <f t="shared" si="19"/>
        <v>35746</v>
      </c>
    </row>
    <row r="30" spans="1:61" x14ac:dyDescent="0.25">
      <c r="A30" s="31" t="s">
        <v>31</v>
      </c>
      <c r="B30" s="31" t="s">
        <v>100</v>
      </c>
      <c r="C30" s="31">
        <v>33150022</v>
      </c>
      <c r="D30" s="31" t="s">
        <v>37</v>
      </c>
      <c r="E30" s="120">
        <v>4.7924800000000003</v>
      </c>
      <c r="F30" s="327">
        <v>0.84895085634160161</v>
      </c>
      <c r="G30" s="31">
        <v>30</v>
      </c>
      <c r="H30" s="31">
        <v>8</v>
      </c>
      <c r="I30" s="31">
        <v>38</v>
      </c>
      <c r="J30" s="31">
        <v>1</v>
      </c>
      <c r="K30" s="31">
        <v>1</v>
      </c>
      <c r="O30" s="154" t="str">
        <f t="shared" si="0"/>
        <v>Monjes Nicole</v>
      </c>
      <c r="P30" s="154" t="str">
        <f t="shared" si="1"/>
        <v>Garcia Melisa</v>
      </c>
      <c r="Q30" s="154">
        <f t="shared" si="2"/>
        <v>33150022</v>
      </c>
      <c r="R30" s="155" t="str">
        <f t="shared" si="3"/>
        <v>Activo</v>
      </c>
      <c r="S30" s="155">
        <f t="shared" si="4"/>
        <v>4.7924800000000003</v>
      </c>
      <c r="T30" s="155">
        <f>IF(LEFT(C30,6)="","",
SUMIF('Cumpl HS'!E:E,'Com Agentes'!P30,'Cumpl HS'!G:G))</f>
        <v>5</v>
      </c>
      <c r="U30" s="156">
        <f t="shared" si="5"/>
        <v>0.95849600000000001</v>
      </c>
      <c r="V30" s="156">
        <f t="shared" si="15"/>
        <v>0.86</v>
      </c>
      <c r="W30" s="278">
        <f t="shared" si="6"/>
        <v>30</v>
      </c>
      <c r="X30" s="281">
        <f t="shared" si="20"/>
        <v>8</v>
      </c>
      <c r="Y30" s="283">
        <v>0</v>
      </c>
      <c r="Z30" s="282">
        <v>0</v>
      </c>
      <c r="AA30" s="278">
        <f>IF(Q30="","",Tabla9[[#This Row],[Puntos Reales
(Sin Incentivo)]]+X30+Y30+Z30)</f>
        <v>38</v>
      </c>
      <c r="AB30" s="156">
        <f t="shared" si="16"/>
        <v>1</v>
      </c>
      <c r="AC30" s="156">
        <f t="shared" si="17"/>
        <v>1</v>
      </c>
      <c r="AD30" s="157">
        <f>IF(Q30="","",'Info Com'!$D$11*AC30*AB30)</f>
        <v>65</v>
      </c>
      <c r="AE30" s="156">
        <f t="shared" si="8"/>
        <v>0.58461538461538465</v>
      </c>
      <c r="AF30" s="289">
        <f>IF((Tabla9[[#This Row],[Puntos]]/104)&gt;1,Tabla9[[#This Row],[Puntos]]/104,0)</f>
        <v>0</v>
      </c>
      <c r="AG30" s="290">
        <f>IF(AA30&gt;104,Tabla9[[#This Row],[CANTIDAD DE PTOS POR ENCIMA DE 104]]*288+30000,0)</f>
        <v>0</v>
      </c>
      <c r="AH30" s="154" t="str">
        <f>IF(Q30="","",
IF(AA30&lt;'Info Com'!$D$9*AB30*AC30,"Sin Escala",
IF(AND(AA30&gt;='Info Com'!$D$9*AB30*AC30,AA30&lt;'Info Com'!$D$10*AB30*AC30),'Info Com'!$F$9,
IF(AND(AA30&gt;='Info Com'!$D$10*AB30*AC30,AA30&lt;'Info Com'!$D$11*AB30*AC30),'Info Com'!$F$10,
IF(AND(AA30&gt;='Info Com'!$D$11*AB30*AC30,AA30&lt;'Info Com'!$D$12*AB30*AC30),'Info Com'!$F$11,
IF(AND(AA30&gt;='Info Com'!$D$12*AB30*AC30,AA30&lt;'Info Com'!$D$13*AB30*AC30),'Info Com'!$F$12,
IF(AND(AA30&gt;='Info Com'!$D$13*AB30*AC30,AA30&lt;'Info Com'!$D$14*AB30*AC30),'Info Com'!$F$13,
IF(AND(AA30&gt;='Info Com'!$D$14*AB30*AC30,AA30&lt;'Info Com'!$D$15*AB30*AC30),'Info Com'!$F$14,
IF(AND(AA30&gt;='Info Com'!$D$15*AB30*AC30,AA30&lt;'Info Com'!$D$16*AB30*AC30),'Info Com'!$F$15,
IF(AND(AA30&gt;='Info Com'!$D$16*AB30*AC30,AA30&lt;'Info Com'!$D$17*AB30*AC30),'Info Com'!$F$16,
IF(AA30&gt;='Info Com'!$D$17*AB30*AC30,'Info Com'!$F$17,"")))))))))))</f>
        <v>Sin Escala</v>
      </c>
      <c r="AI30" s="154" t="str">
        <f>IF(Q30="","",
IF(AA30&lt;'Info Com'!$D$9*AB30*AC30,"SIN ESCALA",
IF(AND(AA30&gt;='Info Com'!$D$9*AB30*AC30,AA30&lt;'Info Com'!$D$10*AB30*AC30),'Info Com'!$G$9,
IF(AND(AA30&gt;='Info Com'!$D$10*AB30*AC30,AA30&lt;'Info Com'!$D$11*AB30*AC30),'Info Com'!$G$10,
IF(AND(AA30&gt;='Info Com'!$D$11*AB30*AC30,AA30&lt;'Info Com'!$D$12*AB30*AC30),'Info Com'!$G$11,
IF(AND(AA30&gt;='Info Com'!$D$12*AB30*AC30,AA30&lt;'Info Com'!$D$13*AB30*AC30),'Info Com'!$G$12,
IF(AND(AA30&gt;='Info Com'!$D$13*AB30*AC30,AA30&lt;'Info Com'!$D$14*AB30*AC30),'Info Com'!$G$13,
IF(AND(AA30&gt;='Info Com'!$D$14*AB30*AC30,AA30&lt;'Info Com'!$D$15*AB30*AC30),'Info Com'!$G$14,
IF(AND(AA30&gt;='Info Com'!$D$15*AB30*AC30,AA30&lt;'Info Com'!$D$16*AB30*AC30),'Info Com'!$G$15,
IF(AND(AA30&gt;='Info Com'!$D$16*AB30*AC30,AA30&lt;'Info Com'!$D$17*AB30*AC30),'Info Com'!$G$16,
IF(AA30&gt;='Info Com'!$D$17*AB30*AC30,'Info Com'!$G$17,"")))))))))))</f>
        <v>SIN ESCALA</v>
      </c>
      <c r="AJ30" s="294">
        <f>IFERROR(IF(($AD30*'Info Com'!$E$9)-$AA30&lt;0,0,($AD30*'Info Com'!$E$9)-$AA30),"")</f>
        <v>14</v>
      </c>
      <c r="AK30" s="294">
        <f>IFERROR(IF(($AD30*'Info Com'!$E$10)-$AA30&lt;0,0,($AD30*'Info Com'!$E$10)-$AA30),"")</f>
        <v>20.5</v>
      </c>
      <c r="AL30" s="294">
        <f>IFERROR(IF(($AD30*'Info Com'!$E$11)-$AA30&lt;0,0,($AD30*'Info Com'!$E$11)-$AA30),"")</f>
        <v>27</v>
      </c>
      <c r="AM30" s="294">
        <f>IFERROR(IF(($AD30*'Info Com'!$E$12)-$AA30&lt;0,0,($AD30*'Info Com'!$E$12)-$AA30),"")</f>
        <v>30.25</v>
      </c>
      <c r="AN30" s="294">
        <f>IFERROR(IF(($AD30*'Info Com'!$E$13)-$AA30&lt;0,0,($AD30*'Info Com'!$E$13)-$AA30),"")</f>
        <v>34.800000000000011</v>
      </c>
      <c r="AO30" s="294">
        <f>IFERROR(IF(($AD30*'Info Com'!$E$14)-$AA30&lt;0,0,($AD30*'Info Com'!$E$14)-$AA30),"")</f>
        <v>40</v>
      </c>
      <c r="AP30" s="294">
        <f>IFERROR(IF(($AD30*'Info Com'!$E$15)-$AA30&lt;0,0,($AD30*'Info Com'!$E$15)-$AA30),"")</f>
        <v>43.25</v>
      </c>
      <c r="AQ30" s="294">
        <f>IFERROR(IF(($AD30*'Info Com'!$E$16)-$AA30&lt;0,0,($AD30*'Info Com'!$E$16)-$AA30),"")</f>
        <v>53</v>
      </c>
      <c r="AR30" s="294">
        <f>IFERROR(IF(($AD30*'Info Com'!$E$17)-$AA30&lt;0,0,($AD30*'Info Com'!$E$17)-$AA30),"")</f>
        <v>66</v>
      </c>
      <c r="AS30" s="157">
        <v>0</v>
      </c>
      <c r="AT30" s="157">
        <v>0</v>
      </c>
      <c r="AU30" s="158">
        <f xml:space="preserve">
IF(AND(AI30='Info Com'!$D$22,AS30='Info Com'!$F$22),'Info Com'!$I$22,
IF(AND(AI30='Info Com'!$D$23,AS30='Info Com'!$F$23),'Info Com'!$I$23,
IF(AND(AI30='Info Com'!$D$24,AS30='Info Com'!$F$24),'Info Com'!$I$24,
IF(AND(AI30='Info Com'!$D$25,AS30='Info Com'!$F$25),'Info Com'!$I$25,
IF(AND(AI30='Info Com'!$D$26,AS30='Info Com'!$F$26),'Info Com'!$I$26,
IF(AND(AI30='Info Com'!$D$27,AS30='Info Com'!$F$27),'Info Com'!$I$27,
IF(AND(AI30='Info Com'!$D$28,AS30='Info Com'!$F$28),'Info Com'!$I$28,
IF(AND(AI30='Info Com'!$D$29,AS30='Info Com'!$F$29),'Info Com'!$I$29,
IF(AND(AI30='Info Com'!$D$30,AS30='Info Com'!$F$30),'Info Com'!$I$30,
IF(AI30='Info Com'!$D$31,'Info Com'!$I$31*AS30,
IF(AI30='Info Com'!$D$32,'Info Com'!$I$32*AS30,0)))))))))))</f>
        <v>0</v>
      </c>
      <c r="AV30" s="159">
        <f xml:space="preserve">
IF(AI30='Info Com'!$D$22,'Info Com'!$E$22*AT30,
IF(AI30='Info Com'!$D$23,'Info Com'!$E$23*AT30,
IF(AI30='Info Com'!$D$24,'Info Com'!$E$24*AT30,
IF(AI30='Info Com'!$D$28,'Info Com'!$E$28*AT30,
IF(AI30='Info Com'!$D$29,'Info Com'!$E$29*AT30,
IF(AI30='Info Com'!$D$30,'Info Com'!$E$30*AT30,
IF(AI30='Info Com'!$D$31,'Info Com'!$E$31*AT30,
IF(AI30='Info Com'!$D$32,'Info Com'!$E$32*AT30,0))))))))</f>
        <v>0</v>
      </c>
      <c r="AW30" s="157">
        <f t="shared" si="9"/>
        <v>0</v>
      </c>
      <c r="AX30" s="157" t="str">
        <f t="shared" si="10"/>
        <v>NO CUMPLE</v>
      </c>
      <c r="AY30" s="157" t="str">
        <f t="shared" si="11"/>
        <v>NO CUMPLE</v>
      </c>
      <c r="AZ30" s="154" t="s">
        <v>502</v>
      </c>
      <c r="BA30" s="293">
        <f t="shared" si="12"/>
        <v>0</v>
      </c>
      <c r="BB30" s="291">
        <f>IF(AA30&gt;104,Tabla9[[#This Row],[CANTIDAD DE PTOS POR ENCIMA DE 104]]*288,0)</f>
        <v>0</v>
      </c>
      <c r="BC30" s="158">
        <f>IF(Q30="","",IFERROR(
VLOOKUP(AH30,Comisión10[[ESCALA]:[UTILIZACIÓN &gt;=86%]],3,0)*$AB30*$AC30*IF(AF30&gt;0,AF30,1),0))</f>
        <v>0</v>
      </c>
      <c r="BD30" s="158">
        <f>IF(Q30="","",IFERROR(
IF(U30&gt;=98%,
VLOOKUP(AH30,Comisión10[[ESCALA]:[UTILIZACIÓN &gt;=86%]],4,0)*$AB30*$AC30,0),0))</f>
        <v>0</v>
      </c>
      <c r="BE30" s="158">
        <f>IF(Q30="","",
IFERROR(
IF(V30&gt;=86%,
VLOOKUP(AH30,Comisión10[[ESCALA]:[UTILIZACIÓN &gt;=86%]],5,0)*$AB30*$AC30,0),0))</f>
        <v>0</v>
      </c>
      <c r="BF30" s="160">
        <f t="shared" si="13"/>
        <v>0</v>
      </c>
      <c r="BG30" s="158">
        <f>IF(Q30="","",
IF(AND(AX30="OK",AY30="OK"),'Info Com'!$P$9,0))</f>
        <v>0</v>
      </c>
      <c r="BH30" s="158">
        <f>IF(Q30="","",
IF(W30="",0,
IF(AND(W30&gt;='Info Com'!$D$16,W30&lt;'Info Com'!$D$17),'Info Com'!$L$16,
IF(W30&gt;='Info Com'!$D$17,'Info Com'!$L$17,0))))</f>
        <v>0</v>
      </c>
      <c r="BI30" s="241">
        <f t="shared" si="19"/>
        <v>0</v>
      </c>
    </row>
    <row r="31" spans="1:61" x14ac:dyDescent="0.25">
      <c r="A31" s="31" t="s">
        <v>31</v>
      </c>
      <c r="B31" s="31" t="s">
        <v>144</v>
      </c>
      <c r="C31" s="31">
        <v>41559202</v>
      </c>
      <c r="D31" s="31" t="s">
        <v>37</v>
      </c>
      <c r="E31" s="120">
        <v>5.1833900000000002</v>
      </c>
      <c r="F31" s="327">
        <v>6.1181967785561182E-2</v>
      </c>
      <c r="G31" s="31">
        <v>3</v>
      </c>
      <c r="H31" s="31">
        <v>3</v>
      </c>
      <c r="I31" s="31">
        <v>6</v>
      </c>
      <c r="J31" s="31">
        <v>1</v>
      </c>
      <c r="K31" s="31">
        <v>1</v>
      </c>
      <c r="O31" s="154" t="str">
        <f t="shared" si="0"/>
        <v>Monjes Nicole</v>
      </c>
      <c r="P31" s="154" t="str">
        <f t="shared" si="1"/>
        <v>Garcia Wanda</v>
      </c>
      <c r="Q31" s="154">
        <f t="shared" si="2"/>
        <v>41559202</v>
      </c>
      <c r="R31" s="155" t="str">
        <f t="shared" si="3"/>
        <v>Activo</v>
      </c>
      <c r="S31" s="155">
        <f t="shared" si="4"/>
        <v>5.1833900000000002</v>
      </c>
      <c r="T31" s="155">
        <f>IF(LEFT(C31,6)="","",
SUMIF('Cumpl HS'!E:E,'Com Agentes'!P31,'Cumpl HS'!G:G))</f>
        <v>5</v>
      </c>
      <c r="U31" s="156">
        <f t="shared" si="5"/>
        <v>1.036678</v>
      </c>
      <c r="V31" s="156">
        <f t="shared" si="15"/>
        <v>6.1181967785561182E-2</v>
      </c>
      <c r="W31" s="278">
        <f t="shared" si="6"/>
        <v>3</v>
      </c>
      <c r="X31" s="281">
        <f t="shared" si="20"/>
        <v>3</v>
      </c>
      <c r="Y31" s="283">
        <v>0</v>
      </c>
      <c r="Z31" s="283">
        <v>0</v>
      </c>
      <c r="AA31" s="278">
        <f>IF(Q31="","",Tabla9[[#This Row],[Puntos Reales
(Sin Incentivo)]]+X31+Y31+Z31)</f>
        <v>6</v>
      </c>
      <c r="AB31" s="156">
        <f t="shared" si="16"/>
        <v>1</v>
      </c>
      <c r="AC31" s="156">
        <f t="shared" si="17"/>
        <v>1</v>
      </c>
      <c r="AD31" s="157">
        <f>IF(Q31="","",'Info Com'!$D$11*AC31*AB31)</f>
        <v>65</v>
      </c>
      <c r="AE31" s="156">
        <f t="shared" si="8"/>
        <v>9.2307692307692313E-2</v>
      </c>
      <c r="AF31" s="289">
        <f>IF((Tabla9[[#This Row],[Puntos]]/104)&gt;1,Tabla9[[#This Row],[Puntos]]/104,0)</f>
        <v>0</v>
      </c>
      <c r="AG31" s="290">
        <f>IF(AA31&gt;104,Tabla9[[#This Row],[CANTIDAD DE PTOS POR ENCIMA DE 104]]*288+30000,0)</f>
        <v>0</v>
      </c>
      <c r="AH31" s="154" t="str">
        <f>IF(Q31="","",
IF(AA31&lt;'Info Com'!$D$9*AB31*AC31,"Sin Escala",
IF(AND(AA31&gt;='Info Com'!$D$9*AB31*AC31,AA31&lt;'Info Com'!$D$10*AB31*AC31),'Info Com'!$F$9,
IF(AND(AA31&gt;='Info Com'!$D$10*AB31*AC31,AA31&lt;'Info Com'!$D$11*AB31*AC31),'Info Com'!$F$10,
IF(AND(AA31&gt;='Info Com'!$D$11*AB31*AC31,AA31&lt;'Info Com'!$D$12*AB31*AC31),'Info Com'!$F$11,
IF(AND(AA31&gt;='Info Com'!$D$12*AB31*AC31,AA31&lt;'Info Com'!$D$13*AB31*AC31),'Info Com'!$F$12,
IF(AND(AA31&gt;='Info Com'!$D$13*AB31*AC31,AA31&lt;'Info Com'!$D$14*AB31*AC31),'Info Com'!$F$13,
IF(AND(AA31&gt;='Info Com'!$D$14*AB31*AC31,AA31&lt;'Info Com'!$D$15*AB31*AC31),'Info Com'!$F$14,
IF(AND(AA31&gt;='Info Com'!$D$15*AB31*AC31,AA31&lt;'Info Com'!$D$16*AB31*AC31),'Info Com'!$F$15,
IF(AND(AA31&gt;='Info Com'!$D$16*AB31*AC31,AA31&lt;'Info Com'!$D$17*AB31*AC31),'Info Com'!$F$16,
IF(AA31&gt;='Info Com'!$D$17*AB31*AC31,'Info Com'!$F$17,"")))))))))))</f>
        <v>Sin Escala</v>
      </c>
      <c r="AI31" s="154" t="str">
        <f>IF(Q31="","",
IF(AA31&lt;'Info Com'!$D$9*AB31*AC31,"SIN ESCALA",
IF(AND(AA31&gt;='Info Com'!$D$9*AB31*AC31,AA31&lt;'Info Com'!$D$10*AB31*AC31),'Info Com'!$G$9,
IF(AND(AA31&gt;='Info Com'!$D$10*AB31*AC31,AA31&lt;'Info Com'!$D$11*AB31*AC31),'Info Com'!$G$10,
IF(AND(AA31&gt;='Info Com'!$D$11*AB31*AC31,AA31&lt;'Info Com'!$D$12*AB31*AC31),'Info Com'!$G$11,
IF(AND(AA31&gt;='Info Com'!$D$12*AB31*AC31,AA31&lt;'Info Com'!$D$13*AB31*AC31),'Info Com'!$G$12,
IF(AND(AA31&gt;='Info Com'!$D$13*AB31*AC31,AA31&lt;'Info Com'!$D$14*AB31*AC31),'Info Com'!$G$13,
IF(AND(AA31&gt;='Info Com'!$D$14*AB31*AC31,AA31&lt;'Info Com'!$D$15*AB31*AC31),'Info Com'!$G$14,
IF(AND(AA31&gt;='Info Com'!$D$15*AB31*AC31,AA31&lt;'Info Com'!$D$16*AB31*AC31),'Info Com'!$G$15,
IF(AND(AA31&gt;='Info Com'!$D$16*AB31*AC31,AA31&lt;'Info Com'!$D$17*AB31*AC31),'Info Com'!$G$16,
IF(AA31&gt;='Info Com'!$D$17*AB31*AC31,'Info Com'!$G$17,"")))))))))))</f>
        <v>SIN ESCALA</v>
      </c>
      <c r="AJ31" s="294">
        <f>IFERROR(IF(($AD31*'Info Com'!$E$9)-$AA31&lt;0,0,($AD31*'Info Com'!$E$9)-$AA31),"")</f>
        <v>46</v>
      </c>
      <c r="AK31" s="294">
        <f>IFERROR(IF(($AD31*'Info Com'!$E$10)-$AA31&lt;0,0,($AD31*'Info Com'!$E$10)-$AA31),"")</f>
        <v>52.5</v>
      </c>
      <c r="AL31" s="294">
        <f>IFERROR(IF(($AD31*'Info Com'!$E$11)-$AA31&lt;0,0,($AD31*'Info Com'!$E$11)-$AA31),"")</f>
        <v>59</v>
      </c>
      <c r="AM31" s="294">
        <f>IFERROR(IF(($AD31*'Info Com'!$E$12)-$AA31&lt;0,0,($AD31*'Info Com'!$E$12)-$AA31),"")</f>
        <v>62.25</v>
      </c>
      <c r="AN31" s="294">
        <f>IFERROR(IF(($AD31*'Info Com'!$E$13)-$AA31&lt;0,0,($AD31*'Info Com'!$E$13)-$AA31),"")</f>
        <v>66.800000000000011</v>
      </c>
      <c r="AO31" s="294">
        <f>IFERROR(IF(($AD31*'Info Com'!$E$14)-$AA31&lt;0,0,($AD31*'Info Com'!$E$14)-$AA31),"")</f>
        <v>72</v>
      </c>
      <c r="AP31" s="294">
        <f>IFERROR(IF(($AD31*'Info Com'!$E$15)-$AA31&lt;0,0,($AD31*'Info Com'!$E$15)-$AA31),"")</f>
        <v>75.25</v>
      </c>
      <c r="AQ31" s="294">
        <f>IFERROR(IF(($AD31*'Info Com'!$E$16)-$AA31&lt;0,0,($AD31*'Info Com'!$E$16)-$AA31),"")</f>
        <v>85</v>
      </c>
      <c r="AR31" s="294">
        <f>IFERROR(IF(($AD31*'Info Com'!$E$17)-$AA31&lt;0,0,($AD31*'Info Com'!$E$17)-$AA31),"")</f>
        <v>98</v>
      </c>
      <c r="AS31" s="157">
        <v>0</v>
      </c>
      <c r="AT31" s="157">
        <v>0</v>
      </c>
      <c r="AU31" s="158">
        <f xml:space="preserve">
IF(AND(AI31='Info Com'!$D$22,AS31='Info Com'!$F$22),'Info Com'!$I$22,
IF(AND(AI31='Info Com'!$D$23,AS31='Info Com'!$F$23),'Info Com'!$I$23,
IF(AND(AI31='Info Com'!$D$24,AS31='Info Com'!$F$24),'Info Com'!$I$24,
IF(AND(AI31='Info Com'!$D$25,AS31='Info Com'!$F$25),'Info Com'!$I$25,
IF(AND(AI31='Info Com'!$D$26,AS31='Info Com'!$F$26),'Info Com'!$I$26,
IF(AND(AI31='Info Com'!$D$27,AS31='Info Com'!$F$27),'Info Com'!$I$27,
IF(AND(AI31='Info Com'!$D$28,AS31='Info Com'!$F$28),'Info Com'!$I$28,
IF(AND(AI31='Info Com'!$D$29,AS31='Info Com'!$F$29),'Info Com'!$I$29,
IF(AND(AI31='Info Com'!$D$30,AS31='Info Com'!$F$30),'Info Com'!$I$30,
IF(AI31='Info Com'!$D$31,'Info Com'!$I$31*AS31,
IF(AI31='Info Com'!$D$32,'Info Com'!$I$32*AS31,0)))))))))))</f>
        <v>0</v>
      </c>
      <c r="AV31" s="159">
        <f xml:space="preserve">
IF(AI31='Info Com'!$D$22,'Info Com'!$E$22*AT31,
IF(AI31='Info Com'!$D$23,'Info Com'!$E$23*AT31,
IF(AI31='Info Com'!$D$24,'Info Com'!$E$24*AT31,
IF(AI31='Info Com'!$D$28,'Info Com'!$E$28*AT31,
IF(AI31='Info Com'!$D$29,'Info Com'!$E$29*AT31,
IF(AI31='Info Com'!$D$30,'Info Com'!$E$30*AT31,
IF(AI31='Info Com'!$D$31,'Info Com'!$E$31*AT31,
IF(AI31='Info Com'!$D$32,'Info Com'!$E$32*AT31,0))))))))</f>
        <v>0</v>
      </c>
      <c r="AW31" s="157">
        <f t="shared" si="9"/>
        <v>0</v>
      </c>
      <c r="AX31" s="157" t="str">
        <f t="shared" si="10"/>
        <v>NO CUMPLE</v>
      </c>
      <c r="AY31" s="157" t="str">
        <f t="shared" si="11"/>
        <v>NO CUMPLE</v>
      </c>
      <c r="AZ31" s="154" t="s">
        <v>366</v>
      </c>
      <c r="BA31" s="293">
        <f t="shared" si="12"/>
        <v>0</v>
      </c>
      <c r="BB31" s="291">
        <f>IF(AA31&gt;104,Tabla9[[#This Row],[CANTIDAD DE PTOS POR ENCIMA DE 104]]*288,0)</f>
        <v>0</v>
      </c>
      <c r="BC31" s="158">
        <f>IF(Q31="","",IFERROR(
VLOOKUP(AH31,Comisión10[[ESCALA]:[UTILIZACIÓN &gt;=86%]],3,0)*$AB31*$AC31*IF(AF31&gt;0,AF31,1),0))</f>
        <v>0</v>
      </c>
      <c r="BD31" s="158">
        <f>IF(Q31="","",IFERROR(
IF(U31&gt;=98%,
VLOOKUP(AH31,Comisión10[[ESCALA]:[UTILIZACIÓN &gt;=86%]],4,0)*$AB31*$AC31,0),0))</f>
        <v>0</v>
      </c>
      <c r="BE31" s="158">
        <f>IF(Q31="","",
IFERROR(
IF(V31&gt;=86%,
VLOOKUP(AH31,Comisión10[[ESCALA]:[UTILIZACIÓN &gt;=86%]],5,0)*$AB31*$AC31,0),0))</f>
        <v>0</v>
      </c>
      <c r="BF31" s="160">
        <f t="shared" si="13"/>
        <v>0</v>
      </c>
      <c r="BG31" s="158">
        <f>IF(Q31="","",
IF(AND(AX31="OK",AY31="OK"),'Info Com'!$P$9,0))</f>
        <v>0</v>
      </c>
      <c r="BH31" s="158">
        <f>IF(Q31="","",
IF(W31="",0,
IF(AND(W31&gt;='Info Com'!$D$16,W31&lt;'Info Com'!$D$17),'Info Com'!$L$16,
IF(W31&gt;='Info Com'!$D$17,'Info Com'!$L$17,0))))</f>
        <v>0</v>
      </c>
      <c r="BI31" s="241">
        <f t="shared" si="19"/>
        <v>0</v>
      </c>
    </row>
    <row r="32" spans="1:61" x14ac:dyDescent="0.25">
      <c r="A32" s="31" t="s">
        <v>31</v>
      </c>
      <c r="B32" s="31" t="s">
        <v>69</v>
      </c>
      <c r="C32" s="31">
        <v>20593518</v>
      </c>
      <c r="D32" s="31" t="s">
        <v>37</v>
      </c>
      <c r="E32" s="120">
        <v>5.11036</v>
      </c>
      <c r="F32" s="327">
        <v>0.82744268505545604</v>
      </c>
      <c r="G32" s="31">
        <v>76</v>
      </c>
      <c r="H32" s="31">
        <v>30</v>
      </c>
      <c r="I32" s="31">
        <v>106</v>
      </c>
      <c r="J32" s="31">
        <v>1</v>
      </c>
      <c r="K32" s="31">
        <v>1</v>
      </c>
      <c r="O32" s="154" t="str">
        <f t="shared" si="0"/>
        <v>Monjes Nicole</v>
      </c>
      <c r="P32" s="154" t="str">
        <f t="shared" si="1"/>
        <v>Gerace Laura</v>
      </c>
      <c r="Q32" s="154">
        <f t="shared" si="2"/>
        <v>20593518</v>
      </c>
      <c r="R32" s="155" t="str">
        <f t="shared" si="3"/>
        <v>Activo</v>
      </c>
      <c r="S32" s="155">
        <f t="shared" si="4"/>
        <v>5.11036</v>
      </c>
      <c r="T32" s="155">
        <f>IF(LEFT(C32,6)="","",
SUMIF('Cumpl HS'!E:E,'Com Agentes'!P32,'Cumpl HS'!G:G))</f>
        <v>5</v>
      </c>
      <c r="U32" s="156">
        <f t="shared" si="5"/>
        <v>1.0220720000000001</v>
      </c>
      <c r="V32" s="156">
        <f t="shared" si="15"/>
        <v>0.86</v>
      </c>
      <c r="W32" s="278">
        <f t="shared" si="6"/>
        <v>76</v>
      </c>
      <c r="X32" s="281">
        <f t="shared" si="20"/>
        <v>30</v>
      </c>
      <c r="Y32" s="283">
        <v>0</v>
      </c>
      <c r="Z32" s="282">
        <v>0</v>
      </c>
      <c r="AA32" s="278">
        <f>IF(Q32="","",Tabla9[[#This Row],[Puntos Reales
(Sin Incentivo)]]+X32+Y32+Z32)</f>
        <v>106</v>
      </c>
      <c r="AB32" s="156">
        <f t="shared" si="16"/>
        <v>1</v>
      </c>
      <c r="AC32" s="156">
        <f t="shared" si="17"/>
        <v>1</v>
      </c>
      <c r="AD32" s="157">
        <f>IF(Q32="","",'Info Com'!$D$11*AC32*AB32)</f>
        <v>65</v>
      </c>
      <c r="AE32" s="156">
        <f t="shared" si="8"/>
        <v>1.6307692307692307</v>
      </c>
      <c r="AF32" s="289">
        <f>IF((Tabla9[[#This Row],[Puntos]]/104)&gt;1,Tabla9[[#This Row],[Puntos]]/104,0)</f>
        <v>1.0192307692307692</v>
      </c>
      <c r="AG32" s="290">
        <f>IF(AA32&gt;104,Tabla9[[#This Row],[CANTIDAD DE PTOS POR ENCIMA DE 104]]*288+30000,0)</f>
        <v>30576</v>
      </c>
      <c r="AH32" s="154" t="str">
        <f>IF(Q32="","",
IF(AA32&lt;'Info Com'!$D$9*AB32*AC32,"Sin Escala",
IF(AND(AA32&gt;='Info Com'!$D$9*AB32*AC32,AA32&lt;'Info Com'!$D$10*AB32*AC32),'Info Com'!$F$9,
IF(AND(AA32&gt;='Info Com'!$D$10*AB32*AC32,AA32&lt;'Info Com'!$D$11*AB32*AC32),'Info Com'!$F$10,
IF(AND(AA32&gt;='Info Com'!$D$11*AB32*AC32,AA32&lt;'Info Com'!$D$12*AB32*AC32),'Info Com'!$F$11,
IF(AND(AA32&gt;='Info Com'!$D$12*AB32*AC32,AA32&lt;'Info Com'!$D$13*AB32*AC32),'Info Com'!$F$12,
IF(AND(AA32&gt;='Info Com'!$D$13*AB32*AC32,AA32&lt;'Info Com'!$D$14*AB32*AC32),'Info Com'!$F$13,
IF(AND(AA32&gt;='Info Com'!$D$14*AB32*AC32,AA32&lt;'Info Com'!$D$15*AB32*AC32),'Info Com'!$F$14,
IF(AND(AA32&gt;='Info Com'!$D$15*AB32*AC32,AA32&lt;'Info Com'!$D$16*AB32*AC32),'Info Com'!$F$15,
IF(AND(AA32&gt;='Info Com'!$D$16*AB32*AC32,AA32&lt;'Info Com'!$D$17*AB32*AC32),'Info Com'!$F$16,
IF(AA32&gt;='Info Com'!$D$17*AB32*AC32,'Info Com'!$F$17,"")))))))))))</f>
        <v>DESAFIO 2</v>
      </c>
      <c r="AI32" s="154" t="str">
        <f>IF(Q32="","",
IF(AA32&lt;'Info Com'!$D$9*AB32*AC32,"SIN ESCALA",
IF(AND(AA32&gt;='Info Com'!$D$9*AB32*AC32,AA32&lt;'Info Com'!$D$10*AB32*AC32),'Info Com'!$G$9,
IF(AND(AA32&gt;='Info Com'!$D$10*AB32*AC32,AA32&lt;'Info Com'!$D$11*AB32*AC32),'Info Com'!$G$10,
IF(AND(AA32&gt;='Info Com'!$D$11*AB32*AC32,AA32&lt;'Info Com'!$D$12*AB32*AC32),'Info Com'!$G$11,
IF(AND(AA32&gt;='Info Com'!$D$12*AB32*AC32,AA32&lt;'Info Com'!$D$13*AB32*AC32),'Info Com'!$G$12,
IF(AND(AA32&gt;='Info Com'!$D$13*AB32*AC32,AA32&lt;'Info Com'!$D$14*AB32*AC32),'Info Com'!$G$13,
IF(AND(AA32&gt;='Info Com'!$D$14*AB32*AC32,AA32&lt;'Info Com'!$D$15*AB32*AC32),'Info Com'!$G$14,
IF(AND(AA32&gt;='Info Com'!$D$15*AB32*AC32,AA32&lt;'Info Com'!$D$16*AB32*AC32),'Info Com'!$G$15,
IF(AND(AA32&gt;='Info Com'!$D$16*AB32*AC32,AA32&lt;'Info Com'!$D$17*AB32*AC32),'Info Com'!$G$16,
IF(AA32&gt;='Info Com'!$D$17*AB32*AC32,'Info Com'!$G$17,"")))))))))))</f>
        <v>SUPERA O IGUALA ESCALA 5</v>
      </c>
      <c r="AJ32" s="294">
        <f>IFERROR(IF(($AD32*'Info Com'!$E$9)-$AA32&lt;0,0,($AD32*'Info Com'!$E$9)-$AA32),"")</f>
        <v>0</v>
      </c>
      <c r="AK32" s="294">
        <f>IFERROR(IF(($AD32*'Info Com'!$E$10)-$AA32&lt;0,0,($AD32*'Info Com'!$E$10)-$AA32),"")</f>
        <v>0</v>
      </c>
      <c r="AL32" s="294">
        <f>IFERROR(IF(($AD32*'Info Com'!$E$11)-$AA32&lt;0,0,($AD32*'Info Com'!$E$11)-$AA32),"")</f>
        <v>0</v>
      </c>
      <c r="AM32" s="294">
        <f>IFERROR(IF(($AD32*'Info Com'!$E$12)-$AA32&lt;0,0,($AD32*'Info Com'!$E$12)-$AA32),"")</f>
        <v>0</v>
      </c>
      <c r="AN32" s="294">
        <f>IFERROR(IF(($AD32*'Info Com'!$E$13)-$AA32&lt;0,0,($AD32*'Info Com'!$E$13)-$AA32),"")</f>
        <v>0</v>
      </c>
      <c r="AO32" s="294">
        <f>IFERROR(IF(($AD32*'Info Com'!$E$14)-$AA32&lt;0,0,($AD32*'Info Com'!$E$14)-$AA32),"")</f>
        <v>0</v>
      </c>
      <c r="AP32" s="294">
        <f>IFERROR(IF(($AD32*'Info Com'!$E$15)-$AA32&lt;0,0,($AD32*'Info Com'!$E$15)-$AA32),"")</f>
        <v>0</v>
      </c>
      <c r="AQ32" s="294">
        <f>IFERROR(IF(($AD32*'Info Com'!$E$16)-$AA32&lt;0,0,($AD32*'Info Com'!$E$16)-$AA32),"")</f>
        <v>0</v>
      </c>
      <c r="AR32" s="294">
        <f>IFERROR(IF(($AD32*'Info Com'!$E$17)-$AA32&lt;0,0,($AD32*'Info Com'!$E$17)-$AA32),"")</f>
        <v>0</v>
      </c>
      <c r="AS32" s="157">
        <v>0</v>
      </c>
      <c r="AT32" s="157">
        <v>0</v>
      </c>
      <c r="AU32" s="158">
        <f xml:space="preserve">
IF(AND(AI32='Info Com'!$D$22,AS32='Info Com'!$F$22),'Info Com'!$I$22,
IF(AND(AI32='Info Com'!$D$23,AS32='Info Com'!$F$23),'Info Com'!$I$23,
IF(AND(AI32='Info Com'!$D$24,AS32='Info Com'!$F$24),'Info Com'!$I$24,
IF(AND(AI32='Info Com'!$D$25,AS32='Info Com'!$F$25),'Info Com'!$I$25,
IF(AND(AI32='Info Com'!$D$26,AS32='Info Com'!$F$26),'Info Com'!$I$26,
IF(AND(AI32='Info Com'!$D$27,AS32='Info Com'!$F$27),'Info Com'!$I$27,
IF(AND(AI32='Info Com'!$D$28,AS32='Info Com'!$F$28),'Info Com'!$I$28,
IF(AND(AI32='Info Com'!$D$29,AS32='Info Com'!$F$29),'Info Com'!$I$29,
IF(AND(AI32='Info Com'!$D$30,AS32='Info Com'!$F$30),'Info Com'!$I$30,
IF(AI32='Info Com'!$D$31,'Info Com'!$I$31*AS32,
IF(AI32='Info Com'!$D$32,'Info Com'!$I$32*AS32,0)))))))))))</f>
        <v>0</v>
      </c>
      <c r="AV32" s="159">
        <f xml:space="preserve">
IF(AI32='Info Com'!$D$22,'Info Com'!$E$22*AT32,
IF(AI32='Info Com'!$D$23,'Info Com'!$E$23*AT32,
IF(AI32='Info Com'!$D$24,'Info Com'!$E$24*AT32,
IF(AI32='Info Com'!$D$28,'Info Com'!$E$28*AT32,
IF(AI32='Info Com'!$D$29,'Info Com'!$E$29*AT32,
IF(AI32='Info Com'!$D$30,'Info Com'!$E$30*AT32,
IF(AI32='Info Com'!$D$31,'Info Com'!$E$31*AT32,
IF(AI32='Info Com'!$D$32,'Info Com'!$E$32*AT32,0))))))))</f>
        <v>0</v>
      </c>
      <c r="AW32" s="157">
        <f t="shared" si="9"/>
        <v>0</v>
      </c>
      <c r="AX32" s="157" t="str">
        <f t="shared" si="10"/>
        <v>OK</v>
      </c>
      <c r="AY32" s="157" t="str">
        <f t="shared" si="11"/>
        <v>NO CUMPLE</v>
      </c>
      <c r="AZ32" s="154" t="s">
        <v>372</v>
      </c>
      <c r="BA32" s="293">
        <f t="shared" si="12"/>
        <v>2</v>
      </c>
      <c r="BB32" s="291">
        <f>IF(AA32&gt;104,Tabla9[[#This Row],[CANTIDAD DE PTOS POR ENCIMA DE 104]]*288,0)</f>
        <v>576</v>
      </c>
      <c r="BC32" s="158">
        <f>IF(Q32="","",IFERROR(
VLOOKUP(AH32,Comisión10[[ESCALA]:[UTILIZACIÓN &gt;=86%]],3,0)*$AB32*$AC32*IF(AF32&gt;0,AF32,1),0))</f>
        <v>5300</v>
      </c>
      <c r="BD32" s="158">
        <f>IF(Q32="","",IFERROR(
IF(U32&gt;=98%,
VLOOKUP(AH32,Comisión10[[ESCALA]:[UTILIZACIÓN &gt;=86%]],4,0)*$AB32*$AC32,0),0))</f>
        <v>21700</v>
      </c>
      <c r="BE32" s="158">
        <f>IF(Q32="","",
IFERROR(
IF(V32&gt;=86%,
VLOOKUP(AH32,Comisión10[[ESCALA]:[UTILIZACIÓN &gt;=86%]],5,0)*$AB32*$AC32,0),0))</f>
        <v>3100</v>
      </c>
      <c r="BF32" s="160">
        <f t="shared" si="13"/>
        <v>0</v>
      </c>
      <c r="BG32" s="158">
        <f>IF(Q32="","",
IF(AND(AX32="OK",AY32="OK"),'Info Com'!$P$9,0))</f>
        <v>0</v>
      </c>
      <c r="BH32" s="158">
        <f>IF(Q32="","",
IF(W32="",0,
IF(AND(W32&gt;='Info Com'!$D$16,W32&lt;'Info Com'!$D$17),'Info Com'!$L$16,
IF(W32&gt;='Info Com'!$D$17,'Info Com'!$L$17,0))))</f>
        <v>0</v>
      </c>
      <c r="BI32" s="241">
        <f t="shared" si="19"/>
        <v>30676</v>
      </c>
    </row>
    <row r="33" spans="1:62" x14ac:dyDescent="0.25">
      <c r="A33" s="31" t="s">
        <v>31</v>
      </c>
      <c r="B33" s="31" t="s">
        <v>163</v>
      </c>
      <c r="C33" s="31">
        <v>41104613</v>
      </c>
      <c r="D33" s="31" t="s">
        <v>37</v>
      </c>
      <c r="E33" s="120">
        <v>4.22187</v>
      </c>
      <c r="F33" s="327">
        <v>0.74830347689530929</v>
      </c>
      <c r="G33" s="31">
        <v>63</v>
      </c>
      <c r="H33" s="31">
        <v>13</v>
      </c>
      <c r="I33" s="31">
        <v>76</v>
      </c>
      <c r="J33" s="31">
        <v>1</v>
      </c>
      <c r="K33" s="31">
        <v>1</v>
      </c>
      <c r="O33" s="154" t="str">
        <f t="shared" si="0"/>
        <v>Monjes Nicole</v>
      </c>
      <c r="P33" s="154" t="str">
        <f t="shared" si="1"/>
        <v>Gianetti Maria Victoria</v>
      </c>
      <c r="Q33" s="154">
        <f t="shared" si="2"/>
        <v>41104613</v>
      </c>
      <c r="R33" s="155" t="str">
        <f t="shared" si="3"/>
        <v>Activo</v>
      </c>
      <c r="S33" s="155">
        <f t="shared" si="4"/>
        <v>4.22187</v>
      </c>
      <c r="T33" s="155">
        <f>IF(LEFT(C33,6)="","",
SUMIF('Cumpl HS'!E:E,'Com Agentes'!P33,'Cumpl HS'!G:G))</f>
        <v>5</v>
      </c>
      <c r="U33" s="156">
        <f t="shared" si="5"/>
        <v>0.84437399999999996</v>
      </c>
      <c r="V33" s="156">
        <f t="shared" si="15"/>
        <v>0.74830347689530929</v>
      </c>
      <c r="W33" s="278">
        <f t="shared" si="6"/>
        <v>63</v>
      </c>
      <c r="X33" s="281">
        <f t="shared" si="20"/>
        <v>13</v>
      </c>
      <c r="Y33" s="283">
        <v>0</v>
      </c>
      <c r="Z33" s="283">
        <v>0</v>
      </c>
      <c r="AA33" s="278">
        <f>IF(Q33="","",Tabla9[[#This Row],[Puntos Reales
(Sin Incentivo)]]+X33+Y33+Z33)</f>
        <v>76</v>
      </c>
      <c r="AB33" s="156">
        <f t="shared" si="16"/>
        <v>1</v>
      </c>
      <c r="AC33" s="156">
        <f t="shared" si="17"/>
        <v>1</v>
      </c>
      <c r="AD33" s="157">
        <f>IF(Q33="","",'Info Com'!$D$11*AC33*AB33)</f>
        <v>65</v>
      </c>
      <c r="AE33" s="156">
        <f t="shared" si="8"/>
        <v>1.1692307692307693</v>
      </c>
      <c r="AF33" s="289">
        <f>IF((Tabla9[[#This Row],[Puntos]]/104)&gt;1,Tabla9[[#This Row],[Puntos]]/104,0)</f>
        <v>0</v>
      </c>
      <c r="AG33" s="290">
        <f>IF(AA33&gt;104,Tabla9[[#This Row],[CANTIDAD DE PTOS POR ENCIMA DE 104]]*288+30000,0)</f>
        <v>0</v>
      </c>
      <c r="AH33" s="154" t="str">
        <f>IF(Q33="","",
IF(AA33&lt;'Info Com'!$D$9*AB33*AC33,"Sin Escala",
IF(AND(AA33&gt;='Info Com'!$D$9*AB33*AC33,AA33&lt;'Info Com'!$D$10*AB33*AC33),'Info Com'!$F$9,
IF(AND(AA33&gt;='Info Com'!$D$10*AB33*AC33,AA33&lt;'Info Com'!$D$11*AB33*AC33),'Info Com'!$F$10,
IF(AND(AA33&gt;='Info Com'!$D$11*AB33*AC33,AA33&lt;'Info Com'!$D$12*AB33*AC33),'Info Com'!$F$11,
IF(AND(AA33&gt;='Info Com'!$D$12*AB33*AC33,AA33&lt;'Info Com'!$D$13*AB33*AC33),'Info Com'!$F$12,
IF(AND(AA33&gt;='Info Com'!$D$13*AB33*AC33,AA33&lt;'Info Com'!$D$14*AB33*AC33),'Info Com'!$F$13,
IF(AND(AA33&gt;='Info Com'!$D$14*AB33*AC33,AA33&lt;'Info Com'!$D$15*AB33*AC33),'Info Com'!$F$14,
IF(AND(AA33&gt;='Info Com'!$D$15*AB33*AC33,AA33&lt;'Info Com'!$D$16*AB33*AC33),'Info Com'!$F$15,
IF(AND(AA33&gt;='Info Com'!$D$16*AB33*AC33,AA33&lt;'Info Com'!$D$17*AB33*AC33),'Info Com'!$F$16,
IF(AA33&gt;='Info Com'!$D$17*AB33*AC33,'Info Com'!$F$17,"")))))))))))</f>
        <v>ESCALA 3</v>
      </c>
      <c r="AI33" s="154" t="str">
        <f>IF(Q33="","",
IF(AA33&lt;'Info Com'!$D$9*AB33*AC33,"SIN ESCALA",
IF(AND(AA33&gt;='Info Com'!$D$9*AB33*AC33,AA33&lt;'Info Com'!$D$10*AB33*AC33),'Info Com'!$G$9,
IF(AND(AA33&gt;='Info Com'!$D$10*AB33*AC33,AA33&lt;'Info Com'!$D$11*AB33*AC33),'Info Com'!$G$10,
IF(AND(AA33&gt;='Info Com'!$D$11*AB33*AC33,AA33&lt;'Info Com'!$D$12*AB33*AC33),'Info Com'!$G$11,
IF(AND(AA33&gt;='Info Com'!$D$12*AB33*AC33,AA33&lt;'Info Com'!$D$13*AB33*AC33),'Info Com'!$G$12,
IF(AND(AA33&gt;='Info Com'!$D$13*AB33*AC33,AA33&lt;'Info Com'!$D$14*AB33*AC33),'Info Com'!$G$13,
IF(AND(AA33&gt;='Info Com'!$D$14*AB33*AC33,AA33&lt;'Info Com'!$D$15*AB33*AC33),'Info Com'!$G$14,
IF(AND(AA33&gt;='Info Com'!$D$15*AB33*AC33,AA33&lt;'Info Com'!$D$16*AB33*AC33),'Info Com'!$G$15,
IF(AND(AA33&gt;='Info Com'!$D$16*AB33*AC33,AA33&lt;'Info Com'!$D$17*AB33*AC33),'Info Com'!$G$16,
IF(AA33&gt;='Info Com'!$D$17*AB33*AC33,'Info Com'!$G$17,"")))))))))))</f>
        <v>ENTRE OBJETIVO Y ESCALA 4</v>
      </c>
      <c r="AJ33" s="294">
        <f>IFERROR(IF(($AD33*'Info Com'!$E$9)-$AA33&lt;0,0,($AD33*'Info Com'!$E$9)-$AA33),"")</f>
        <v>0</v>
      </c>
      <c r="AK33" s="294">
        <f>IFERROR(IF(($AD33*'Info Com'!$E$10)-$AA33&lt;0,0,($AD33*'Info Com'!$E$10)-$AA33),"")</f>
        <v>0</v>
      </c>
      <c r="AL33" s="294">
        <f>IFERROR(IF(($AD33*'Info Com'!$E$11)-$AA33&lt;0,0,($AD33*'Info Com'!$E$11)-$AA33),"")</f>
        <v>0</v>
      </c>
      <c r="AM33" s="294">
        <f>IFERROR(IF(($AD33*'Info Com'!$E$12)-$AA33&lt;0,0,($AD33*'Info Com'!$E$12)-$AA33),"")</f>
        <v>0</v>
      </c>
      <c r="AN33" s="294">
        <f>IFERROR(IF(($AD33*'Info Com'!$E$13)-$AA33&lt;0,0,($AD33*'Info Com'!$E$13)-$AA33),"")</f>
        <v>0</v>
      </c>
      <c r="AO33" s="294">
        <f>IFERROR(IF(($AD33*'Info Com'!$E$14)-$AA33&lt;0,0,($AD33*'Info Com'!$E$14)-$AA33),"")</f>
        <v>2</v>
      </c>
      <c r="AP33" s="294">
        <f>IFERROR(IF(($AD33*'Info Com'!$E$15)-$AA33&lt;0,0,($AD33*'Info Com'!$E$15)-$AA33),"")</f>
        <v>5.25</v>
      </c>
      <c r="AQ33" s="294">
        <f>IFERROR(IF(($AD33*'Info Com'!$E$16)-$AA33&lt;0,0,($AD33*'Info Com'!$E$16)-$AA33),"")</f>
        <v>15</v>
      </c>
      <c r="AR33" s="294">
        <f>IFERROR(IF(($AD33*'Info Com'!$E$17)-$AA33&lt;0,0,($AD33*'Info Com'!$E$17)-$AA33),"")</f>
        <v>28</v>
      </c>
      <c r="AS33" s="157">
        <v>0</v>
      </c>
      <c r="AT33" s="157">
        <v>0</v>
      </c>
      <c r="AU33" s="158">
        <f xml:space="preserve">
IF(AND(AI33='Info Com'!$D$22,AS33='Info Com'!$F$22),'Info Com'!$I$22,
IF(AND(AI33='Info Com'!$D$23,AS33='Info Com'!$F$23),'Info Com'!$I$23,
IF(AND(AI33='Info Com'!$D$24,AS33='Info Com'!$F$24),'Info Com'!$I$24,
IF(AND(AI33='Info Com'!$D$25,AS33='Info Com'!$F$25),'Info Com'!$I$25,
IF(AND(AI33='Info Com'!$D$26,AS33='Info Com'!$F$26),'Info Com'!$I$26,
IF(AND(AI33='Info Com'!$D$27,AS33='Info Com'!$F$27),'Info Com'!$I$27,
IF(AND(AI33='Info Com'!$D$28,AS33='Info Com'!$F$28),'Info Com'!$I$28,
IF(AND(AI33='Info Com'!$D$29,AS33='Info Com'!$F$29),'Info Com'!$I$29,
IF(AND(AI33='Info Com'!$D$30,AS33='Info Com'!$F$30),'Info Com'!$I$30,
IF(AI33='Info Com'!$D$31,'Info Com'!$I$31*AS33,
IF(AI33='Info Com'!$D$32,'Info Com'!$I$32*AS33,0)))))))))))</f>
        <v>0</v>
      </c>
      <c r="AV33" s="159">
        <f xml:space="preserve">
IF(AI33='Info Com'!$D$22,'Info Com'!$E$22*AT33,
IF(AI33='Info Com'!$D$23,'Info Com'!$E$23*AT33,
IF(AI33='Info Com'!$D$24,'Info Com'!$E$24*AT33,
IF(AI33='Info Com'!$D$28,'Info Com'!$E$28*AT33,
IF(AI33='Info Com'!$D$29,'Info Com'!$E$29*AT33,
IF(AI33='Info Com'!$D$30,'Info Com'!$E$30*AT33,
IF(AI33='Info Com'!$D$31,'Info Com'!$E$31*AT33,
IF(AI33='Info Com'!$D$32,'Info Com'!$E$32*AT33,0))))))))</f>
        <v>0</v>
      </c>
      <c r="AW33" s="157">
        <f t="shared" si="9"/>
        <v>0</v>
      </c>
      <c r="AX33" s="157" t="str">
        <f t="shared" si="10"/>
        <v>OK</v>
      </c>
      <c r="AY33" s="157" t="str">
        <f t="shared" si="11"/>
        <v>NO CUMPLE</v>
      </c>
      <c r="AZ33" s="154" t="s">
        <v>372</v>
      </c>
      <c r="BA33" s="293">
        <f t="shared" si="12"/>
        <v>0</v>
      </c>
      <c r="BB33" s="291">
        <f>IF(AA33&gt;104,Tabla9[[#This Row],[CANTIDAD DE PTOS POR ENCIMA DE 104]]*288,0)</f>
        <v>0</v>
      </c>
      <c r="BC33" s="158">
        <f>IF(Q33="","",IFERROR(
VLOOKUP(AH33,Comisión10[[ESCALA]:[UTILIZACIÓN &gt;=86%]],3,0)*$AB33*$AC33*IF(AF33&gt;0,AF33,1),0))</f>
        <v>2800</v>
      </c>
      <c r="BD33" s="158">
        <f>IF(Q33="","",IFERROR(
IF(U33&gt;=98%,
VLOOKUP(AH33,Comisión10[[ESCALA]:[UTILIZACIÓN &gt;=86%]],4,0)*$AB33*$AC33,0),0))</f>
        <v>0</v>
      </c>
      <c r="BE33" s="158">
        <f>IF(Q33="","",
IFERROR(
IF(V33&gt;=86%,
VLOOKUP(AH33,Comisión10[[ESCALA]:[UTILIZACIÓN &gt;=86%]],5,0)*$AB33*$AC33,0),0))</f>
        <v>0</v>
      </c>
      <c r="BF33" s="160">
        <f t="shared" si="13"/>
        <v>0</v>
      </c>
      <c r="BG33" s="158">
        <f>IF(Q33="","",
IF(AND(AX33="OK",AY33="OK"),'Info Com'!$P$9,0))</f>
        <v>0</v>
      </c>
      <c r="BH33" s="158">
        <f>IF(Q33="","",
IF(W33="",0,
IF(AND(W33&gt;='Info Com'!$D$16,W33&lt;'Info Com'!$D$17),'Info Com'!$L$16,
IF(W33&gt;='Info Com'!$D$17,'Info Com'!$L$17,0))))</f>
        <v>0</v>
      </c>
      <c r="BI33" s="241">
        <f t="shared" si="19"/>
        <v>2800</v>
      </c>
    </row>
    <row r="34" spans="1:62" x14ac:dyDescent="0.25">
      <c r="A34" s="31" t="s">
        <v>31</v>
      </c>
      <c r="B34" s="31" t="s">
        <v>75</v>
      </c>
      <c r="C34" s="31">
        <v>30502978</v>
      </c>
      <c r="D34" s="31" t="s">
        <v>504</v>
      </c>
      <c r="E34" s="120">
        <v>4.0031699999999999</v>
      </c>
      <c r="F34" s="327">
        <v>0.83124373933657569</v>
      </c>
      <c r="G34" s="31">
        <v>48</v>
      </c>
      <c r="H34" s="31">
        <v>10</v>
      </c>
      <c r="I34" s="31">
        <v>58</v>
      </c>
      <c r="J34" s="31">
        <v>1</v>
      </c>
      <c r="K34" s="31">
        <v>1</v>
      </c>
      <c r="O34" s="154" t="str">
        <f t="shared" si="0"/>
        <v>Monjes Nicole</v>
      </c>
      <c r="P34" s="154" t="str">
        <f t="shared" si="1"/>
        <v>Gomez Gabriela</v>
      </c>
      <c r="Q34" s="154">
        <f t="shared" si="2"/>
        <v>30502978</v>
      </c>
      <c r="R34" s="155" t="str">
        <f t="shared" si="3"/>
        <v>Baja</v>
      </c>
      <c r="S34" s="155">
        <f t="shared" si="4"/>
        <v>4.0031699999999999</v>
      </c>
      <c r="T34" s="155">
        <f>IF(LEFT(C34,6)="","",
SUMIF('Cumpl HS'!E:E,'Com Agentes'!P34,'Cumpl HS'!G:G))</f>
        <v>4.25</v>
      </c>
      <c r="U34" s="156">
        <f t="shared" si="5"/>
        <v>0.94192235294117643</v>
      </c>
      <c r="V34" s="156">
        <f t="shared" si="15"/>
        <v>0.86</v>
      </c>
      <c r="W34" s="278">
        <f t="shared" si="6"/>
        <v>48</v>
      </c>
      <c r="X34" s="281">
        <f t="shared" si="20"/>
        <v>10</v>
      </c>
      <c r="Y34" s="283">
        <v>0</v>
      </c>
      <c r="Z34" s="282">
        <v>0</v>
      </c>
      <c r="AA34" s="278">
        <f>IF(Q34="","",Tabla9[[#This Row],[Puntos Reales
(Sin Incentivo)]]+X34+Y34+Z34)</f>
        <v>58</v>
      </c>
      <c r="AB34" s="156">
        <f t="shared" si="16"/>
        <v>1</v>
      </c>
      <c r="AC34" s="156">
        <f t="shared" si="17"/>
        <v>1</v>
      </c>
      <c r="AD34" s="157">
        <f>IF(Q34="","",'Info Com'!$D$11*AC34*AB34)</f>
        <v>65</v>
      </c>
      <c r="AE34" s="156">
        <f t="shared" si="8"/>
        <v>0.89230769230769236</v>
      </c>
      <c r="AF34" s="289">
        <f>IF((Tabla9[[#This Row],[Puntos]]/104)&gt;1,Tabla9[[#This Row],[Puntos]]/104,0)</f>
        <v>0</v>
      </c>
      <c r="AG34" s="290">
        <f>IF(AA34&gt;104,Tabla9[[#This Row],[CANTIDAD DE PTOS POR ENCIMA DE 104]]*288+30000,0)</f>
        <v>0</v>
      </c>
      <c r="AH34" s="154" t="str">
        <f>IF(Q34="","",
IF(AA34&lt;'Info Com'!$D$9*AB34*AC34,"Sin Escala",
IF(AND(AA34&gt;='Info Com'!$D$9*AB34*AC34,AA34&lt;'Info Com'!$D$10*AB34*AC34),'Info Com'!$F$9,
IF(AND(AA34&gt;='Info Com'!$D$10*AB34*AC34,AA34&lt;'Info Com'!$D$11*AB34*AC34),'Info Com'!$F$10,
IF(AND(AA34&gt;='Info Com'!$D$11*AB34*AC34,AA34&lt;'Info Com'!$D$12*AB34*AC34),'Info Com'!$F$11,
IF(AND(AA34&gt;='Info Com'!$D$12*AB34*AC34,AA34&lt;'Info Com'!$D$13*AB34*AC34),'Info Com'!$F$12,
IF(AND(AA34&gt;='Info Com'!$D$13*AB34*AC34,AA34&lt;'Info Com'!$D$14*AB34*AC34),'Info Com'!$F$13,
IF(AND(AA34&gt;='Info Com'!$D$14*AB34*AC34,AA34&lt;'Info Com'!$D$15*AB34*AC34),'Info Com'!$F$14,
IF(AND(AA34&gt;='Info Com'!$D$15*AB34*AC34,AA34&lt;'Info Com'!$D$16*AB34*AC34),'Info Com'!$F$15,
IF(AND(AA34&gt;='Info Com'!$D$16*AB34*AC34,AA34&lt;'Info Com'!$D$17*AB34*AC34),'Info Com'!$F$16,
IF(AA34&gt;='Info Com'!$D$17*AB34*AC34,'Info Com'!$F$17,"")))))))))))</f>
        <v>ROJO</v>
      </c>
      <c r="AI34" s="154" t="str">
        <f>IF(Q34="","",
IF(AA34&lt;'Info Com'!$D$9*AB34*AC34,"SIN ESCALA",
IF(AND(AA34&gt;='Info Com'!$D$9*AB34*AC34,AA34&lt;'Info Com'!$D$10*AB34*AC34),'Info Com'!$G$9,
IF(AND(AA34&gt;='Info Com'!$D$10*AB34*AC34,AA34&lt;'Info Com'!$D$11*AB34*AC34),'Info Com'!$G$10,
IF(AND(AA34&gt;='Info Com'!$D$11*AB34*AC34,AA34&lt;'Info Com'!$D$12*AB34*AC34),'Info Com'!$G$11,
IF(AND(AA34&gt;='Info Com'!$D$12*AB34*AC34,AA34&lt;'Info Com'!$D$13*AB34*AC34),'Info Com'!$G$12,
IF(AND(AA34&gt;='Info Com'!$D$13*AB34*AC34,AA34&lt;'Info Com'!$D$14*AB34*AC34),'Info Com'!$G$13,
IF(AND(AA34&gt;='Info Com'!$D$14*AB34*AC34,AA34&lt;'Info Com'!$D$15*AB34*AC34),'Info Com'!$G$14,
IF(AND(AA34&gt;='Info Com'!$D$15*AB34*AC34,AA34&lt;'Info Com'!$D$16*AB34*AC34),'Info Com'!$G$15,
IF(AND(AA34&gt;='Info Com'!$D$16*AB34*AC34,AA34&lt;'Info Com'!$D$17*AB34*AC34),'Info Com'!$G$16,
IF(AA34&gt;='Info Com'!$D$17*AB34*AC34,'Info Com'!$G$17,"")))))))))))</f>
        <v>90-99%</v>
      </c>
      <c r="AJ34" s="294">
        <f>IFERROR(IF(($AD34*'Info Com'!$E$9)-$AA34&lt;0,0,($AD34*'Info Com'!$E$9)-$AA34),"")</f>
        <v>0</v>
      </c>
      <c r="AK34" s="294">
        <f>IFERROR(IF(($AD34*'Info Com'!$E$10)-$AA34&lt;0,0,($AD34*'Info Com'!$E$10)-$AA34),"")</f>
        <v>0.5</v>
      </c>
      <c r="AL34" s="294">
        <f>IFERROR(IF(($AD34*'Info Com'!$E$11)-$AA34&lt;0,0,($AD34*'Info Com'!$E$11)-$AA34),"")</f>
        <v>7</v>
      </c>
      <c r="AM34" s="294">
        <f>IFERROR(IF(($AD34*'Info Com'!$E$12)-$AA34&lt;0,0,($AD34*'Info Com'!$E$12)-$AA34),"")</f>
        <v>10.25</v>
      </c>
      <c r="AN34" s="294">
        <f>IFERROR(IF(($AD34*'Info Com'!$E$13)-$AA34&lt;0,0,($AD34*'Info Com'!$E$13)-$AA34),"")</f>
        <v>14.800000000000011</v>
      </c>
      <c r="AO34" s="294">
        <f>IFERROR(IF(($AD34*'Info Com'!$E$14)-$AA34&lt;0,0,($AD34*'Info Com'!$E$14)-$AA34),"")</f>
        <v>20</v>
      </c>
      <c r="AP34" s="294">
        <f>IFERROR(IF(($AD34*'Info Com'!$E$15)-$AA34&lt;0,0,($AD34*'Info Com'!$E$15)-$AA34),"")</f>
        <v>23.25</v>
      </c>
      <c r="AQ34" s="294">
        <f>IFERROR(IF(($AD34*'Info Com'!$E$16)-$AA34&lt;0,0,($AD34*'Info Com'!$E$16)-$AA34),"")</f>
        <v>33</v>
      </c>
      <c r="AR34" s="294">
        <f>IFERROR(IF(($AD34*'Info Com'!$E$17)-$AA34&lt;0,0,($AD34*'Info Com'!$E$17)-$AA34),"")</f>
        <v>46</v>
      </c>
      <c r="AS34" s="157">
        <v>0</v>
      </c>
      <c r="AT34" s="157">
        <v>0</v>
      </c>
      <c r="AU34" s="158">
        <f xml:space="preserve">
IF(AND(AI34='Info Com'!$D$22,AS34='Info Com'!$F$22),'Info Com'!$I$22,
IF(AND(AI34='Info Com'!$D$23,AS34='Info Com'!$F$23),'Info Com'!$I$23,
IF(AND(AI34='Info Com'!$D$24,AS34='Info Com'!$F$24),'Info Com'!$I$24,
IF(AND(AI34='Info Com'!$D$25,AS34='Info Com'!$F$25),'Info Com'!$I$25,
IF(AND(AI34='Info Com'!$D$26,AS34='Info Com'!$F$26),'Info Com'!$I$26,
IF(AND(AI34='Info Com'!$D$27,AS34='Info Com'!$F$27),'Info Com'!$I$27,
IF(AND(AI34='Info Com'!$D$28,AS34='Info Com'!$F$28),'Info Com'!$I$28,
IF(AND(AI34='Info Com'!$D$29,AS34='Info Com'!$F$29),'Info Com'!$I$29,
IF(AND(AI34='Info Com'!$D$30,AS34='Info Com'!$F$30),'Info Com'!$I$30,
IF(AI34='Info Com'!$D$31,'Info Com'!$I$31*AS34,
IF(AI34='Info Com'!$D$32,'Info Com'!$I$32*AS34,0)))))))))))</f>
        <v>0</v>
      </c>
      <c r="AV34" s="159">
        <f xml:space="preserve">
IF(AI34='Info Com'!$D$22,'Info Com'!$E$22*AT34,
IF(AI34='Info Com'!$D$23,'Info Com'!$E$23*AT34,
IF(AI34='Info Com'!$D$24,'Info Com'!$E$24*AT34,
IF(AI34='Info Com'!$D$28,'Info Com'!$E$28*AT34,
IF(AI34='Info Com'!$D$29,'Info Com'!$E$29*AT34,
IF(AI34='Info Com'!$D$30,'Info Com'!$E$30*AT34,
IF(AI34='Info Com'!$D$31,'Info Com'!$E$31*AT34,
IF(AI34='Info Com'!$D$32,'Info Com'!$E$32*AT34,0))))))))</f>
        <v>0</v>
      </c>
      <c r="AW34" s="157">
        <f t="shared" si="9"/>
        <v>0</v>
      </c>
      <c r="AX34" s="157" t="str">
        <f t="shared" si="10"/>
        <v>NO CUMPLE</v>
      </c>
      <c r="AY34" s="157" t="str">
        <f t="shared" si="11"/>
        <v>NO CUMPLE</v>
      </c>
      <c r="AZ34" s="154" t="s">
        <v>502</v>
      </c>
      <c r="BA34" s="293">
        <f t="shared" si="12"/>
        <v>0</v>
      </c>
      <c r="BB34" s="291">
        <f>IF(AA34&gt;104,Tabla9[[#This Row],[CANTIDAD DE PTOS POR ENCIMA DE 104]]*288,0)</f>
        <v>0</v>
      </c>
      <c r="BC34" s="158">
        <f>IF(Q34="","",IFERROR(
VLOOKUP(AH34,Comisión10[[ESCALA]:[UTILIZACIÓN &gt;=86%]],3,0)*$AB34*$AC34*IF(AF34&gt;0,AF34,1),0))</f>
        <v>2100</v>
      </c>
      <c r="BD34" s="158">
        <f>IF(Q34="","",IFERROR(
IF(U34&gt;=98%,
VLOOKUP(AH34,Comisión10[[ESCALA]:[UTILIZACIÓN &gt;=86%]],4,0)*$AB34*$AC34,0),0))</f>
        <v>0</v>
      </c>
      <c r="BE34" s="158">
        <f>IF(Q34="","",
IFERROR(
IF(V34&gt;=86%,
VLOOKUP(AH34,Comisión10[[ESCALA]:[UTILIZACIÓN &gt;=86%]],5,0)*$AB34*$AC34,0),0))</f>
        <v>700</v>
      </c>
      <c r="BF34" s="160">
        <f t="shared" si="13"/>
        <v>0</v>
      </c>
      <c r="BG34" s="158">
        <f>IF(Q34="","",
IF(AND(AX34="OK",AY34="OK"),'Info Com'!$P$9,0))</f>
        <v>0</v>
      </c>
      <c r="BH34" s="158">
        <f>IF(Q34="","",
IF(W34="",0,
IF(AND(W34&gt;='Info Com'!$D$16,W34&lt;'Info Com'!$D$17),'Info Com'!$L$16,
IF(W34&gt;='Info Com'!$D$17,'Info Com'!$L$17,0))))</f>
        <v>0</v>
      </c>
      <c r="BI34" s="241">
        <f t="shared" si="19"/>
        <v>2800</v>
      </c>
    </row>
    <row r="35" spans="1:62" x14ac:dyDescent="0.25">
      <c r="A35" s="31" t="s">
        <v>31</v>
      </c>
      <c r="B35" s="31" t="s">
        <v>519</v>
      </c>
      <c r="C35" s="31">
        <v>39829390</v>
      </c>
      <c r="D35" s="31" t="s">
        <v>37</v>
      </c>
      <c r="E35" s="120">
        <v>5.2737300000000005</v>
      </c>
      <c r="F35" s="327">
        <v>0.79070032026668013</v>
      </c>
      <c r="G35" s="31">
        <v>103</v>
      </c>
      <c r="H35" s="31">
        <v>25</v>
      </c>
      <c r="I35" s="31">
        <v>128</v>
      </c>
      <c r="J35" s="31">
        <v>1</v>
      </c>
      <c r="K35" s="31">
        <v>1</v>
      </c>
      <c r="O35" s="154" t="str">
        <f t="shared" si="0"/>
        <v>Monjes Nicole</v>
      </c>
      <c r="P35" s="154" t="str">
        <f t="shared" si="1"/>
        <v>Gomez Micaela Ayelen</v>
      </c>
      <c r="Q35" s="154">
        <f t="shared" si="2"/>
        <v>39829390</v>
      </c>
      <c r="R35" s="155" t="str">
        <f t="shared" si="3"/>
        <v>Activo</v>
      </c>
      <c r="S35" s="155">
        <f t="shared" si="4"/>
        <v>5.2737300000000005</v>
      </c>
      <c r="T35" s="155">
        <f>IF(LEFT(C35,6)="","",
SUMIF('Cumpl HS'!E:E,'Com Agentes'!P35,'Cumpl HS'!G:G))</f>
        <v>5</v>
      </c>
      <c r="U35" s="156">
        <f t="shared" si="5"/>
        <v>1.0547460000000002</v>
      </c>
      <c r="V35" s="156">
        <f t="shared" si="15"/>
        <v>0.86</v>
      </c>
      <c r="W35" s="278">
        <f t="shared" si="6"/>
        <v>103</v>
      </c>
      <c r="X35" s="281">
        <f t="shared" si="20"/>
        <v>25</v>
      </c>
      <c r="Y35" s="283">
        <v>0</v>
      </c>
      <c r="Z35" s="283">
        <v>0</v>
      </c>
      <c r="AA35" s="278">
        <f>IF(Q35="","",Tabla9[[#This Row],[Puntos Reales
(Sin Incentivo)]]+X35+Y35+Z35)</f>
        <v>128</v>
      </c>
      <c r="AB35" s="156">
        <f t="shared" si="16"/>
        <v>1</v>
      </c>
      <c r="AC35" s="156">
        <f t="shared" si="17"/>
        <v>1</v>
      </c>
      <c r="AD35" s="157">
        <f>IF(Q35="","",'Info Com'!$D$11*AC35*AB35)</f>
        <v>65</v>
      </c>
      <c r="AE35" s="156">
        <f t="shared" si="8"/>
        <v>1.9692307692307693</v>
      </c>
      <c r="AF35" s="289">
        <f>IF((Tabla9[[#This Row],[Puntos]]/104)&gt;1,Tabla9[[#This Row],[Puntos]]/104,0)</f>
        <v>1.2307692307692308</v>
      </c>
      <c r="AG35" s="290">
        <f>IF(AA35&gt;104,Tabla9[[#This Row],[CANTIDAD DE PTOS POR ENCIMA DE 104]]*288+30000,0)</f>
        <v>36912</v>
      </c>
      <c r="AH35" s="154" t="str">
        <f>IF(Q35="","",
IF(AA35&lt;'Info Com'!$D$9*AB35*AC35,"Sin Escala",
IF(AND(AA35&gt;='Info Com'!$D$9*AB35*AC35,AA35&lt;'Info Com'!$D$10*AB35*AC35),'Info Com'!$F$9,
IF(AND(AA35&gt;='Info Com'!$D$10*AB35*AC35,AA35&lt;'Info Com'!$D$11*AB35*AC35),'Info Com'!$F$10,
IF(AND(AA35&gt;='Info Com'!$D$11*AB35*AC35,AA35&lt;'Info Com'!$D$12*AB35*AC35),'Info Com'!$F$11,
IF(AND(AA35&gt;='Info Com'!$D$12*AB35*AC35,AA35&lt;'Info Com'!$D$13*AB35*AC35),'Info Com'!$F$12,
IF(AND(AA35&gt;='Info Com'!$D$13*AB35*AC35,AA35&lt;'Info Com'!$D$14*AB35*AC35),'Info Com'!$F$13,
IF(AND(AA35&gt;='Info Com'!$D$14*AB35*AC35,AA35&lt;'Info Com'!$D$15*AB35*AC35),'Info Com'!$F$14,
IF(AND(AA35&gt;='Info Com'!$D$15*AB35*AC35,AA35&lt;'Info Com'!$D$16*AB35*AC35),'Info Com'!$F$15,
IF(AND(AA35&gt;='Info Com'!$D$16*AB35*AC35,AA35&lt;'Info Com'!$D$17*AB35*AC35),'Info Com'!$F$16,
IF(AA35&gt;='Info Com'!$D$17*AB35*AC35,'Info Com'!$F$17,"")))))))))))</f>
        <v>DESAFIO 2</v>
      </c>
      <c r="AI35" s="154" t="str">
        <f>IF(Q35="","",
IF(AA35&lt;'Info Com'!$D$9*AB35*AC35,"SIN ESCALA",
IF(AND(AA35&gt;='Info Com'!$D$9*AB35*AC35,AA35&lt;'Info Com'!$D$10*AB35*AC35),'Info Com'!$G$9,
IF(AND(AA35&gt;='Info Com'!$D$10*AB35*AC35,AA35&lt;'Info Com'!$D$11*AB35*AC35),'Info Com'!$G$10,
IF(AND(AA35&gt;='Info Com'!$D$11*AB35*AC35,AA35&lt;'Info Com'!$D$12*AB35*AC35),'Info Com'!$G$11,
IF(AND(AA35&gt;='Info Com'!$D$12*AB35*AC35,AA35&lt;'Info Com'!$D$13*AB35*AC35),'Info Com'!$G$12,
IF(AND(AA35&gt;='Info Com'!$D$13*AB35*AC35,AA35&lt;'Info Com'!$D$14*AB35*AC35),'Info Com'!$G$13,
IF(AND(AA35&gt;='Info Com'!$D$14*AB35*AC35,AA35&lt;'Info Com'!$D$15*AB35*AC35),'Info Com'!$G$14,
IF(AND(AA35&gt;='Info Com'!$D$15*AB35*AC35,AA35&lt;'Info Com'!$D$16*AB35*AC35),'Info Com'!$G$15,
IF(AND(AA35&gt;='Info Com'!$D$16*AB35*AC35,AA35&lt;'Info Com'!$D$17*AB35*AC35),'Info Com'!$G$16,
IF(AA35&gt;='Info Com'!$D$17*AB35*AC35,'Info Com'!$G$17,"")))))))))))</f>
        <v>SUPERA O IGUALA ESCALA 5</v>
      </c>
      <c r="AJ35" s="294">
        <f>IFERROR(IF(($AD35*'Info Com'!$E$9)-$AA35&lt;0,0,($AD35*'Info Com'!$E$9)-$AA35),"")</f>
        <v>0</v>
      </c>
      <c r="AK35" s="294">
        <f>IFERROR(IF(($AD35*'Info Com'!$E$10)-$AA35&lt;0,0,($AD35*'Info Com'!$E$10)-$AA35),"")</f>
        <v>0</v>
      </c>
      <c r="AL35" s="294">
        <f>IFERROR(IF(($AD35*'Info Com'!$E$11)-$AA35&lt;0,0,($AD35*'Info Com'!$E$11)-$AA35),"")</f>
        <v>0</v>
      </c>
      <c r="AM35" s="294">
        <f>IFERROR(IF(($AD35*'Info Com'!$E$12)-$AA35&lt;0,0,($AD35*'Info Com'!$E$12)-$AA35),"")</f>
        <v>0</v>
      </c>
      <c r="AN35" s="294">
        <f>IFERROR(IF(($AD35*'Info Com'!$E$13)-$AA35&lt;0,0,($AD35*'Info Com'!$E$13)-$AA35),"")</f>
        <v>0</v>
      </c>
      <c r="AO35" s="294">
        <f>IFERROR(IF(($AD35*'Info Com'!$E$14)-$AA35&lt;0,0,($AD35*'Info Com'!$E$14)-$AA35),"")</f>
        <v>0</v>
      </c>
      <c r="AP35" s="294">
        <f>IFERROR(IF(($AD35*'Info Com'!$E$15)-$AA35&lt;0,0,($AD35*'Info Com'!$E$15)-$AA35),"")</f>
        <v>0</v>
      </c>
      <c r="AQ35" s="294">
        <f>IFERROR(IF(($AD35*'Info Com'!$E$16)-$AA35&lt;0,0,($AD35*'Info Com'!$E$16)-$AA35),"")</f>
        <v>0</v>
      </c>
      <c r="AR35" s="294">
        <f>IFERROR(IF(($AD35*'Info Com'!$E$17)-$AA35&lt;0,0,($AD35*'Info Com'!$E$17)-$AA35),"")</f>
        <v>0</v>
      </c>
      <c r="AS35" s="157">
        <v>0</v>
      </c>
      <c r="AT35" s="157">
        <v>0</v>
      </c>
      <c r="AU35" s="158">
        <f xml:space="preserve">
IF(AND(AI35='Info Com'!$D$22,AS35='Info Com'!$F$22),'Info Com'!$I$22,
IF(AND(AI35='Info Com'!$D$23,AS35='Info Com'!$F$23),'Info Com'!$I$23,
IF(AND(AI35='Info Com'!$D$24,AS35='Info Com'!$F$24),'Info Com'!$I$24,
IF(AND(AI35='Info Com'!$D$25,AS35='Info Com'!$F$25),'Info Com'!$I$25,
IF(AND(AI35='Info Com'!$D$26,AS35='Info Com'!$F$26),'Info Com'!$I$26,
IF(AND(AI35='Info Com'!$D$27,AS35='Info Com'!$F$27),'Info Com'!$I$27,
IF(AND(AI35='Info Com'!$D$28,AS35='Info Com'!$F$28),'Info Com'!$I$28,
IF(AND(AI35='Info Com'!$D$29,AS35='Info Com'!$F$29),'Info Com'!$I$29,
IF(AND(AI35='Info Com'!$D$30,AS35='Info Com'!$F$30),'Info Com'!$I$30,
IF(AI35='Info Com'!$D$31,'Info Com'!$I$31*AS35,
IF(AI35='Info Com'!$D$32,'Info Com'!$I$32*AS35,0)))))))))))</f>
        <v>0</v>
      </c>
      <c r="AV35" s="159">
        <f xml:space="preserve">
IF(AI35='Info Com'!$D$22,'Info Com'!$E$22*AT35,
IF(AI35='Info Com'!$D$23,'Info Com'!$E$23*AT35,
IF(AI35='Info Com'!$D$24,'Info Com'!$E$24*AT35,
IF(AI35='Info Com'!$D$28,'Info Com'!$E$28*AT35,
IF(AI35='Info Com'!$D$29,'Info Com'!$E$29*AT35,
IF(AI35='Info Com'!$D$30,'Info Com'!$E$30*AT35,
IF(AI35='Info Com'!$D$31,'Info Com'!$E$31*AT35,
IF(AI35='Info Com'!$D$32,'Info Com'!$E$32*AT35,0))))))))</f>
        <v>0</v>
      </c>
      <c r="AW35" s="157">
        <f t="shared" si="9"/>
        <v>0</v>
      </c>
      <c r="AX35" s="157" t="str">
        <f t="shared" si="10"/>
        <v>OK</v>
      </c>
      <c r="AY35" s="157" t="str">
        <f t="shared" si="11"/>
        <v>NO CUMPLE</v>
      </c>
      <c r="AZ35" s="154" t="s">
        <v>502</v>
      </c>
      <c r="BA35" s="293">
        <f t="shared" si="12"/>
        <v>24</v>
      </c>
      <c r="BB35" s="291">
        <f>IF(AA35&gt;104,Tabla9[[#This Row],[CANTIDAD DE PTOS POR ENCIMA DE 104]]*288,0)</f>
        <v>6912</v>
      </c>
      <c r="BC35" s="158">
        <f>IF(Q35="","",IFERROR(
VLOOKUP(AH35,Comisión10[[ESCALA]:[UTILIZACIÓN &gt;=86%]],3,0)*$AB35*$AC35*IF(AF35&gt;0,AF35,1),0))</f>
        <v>6400</v>
      </c>
      <c r="BD35" s="158">
        <f>IF(Q35="","",IFERROR(
IF(U35&gt;=98%,
VLOOKUP(AH35,Comisión10[[ESCALA]:[UTILIZACIÓN &gt;=86%]],4,0)*$AB35*$AC35,0),0))</f>
        <v>21700</v>
      </c>
      <c r="BE35" s="158">
        <f>IF(Q35="","",
IFERROR(
IF(V35&gt;=86%,
VLOOKUP(AH35,Comisión10[[ESCALA]:[UTILIZACIÓN &gt;=86%]],5,0)*$AB35*$AC35,0),0))</f>
        <v>3100</v>
      </c>
      <c r="BF35" s="160">
        <f t="shared" si="13"/>
        <v>0</v>
      </c>
      <c r="BG35" s="158">
        <f>IF(Q35="","",
IF(AND(AX35="OK",AY35="OK"),'Info Com'!$P$9,0))</f>
        <v>0</v>
      </c>
      <c r="BH35" s="158">
        <f>IF(Q35="","",
IF(W35="",0,
IF(AND(W35&gt;='Info Com'!$D$16,W35&lt;'Info Com'!$D$17),'Info Com'!$L$16,
IF(W35&gt;='Info Com'!$D$17,'Info Com'!$L$17,0))))</f>
        <v>10000</v>
      </c>
      <c r="BI35" s="241">
        <f t="shared" si="19"/>
        <v>48112</v>
      </c>
    </row>
    <row r="36" spans="1:62" x14ac:dyDescent="0.25">
      <c r="A36" s="31" t="s">
        <v>31</v>
      </c>
      <c r="B36" s="31" t="s">
        <v>201</v>
      </c>
      <c r="C36" s="31">
        <v>38327845</v>
      </c>
      <c r="D36" s="31" t="s">
        <v>37</v>
      </c>
      <c r="E36" s="120">
        <v>5.31874</v>
      </c>
      <c r="F36" s="327">
        <v>0.86967214039415341</v>
      </c>
      <c r="G36" s="31">
        <v>94</v>
      </c>
      <c r="H36" s="31">
        <v>24</v>
      </c>
      <c r="I36" s="31">
        <v>118</v>
      </c>
      <c r="J36" s="31">
        <v>1</v>
      </c>
      <c r="K36" s="31">
        <v>1</v>
      </c>
      <c r="O36" s="154" t="str">
        <f t="shared" si="0"/>
        <v>Monjes Nicole</v>
      </c>
      <c r="P36" s="154" t="str">
        <f t="shared" si="1"/>
        <v>Lastra Keila</v>
      </c>
      <c r="Q36" s="154">
        <f t="shared" si="2"/>
        <v>38327845</v>
      </c>
      <c r="R36" s="155" t="str">
        <f t="shared" si="3"/>
        <v>Activo</v>
      </c>
      <c r="S36" s="155">
        <f t="shared" si="4"/>
        <v>5.31874</v>
      </c>
      <c r="T36" s="155">
        <f>IF(LEFT(C36,6)="","",
SUMIF('Cumpl HS'!E:E,'Com Agentes'!P36,'Cumpl HS'!G:G))</f>
        <v>5</v>
      </c>
      <c r="U36" s="156">
        <f t="shared" si="5"/>
        <v>1.0637479999999999</v>
      </c>
      <c r="V36" s="156">
        <f t="shared" si="15"/>
        <v>0.86967214039415341</v>
      </c>
      <c r="W36" s="278">
        <f t="shared" si="6"/>
        <v>94</v>
      </c>
      <c r="X36" s="281">
        <f t="shared" si="20"/>
        <v>24</v>
      </c>
      <c r="Y36" s="283">
        <v>0</v>
      </c>
      <c r="Z36" s="282">
        <v>0</v>
      </c>
      <c r="AA36" s="278">
        <f>IF(Q36="","",Tabla9[[#This Row],[Puntos Reales
(Sin Incentivo)]]+X36+Y36+Z36)</f>
        <v>118</v>
      </c>
      <c r="AB36" s="156">
        <f t="shared" si="16"/>
        <v>1</v>
      </c>
      <c r="AC36" s="156">
        <f t="shared" si="17"/>
        <v>1</v>
      </c>
      <c r="AD36" s="157">
        <f>IF(Q36="","",'Info Com'!$D$11*AC36*AB36)</f>
        <v>65</v>
      </c>
      <c r="AE36" s="156">
        <f t="shared" si="8"/>
        <v>1.8153846153846154</v>
      </c>
      <c r="AF36" s="289">
        <f>IF((Tabla9[[#This Row],[Puntos]]/104)&gt;1,Tabla9[[#This Row],[Puntos]]/104,0)</f>
        <v>1.1346153846153846</v>
      </c>
      <c r="AG36" s="290">
        <f>IF(AA36&gt;104,Tabla9[[#This Row],[CANTIDAD DE PTOS POR ENCIMA DE 104]]*288+30000,0)</f>
        <v>34032</v>
      </c>
      <c r="AH36" s="154" t="str">
        <f>IF(Q36="","",
IF(AA36&lt;'Info Com'!$D$9*AB36*AC36,"Sin Escala",
IF(AND(AA36&gt;='Info Com'!$D$9*AB36*AC36,AA36&lt;'Info Com'!$D$10*AB36*AC36),'Info Com'!$F$9,
IF(AND(AA36&gt;='Info Com'!$D$10*AB36*AC36,AA36&lt;'Info Com'!$D$11*AB36*AC36),'Info Com'!$F$10,
IF(AND(AA36&gt;='Info Com'!$D$11*AB36*AC36,AA36&lt;'Info Com'!$D$12*AB36*AC36),'Info Com'!$F$11,
IF(AND(AA36&gt;='Info Com'!$D$12*AB36*AC36,AA36&lt;'Info Com'!$D$13*AB36*AC36),'Info Com'!$F$12,
IF(AND(AA36&gt;='Info Com'!$D$13*AB36*AC36,AA36&lt;'Info Com'!$D$14*AB36*AC36),'Info Com'!$F$13,
IF(AND(AA36&gt;='Info Com'!$D$14*AB36*AC36,AA36&lt;'Info Com'!$D$15*AB36*AC36),'Info Com'!$F$14,
IF(AND(AA36&gt;='Info Com'!$D$15*AB36*AC36,AA36&lt;'Info Com'!$D$16*AB36*AC36),'Info Com'!$F$15,
IF(AND(AA36&gt;='Info Com'!$D$16*AB36*AC36,AA36&lt;'Info Com'!$D$17*AB36*AC36),'Info Com'!$F$16,
IF(AA36&gt;='Info Com'!$D$17*AB36*AC36,'Info Com'!$F$17,"")))))))))))</f>
        <v>DESAFIO 2</v>
      </c>
      <c r="AI36" s="154" t="str">
        <f>IF(Q36="","",
IF(AA36&lt;'Info Com'!$D$9*AB36*AC36,"SIN ESCALA",
IF(AND(AA36&gt;='Info Com'!$D$9*AB36*AC36,AA36&lt;'Info Com'!$D$10*AB36*AC36),'Info Com'!$G$9,
IF(AND(AA36&gt;='Info Com'!$D$10*AB36*AC36,AA36&lt;'Info Com'!$D$11*AB36*AC36),'Info Com'!$G$10,
IF(AND(AA36&gt;='Info Com'!$D$11*AB36*AC36,AA36&lt;'Info Com'!$D$12*AB36*AC36),'Info Com'!$G$11,
IF(AND(AA36&gt;='Info Com'!$D$12*AB36*AC36,AA36&lt;'Info Com'!$D$13*AB36*AC36),'Info Com'!$G$12,
IF(AND(AA36&gt;='Info Com'!$D$13*AB36*AC36,AA36&lt;'Info Com'!$D$14*AB36*AC36),'Info Com'!$G$13,
IF(AND(AA36&gt;='Info Com'!$D$14*AB36*AC36,AA36&lt;'Info Com'!$D$15*AB36*AC36),'Info Com'!$G$14,
IF(AND(AA36&gt;='Info Com'!$D$15*AB36*AC36,AA36&lt;'Info Com'!$D$16*AB36*AC36),'Info Com'!$G$15,
IF(AND(AA36&gt;='Info Com'!$D$16*AB36*AC36,AA36&lt;'Info Com'!$D$17*AB36*AC36),'Info Com'!$G$16,
IF(AA36&gt;='Info Com'!$D$17*AB36*AC36,'Info Com'!$G$17,"")))))))))))</f>
        <v>SUPERA O IGUALA ESCALA 5</v>
      </c>
      <c r="AJ36" s="294">
        <f>IFERROR(IF(($AD36*'Info Com'!$E$9)-$AA36&lt;0,0,($AD36*'Info Com'!$E$9)-$AA36),"")</f>
        <v>0</v>
      </c>
      <c r="AK36" s="294">
        <f>IFERROR(IF(($AD36*'Info Com'!$E$10)-$AA36&lt;0,0,($AD36*'Info Com'!$E$10)-$AA36),"")</f>
        <v>0</v>
      </c>
      <c r="AL36" s="294">
        <f>IFERROR(IF(($AD36*'Info Com'!$E$11)-$AA36&lt;0,0,($AD36*'Info Com'!$E$11)-$AA36),"")</f>
        <v>0</v>
      </c>
      <c r="AM36" s="294">
        <f>IFERROR(IF(($AD36*'Info Com'!$E$12)-$AA36&lt;0,0,($AD36*'Info Com'!$E$12)-$AA36),"")</f>
        <v>0</v>
      </c>
      <c r="AN36" s="294">
        <f>IFERROR(IF(($AD36*'Info Com'!$E$13)-$AA36&lt;0,0,($AD36*'Info Com'!$E$13)-$AA36),"")</f>
        <v>0</v>
      </c>
      <c r="AO36" s="294">
        <f>IFERROR(IF(($AD36*'Info Com'!$E$14)-$AA36&lt;0,0,($AD36*'Info Com'!$E$14)-$AA36),"")</f>
        <v>0</v>
      </c>
      <c r="AP36" s="294">
        <f>IFERROR(IF(($AD36*'Info Com'!$E$15)-$AA36&lt;0,0,($AD36*'Info Com'!$E$15)-$AA36),"")</f>
        <v>0</v>
      </c>
      <c r="AQ36" s="294">
        <f>IFERROR(IF(($AD36*'Info Com'!$E$16)-$AA36&lt;0,0,($AD36*'Info Com'!$E$16)-$AA36),"")</f>
        <v>0</v>
      </c>
      <c r="AR36" s="294">
        <f>IFERROR(IF(($AD36*'Info Com'!$E$17)-$AA36&lt;0,0,($AD36*'Info Com'!$E$17)-$AA36),"")</f>
        <v>0</v>
      </c>
      <c r="AS36" s="157">
        <v>0</v>
      </c>
      <c r="AT36" s="157">
        <v>0</v>
      </c>
      <c r="AU36" s="158">
        <f xml:space="preserve">
IF(AND(AI36='Info Com'!$D$22,AS36='Info Com'!$F$22),'Info Com'!$I$22,
IF(AND(AI36='Info Com'!$D$23,AS36='Info Com'!$F$23),'Info Com'!$I$23,
IF(AND(AI36='Info Com'!$D$24,AS36='Info Com'!$F$24),'Info Com'!$I$24,
IF(AND(AI36='Info Com'!$D$25,AS36='Info Com'!$F$25),'Info Com'!$I$25,
IF(AND(AI36='Info Com'!$D$26,AS36='Info Com'!$F$26),'Info Com'!$I$26,
IF(AND(AI36='Info Com'!$D$27,AS36='Info Com'!$F$27),'Info Com'!$I$27,
IF(AND(AI36='Info Com'!$D$28,AS36='Info Com'!$F$28),'Info Com'!$I$28,
IF(AND(AI36='Info Com'!$D$29,AS36='Info Com'!$F$29),'Info Com'!$I$29,
IF(AND(AI36='Info Com'!$D$30,AS36='Info Com'!$F$30),'Info Com'!$I$30,
IF(AI36='Info Com'!$D$31,'Info Com'!$I$31*AS36,
IF(AI36='Info Com'!$D$32,'Info Com'!$I$32*AS36,0)))))))))))</f>
        <v>0</v>
      </c>
      <c r="AV36" s="159">
        <f xml:space="preserve">
IF(AI36='Info Com'!$D$22,'Info Com'!$E$22*AT36,
IF(AI36='Info Com'!$D$23,'Info Com'!$E$23*AT36,
IF(AI36='Info Com'!$D$24,'Info Com'!$E$24*AT36,
IF(AI36='Info Com'!$D$28,'Info Com'!$E$28*AT36,
IF(AI36='Info Com'!$D$29,'Info Com'!$E$29*AT36,
IF(AI36='Info Com'!$D$30,'Info Com'!$E$30*AT36,
IF(AI36='Info Com'!$D$31,'Info Com'!$E$31*AT36,
IF(AI36='Info Com'!$D$32,'Info Com'!$E$32*AT36,0))))))))</f>
        <v>0</v>
      </c>
      <c r="AW36" s="157">
        <f t="shared" si="9"/>
        <v>0</v>
      </c>
      <c r="AX36" s="157" t="str">
        <f t="shared" si="10"/>
        <v>OK</v>
      </c>
      <c r="AY36" s="157" t="str">
        <f t="shared" si="11"/>
        <v>NO CUMPLE</v>
      </c>
      <c r="AZ36" s="154" t="s">
        <v>502</v>
      </c>
      <c r="BA36" s="293">
        <f t="shared" si="12"/>
        <v>14</v>
      </c>
      <c r="BB36" s="291">
        <f>IF(AA36&gt;104,Tabla9[[#This Row],[CANTIDAD DE PTOS POR ENCIMA DE 104]]*288,0)</f>
        <v>4032</v>
      </c>
      <c r="BC36" s="158">
        <f>IF(Q36="","",IFERROR(
VLOOKUP(AH36,Comisión10[[ESCALA]:[UTILIZACIÓN &gt;=86%]],3,0)*$AB36*$AC36*IF(AF36&gt;0,AF36,1),0))</f>
        <v>5900</v>
      </c>
      <c r="BD36" s="158">
        <f>IF(Q36="","",IFERROR(
IF(U36&gt;=98%,
VLOOKUP(AH36,Comisión10[[ESCALA]:[UTILIZACIÓN &gt;=86%]],4,0)*$AB36*$AC36,0),0))</f>
        <v>21700</v>
      </c>
      <c r="BE36" s="158">
        <f>IF(Q36="","",
IFERROR(
IF(V36&gt;=86%,
VLOOKUP(AH36,Comisión10[[ESCALA]:[UTILIZACIÓN &gt;=86%]],5,0)*$AB36*$AC36,0),0))</f>
        <v>3100</v>
      </c>
      <c r="BF36" s="160">
        <f t="shared" si="13"/>
        <v>0</v>
      </c>
      <c r="BG36" s="158">
        <f>IF(Q36="","",
IF(AND(AX36="OK",AY36="OK"),'Info Com'!$P$9,0))</f>
        <v>0</v>
      </c>
      <c r="BH36" s="158">
        <f>IF(Q36="","",
IF(W36="",0,
IF(AND(W36&gt;='Info Com'!$D$16,W36&lt;'Info Com'!$D$17),'Info Com'!$L$16,
IF(W36&gt;='Info Com'!$D$17,'Info Com'!$L$17,0))))</f>
        <v>10000</v>
      </c>
      <c r="BI36" s="241">
        <f t="shared" si="19"/>
        <v>44732</v>
      </c>
    </row>
    <row r="37" spans="1:62" x14ac:dyDescent="0.25">
      <c r="A37" s="31" t="s">
        <v>31</v>
      </c>
      <c r="B37" s="31" t="s">
        <v>581</v>
      </c>
      <c r="C37" s="31">
        <v>28492252</v>
      </c>
      <c r="D37" s="31" t="s">
        <v>37</v>
      </c>
      <c r="E37" s="120">
        <v>2.9392400000000003</v>
      </c>
      <c r="F37" s="327">
        <v>0.81187653951361582</v>
      </c>
      <c r="G37" s="31">
        <v>79</v>
      </c>
      <c r="H37" s="31">
        <v>27</v>
      </c>
      <c r="I37" s="31">
        <v>106</v>
      </c>
      <c r="J37" s="31">
        <v>0.5</v>
      </c>
      <c r="K37" s="31">
        <v>0.5</v>
      </c>
      <c r="O37" s="154" t="str">
        <f t="shared" si="0"/>
        <v>Monjes Nicole</v>
      </c>
      <c r="P37" s="154" t="str">
        <f t="shared" si="1"/>
        <v>Lopez Monica Laura</v>
      </c>
      <c r="Q37" s="154">
        <f t="shared" si="2"/>
        <v>28492252</v>
      </c>
      <c r="R37" s="155" t="str">
        <f t="shared" si="3"/>
        <v>Activo</v>
      </c>
      <c r="S37" s="155">
        <f t="shared" si="4"/>
        <v>2.9392400000000003</v>
      </c>
      <c r="T37" s="155">
        <f>IF(LEFT(C37,6)="","",
SUMIF('Cumpl HS'!E:E,'Com Agentes'!P37,'Cumpl HS'!G:G))</f>
        <v>2.75</v>
      </c>
      <c r="U37" s="156">
        <f t="shared" si="5"/>
        <v>1.0688145454545455</v>
      </c>
      <c r="V37" s="156">
        <f t="shared" si="15"/>
        <v>0.86</v>
      </c>
      <c r="W37" s="278">
        <f t="shared" si="6"/>
        <v>79</v>
      </c>
      <c r="X37" s="281">
        <f t="shared" si="20"/>
        <v>27</v>
      </c>
      <c r="Y37" s="283">
        <v>0</v>
      </c>
      <c r="Z37" s="283">
        <v>0</v>
      </c>
      <c r="AA37" s="278">
        <f>IF(Q37="","",Tabla9[[#This Row],[Puntos Reales
(Sin Incentivo)]]+X37+Y37+Z37)</f>
        <v>106</v>
      </c>
      <c r="AB37" s="156">
        <f t="shared" si="16"/>
        <v>0.5</v>
      </c>
      <c r="AC37" s="156">
        <f t="shared" si="17"/>
        <v>0.5</v>
      </c>
      <c r="AD37" s="157">
        <f>IF(Q37="","",'Info Com'!$D$11*AC37*AB37)</f>
        <v>16.25</v>
      </c>
      <c r="AE37" s="156">
        <f t="shared" si="8"/>
        <v>6.523076923076923</v>
      </c>
      <c r="AF37" s="289">
        <f>IF((Tabla9[[#This Row],[Puntos]]/104)&gt;1,Tabla9[[#This Row],[Puntos]]/104,0)</f>
        <v>1.0192307692307692</v>
      </c>
      <c r="AG37" s="290">
        <f>IF(AA37&gt;104,Tabla9[[#This Row],[CANTIDAD DE PTOS POR ENCIMA DE 104]]*288+30000,0)</f>
        <v>30576</v>
      </c>
      <c r="AH37" s="154" t="str">
        <f>IF(Q37="","",
IF(AA37&lt;'Info Com'!$D$9*AB37*AC37,"Sin Escala",
IF(AND(AA37&gt;='Info Com'!$D$9*AB37*AC37,AA37&lt;'Info Com'!$D$10*AB37*AC37),'Info Com'!$F$9,
IF(AND(AA37&gt;='Info Com'!$D$10*AB37*AC37,AA37&lt;'Info Com'!$D$11*AB37*AC37),'Info Com'!$F$10,
IF(AND(AA37&gt;='Info Com'!$D$11*AB37*AC37,AA37&lt;'Info Com'!$D$12*AB37*AC37),'Info Com'!$F$11,
IF(AND(AA37&gt;='Info Com'!$D$12*AB37*AC37,AA37&lt;'Info Com'!$D$13*AB37*AC37),'Info Com'!$F$12,
IF(AND(AA37&gt;='Info Com'!$D$13*AB37*AC37,AA37&lt;'Info Com'!$D$14*AB37*AC37),'Info Com'!$F$13,
IF(AND(AA37&gt;='Info Com'!$D$14*AB37*AC37,AA37&lt;'Info Com'!$D$15*AB37*AC37),'Info Com'!$F$14,
IF(AND(AA37&gt;='Info Com'!$D$15*AB37*AC37,AA37&lt;'Info Com'!$D$16*AB37*AC37),'Info Com'!$F$15,
IF(AND(AA37&gt;='Info Com'!$D$16*AB37*AC37,AA37&lt;'Info Com'!$D$17*AB37*AC37),'Info Com'!$F$16,
IF(AA37&gt;='Info Com'!$D$17*AB37*AC37,'Info Com'!$F$17,"")))))))))))</f>
        <v>DESAFIO 2</v>
      </c>
      <c r="AI37" s="154" t="str">
        <f>IF(Q37="","",
IF(AA37&lt;'Info Com'!$D$9*AB37*AC37,"SIN ESCALA",
IF(AND(AA37&gt;='Info Com'!$D$9*AB37*AC37,AA37&lt;'Info Com'!$D$10*AB37*AC37),'Info Com'!$G$9,
IF(AND(AA37&gt;='Info Com'!$D$10*AB37*AC37,AA37&lt;'Info Com'!$D$11*AB37*AC37),'Info Com'!$G$10,
IF(AND(AA37&gt;='Info Com'!$D$11*AB37*AC37,AA37&lt;'Info Com'!$D$12*AB37*AC37),'Info Com'!$G$11,
IF(AND(AA37&gt;='Info Com'!$D$12*AB37*AC37,AA37&lt;'Info Com'!$D$13*AB37*AC37),'Info Com'!$G$12,
IF(AND(AA37&gt;='Info Com'!$D$13*AB37*AC37,AA37&lt;'Info Com'!$D$14*AB37*AC37),'Info Com'!$G$13,
IF(AND(AA37&gt;='Info Com'!$D$14*AB37*AC37,AA37&lt;'Info Com'!$D$15*AB37*AC37),'Info Com'!$G$14,
IF(AND(AA37&gt;='Info Com'!$D$15*AB37*AC37,AA37&lt;'Info Com'!$D$16*AB37*AC37),'Info Com'!$G$15,
IF(AND(AA37&gt;='Info Com'!$D$16*AB37*AC37,AA37&lt;'Info Com'!$D$17*AB37*AC37),'Info Com'!$G$16,
IF(AA37&gt;='Info Com'!$D$17*AB37*AC37,'Info Com'!$G$17,"")))))))))))</f>
        <v>SUPERA O IGUALA ESCALA 5</v>
      </c>
      <c r="AJ37" s="294">
        <f>IFERROR(IF(($AD37*'Info Com'!$E$9)-$AA37&lt;0,0,($AD37*'Info Com'!$E$9)-$AA37),"")</f>
        <v>0</v>
      </c>
      <c r="AK37" s="294">
        <f>IFERROR(IF(($AD37*'Info Com'!$E$10)-$AA37&lt;0,0,($AD37*'Info Com'!$E$10)-$AA37),"")</f>
        <v>0</v>
      </c>
      <c r="AL37" s="294">
        <f>IFERROR(IF(($AD37*'Info Com'!$E$11)-$AA37&lt;0,0,($AD37*'Info Com'!$E$11)-$AA37),"")</f>
        <v>0</v>
      </c>
      <c r="AM37" s="294">
        <f>IFERROR(IF(($AD37*'Info Com'!$E$12)-$AA37&lt;0,0,($AD37*'Info Com'!$E$12)-$AA37),"")</f>
        <v>0</v>
      </c>
      <c r="AN37" s="294">
        <f>IFERROR(IF(($AD37*'Info Com'!$E$13)-$AA37&lt;0,0,($AD37*'Info Com'!$E$13)-$AA37),"")</f>
        <v>0</v>
      </c>
      <c r="AO37" s="294">
        <f>IFERROR(IF(($AD37*'Info Com'!$E$14)-$AA37&lt;0,0,($AD37*'Info Com'!$E$14)-$AA37),"")</f>
        <v>0</v>
      </c>
      <c r="AP37" s="294">
        <f>IFERROR(IF(($AD37*'Info Com'!$E$15)-$AA37&lt;0,0,($AD37*'Info Com'!$E$15)-$AA37),"")</f>
        <v>0</v>
      </c>
      <c r="AQ37" s="294">
        <f>IFERROR(IF(($AD37*'Info Com'!$E$16)-$AA37&lt;0,0,($AD37*'Info Com'!$E$16)-$AA37),"")</f>
        <v>0</v>
      </c>
      <c r="AR37" s="294">
        <f>IFERROR(IF(($AD37*'Info Com'!$E$17)-$AA37&lt;0,0,($AD37*'Info Com'!$E$17)-$AA37),"")</f>
        <v>0</v>
      </c>
      <c r="AS37" s="157">
        <v>0</v>
      </c>
      <c r="AT37" s="157">
        <v>0</v>
      </c>
      <c r="AU37" s="158">
        <f xml:space="preserve">
IF(AND(AI37='Info Com'!$D$22,AS37='Info Com'!$F$22),'Info Com'!$I$22,
IF(AND(AI37='Info Com'!$D$23,AS37='Info Com'!$F$23),'Info Com'!$I$23,
IF(AND(AI37='Info Com'!$D$24,AS37='Info Com'!$F$24),'Info Com'!$I$24,
IF(AND(AI37='Info Com'!$D$25,AS37='Info Com'!$F$25),'Info Com'!$I$25,
IF(AND(AI37='Info Com'!$D$26,AS37='Info Com'!$F$26),'Info Com'!$I$26,
IF(AND(AI37='Info Com'!$D$27,AS37='Info Com'!$F$27),'Info Com'!$I$27,
IF(AND(AI37='Info Com'!$D$28,AS37='Info Com'!$F$28),'Info Com'!$I$28,
IF(AND(AI37='Info Com'!$D$29,AS37='Info Com'!$F$29),'Info Com'!$I$29,
IF(AND(AI37='Info Com'!$D$30,AS37='Info Com'!$F$30),'Info Com'!$I$30,
IF(AI37='Info Com'!$D$31,'Info Com'!$I$31*AS37,
IF(AI37='Info Com'!$D$32,'Info Com'!$I$32*AS37,0)))))))))))</f>
        <v>0</v>
      </c>
      <c r="AV37" s="159">
        <f xml:space="preserve">
IF(AI37='Info Com'!$D$22,'Info Com'!$E$22*AT37,
IF(AI37='Info Com'!$D$23,'Info Com'!$E$23*AT37,
IF(AI37='Info Com'!$D$24,'Info Com'!$E$24*AT37,
IF(AI37='Info Com'!$D$28,'Info Com'!$E$28*AT37,
IF(AI37='Info Com'!$D$29,'Info Com'!$E$29*AT37,
IF(AI37='Info Com'!$D$30,'Info Com'!$E$30*AT37,
IF(AI37='Info Com'!$D$31,'Info Com'!$E$31*AT37,
IF(AI37='Info Com'!$D$32,'Info Com'!$E$32*AT37,0))))))))</f>
        <v>0</v>
      </c>
      <c r="AW37" s="157">
        <f t="shared" si="9"/>
        <v>0</v>
      </c>
      <c r="AX37" s="157" t="str">
        <f t="shared" si="10"/>
        <v>OK</v>
      </c>
      <c r="AY37" s="157" t="str">
        <f t="shared" si="11"/>
        <v>NO CUMPLE</v>
      </c>
      <c r="AZ37" s="154" t="s">
        <v>502</v>
      </c>
      <c r="BA37" s="293">
        <f t="shared" si="12"/>
        <v>2</v>
      </c>
      <c r="BB37" s="291">
        <f>IF(AA37&gt;104,Tabla9[[#This Row],[CANTIDAD DE PTOS POR ENCIMA DE 104]]*288,0)</f>
        <v>576</v>
      </c>
      <c r="BC37" s="158">
        <f>IF(Q37="","",IFERROR(
VLOOKUP(AH37,Comisión10[[ESCALA]:[UTILIZACIÓN &gt;=86%]],3,0)*$AB37*$AC37*IF(AF37&gt;0,AF37,1),0))</f>
        <v>1325</v>
      </c>
      <c r="BD37" s="158">
        <f>IF(Q37="","",IFERROR(
IF(U37&gt;=98%,
VLOOKUP(AH37,Comisión10[[ESCALA]:[UTILIZACIÓN &gt;=86%]],4,0)*$AB37*$AC37,0),0))</f>
        <v>5425</v>
      </c>
      <c r="BE37" s="158">
        <f>IF(Q37="","",
IFERROR(
IF(V37&gt;=86%,
VLOOKUP(AH37,Comisión10[[ESCALA]:[UTILIZACIÓN &gt;=86%]],5,0)*$AB37*$AC37,0),0))</f>
        <v>775</v>
      </c>
      <c r="BF37" s="160">
        <f t="shared" si="13"/>
        <v>0</v>
      </c>
      <c r="BG37" s="158">
        <f>IF(Q37="","",
IF(AND(AX37="OK",AY37="OK"),'Info Com'!$P$9,0))</f>
        <v>0</v>
      </c>
      <c r="BH37" s="158">
        <f>IF(Q37="","",
IF(W37="",0,
IF(AND(W37&gt;='Info Com'!$D$16,W37&lt;'Info Com'!$D$17),'Info Com'!$L$16,
IF(W37&gt;='Info Com'!$D$17,'Info Com'!$L$17,0))))</f>
        <v>0</v>
      </c>
      <c r="BI37" s="241">
        <f t="shared" si="19"/>
        <v>8101</v>
      </c>
    </row>
    <row r="38" spans="1:62" x14ac:dyDescent="0.25">
      <c r="A38" s="31" t="s">
        <v>31</v>
      </c>
      <c r="B38" s="31" t="s">
        <v>154</v>
      </c>
      <c r="C38" s="31">
        <v>42457581</v>
      </c>
      <c r="D38" s="31" t="s">
        <v>37</v>
      </c>
      <c r="E38" s="120">
        <v>6.1507000000000005</v>
      </c>
      <c r="F38" s="327">
        <v>0.83417822361682414</v>
      </c>
      <c r="G38" s="31">
        <v>94</v>
      </c>
      <c r="H38" s="31">
        <v>86</v>
      </c>
      <c r="I38" s="31">
        <v>180</v>
      </c>
      <c r="J38" s="31">
        <v>1</v>
      </c>
      <c r="K38" s="31">
        <v>1</v>
      </c>
      <c r="O38" s="154" t="str">
        <f t="shared" si="0"/>
        <v>Monjes Nicole</v>
      </c>
      <c r="P38" s="154" t="str">
        <f t="shared" si="1"/>
        <v>Medina Rocio Elizabeth</v>
      </c>
      <c r="Q38" s="154">
        <f t="shared" si="2"/>
        <v>42457581</v>
      </c>
      <c r="R38" s="155" t="str">
        <f t="shared" si="3"/>
        <v>Activo</v>
      </c>
      <c r="S38" s="155">
        <f t="shared" si="4"/>
        <v>6.1507000000000005</v>
      </c>
      <c r="T38" s="155">
        <f>IF(LEFT(C38,6)="","",
SUMIF('Cumpl HS'!E:E,'Com Agentes'!P38,'Cumpl HS'!G:G))</f>
        <v>5</v>
      </c>
      <c r="U38" s="156">
        <f t="shared" si="5"/>
        <v>1.23014</v>
      </c>
      <c r="V38" s="156">
        <f t="shared" si="15"/>
        <v>0.86</v>
      </c>
      <c r="W38" s="278">
        <f t="shared" si="6"/>
        <v>94</v>
      </c>
      <c r="X38" s="281">
        <f t="shared" si="20"/>
        <v>86</v>
      </c>
      <c r="Y38" s="283">
        <v>0</v>
      </c>
      <c r="Z38" s="282">
        <v>0</v>
      </c>
      <c r="AA38" s="278">
        <f>IF(Q38="","",Tabla9[[#This Row],[Puntos Reales
(Sin Incentivo)]]+X38+Y38+Z38)</f>
        <v>180</v>
      </c>
      <c r="AB38" s="156">
        <f t="shared" si="16"/>
        <v>1</v>
      </c>
      <c r="AC38" s="156">
        <f t="shared" si="17"/>
        <v>1</v>
      </c>
      <c r="AD38" s="157">
        <f>IF(Q38="","",'Info Com'!$D$11*AC38*AB38)</f>
        <v>65</v>
      </c>
      <c r="AE38" s="156">
        <f t="shared" si="8"/>
        <v>2.7692307692307692</v>
      </c>
      <c r="AF38" s="289">
        <f>IF((Tabla9[[#This Row],[Puntos]]/104)&gt;1,Tabla9[[#This Row],[Puntos]]/104,0)</f>
        <v>1.7307692307692308</v>
      </c>
      <c r="AG38" s="290">
        <f>IF(AA38&gt;104,Tabla9[[#This Row],[CANTIDAD DE PTOS POR ENCIMA DE 104]]*288+30000,0)</f>
        <v>51888</v>
      </c>
      <c r="AH38" s="154" t="str">
        <f>IF(Q38="","",
IF(AA38&lt;'Info Com'!$D$9*AB38*AC38,"Sin Escala",
IF(AND(AA38&gt;='Info Com'!$D$9*AB38*AC38,AA38&lt;'Info Com'!$D$10*AB38*AC38),'Info Com'!$F$9,
IF(AND(AA38&gt;='Info Com'!$D$10*AB38*AC38,AA38&lt;'Info Com'!$D$11*AB38*AC38),'Info Com'!$F$10,
IF(AND(AA38&gt;='Info Com'!$D$11*AB38*AC38,AA38&lt;'Info Com'!$D$12*AB38*AC38),'Info Com'!$F$11,
IF(AND(AA38&gt;='Info Com'!$D$12*AB38*AC38,AA38&lt;'Info Com'!$D$13*AB38*AC38),'Info Com'!$F$12,
IF(AND(AA38&gt;='Info Com'!$D$13*AB38*AC38,AA38&lt;'Info Com'!$D$14*AB38*AC38),'Info Com'!$F$13,
IF(AND(AA38&gt;='Info Com'!$D$14*AB38*AC38,AA38&lt;'Info Com'!$D$15*AB38*AC38),'Info Com'!$F$14,
IF(AND(AA38&gt;='Info Com'!$D$15*AB38*AC38,AA38&lt;'Info Com'!$D$16*AB38*AC38),'Info Com'!$F$15,
IF(AND(AA38&gt;='Info Com'!$D$16*AB38*AC38,AA38&lt;'Info Com'!$D$17*AB38*AC38),'Info Com'!$F$16,
IF(AA38&gt;='Info Com'!$D$17*AB38*AC38,'Info Com'!$F$17,"")))))))))))</f>
        <v>DESAFIO 2</v>
      </c>
      <c r="AI38" s="154" t="str">
        <f>IF(Q38="","",
IF(AA38&lt;'Info Com'!$D$9*AB38*AC38,"SIN ESCALA",
IF(AND(AA38&gt;='Info Com'!$D$9*AB38*AC38,AA38&lt;'Info Com'!$D$10*AB38*AC38),'Info Com'!$G$9,
IF(AND(AA38&gt;='Info Com'!$D$10*AB38*AC38,AA38&lt;'Info Com'!$D$11*AB38*AC38),'Info Com'!$G$10,
IF(AND(AA38&gt;='Info Com'!$D$11*AB38*AC38,AA38&lt;'Info Com'!$D$12*AB38*AC38),'Info Com'!$G$11,
IF(AND(AA38&gt;='Info Com'!$D$12*AB38*AC38,AA38&lt;'Info Com'!$D$13*AB38*AC38),'Info Com'!$G$12,
IF(AND(AA38&gt;='Info Com'!$D$13*AB38*AC38,AA38&lt;'Info Com'!$D$14*AB38*AC38),'Info Com'!$G$13,
IF(AND(AA38&gt;='Info Com'!$D$14*AB38*AC38,AA38&lt;'Info Com'!$D$15*AB38*AC38),'Info Com'!$G$14,
IF(AND(AA38&gt;='Info Com'!$D$15*AB38*AC38,AA38&lt;'Info Com'!$D$16*AB38*AC38),'Info Com'!$G$15,
IF(AND(AA38&gt;='Info Com'!$D$16*AB38*AC38,AA38&lt;'Info Com'!$D$17*AB38*AC38),'Info Com'!$G$16,
IF(AA38&gt;='Info Com'!$D$17*AB38*AC38,'Info Com'!$G$17,"")))))))))))</f>
        <v>SUPERA O IGUALA ESCALA 5</v>
      </c>
      <c r="AJ38" s="294">
        <f>IFERROR(IF(($AD38*'Info Com'!$E$9)-$AA38&lt;0,0,($AD38*'Info Com'!$E$9)-$AA38),"")</f>
        <v>0</v>
      </c>
      <c r="AK38" s="294">
        <f>IFERROR(IF(($AD38*'Info Com'!$E$10)-$AA38&lt;0,0,($AD38*'Info Com'!$E$10)-$AA38),"")</f>
        <v>0</v>
      </c>
      <c r="AL38" s="294">
        <f>IFERROR(IF(($AD38*'Info Com'!$E$11)-$AA38&lt;0,0,($AD38*'Info Com'!$E$11)-$AA38),"")</f>
        <v>0</v>
      </c>
      <c r="AM38" s="294">
        <f>IFERROR(IF(($AD38*'Info Com'!$E$12)-$AA38&lt;0,0,($AD38*'Info Com'!$E$12)-$AA38),"")</f>
        <v>0</v>
      </c>
      <c r="AN38" s="294">
        <f>IFERROR(IF(($AD38*'Info Com'!$E$13)-$AA38&lt;0,0,($AD38*'Info Com'!$E$13)-$AA38),"")</f>
        <v>0</v>
      </c>
      <c r="AO38" s="294">
        <f>IFERROR(IF(($AD38*'Info Com'!$E$14)-$AA38&lt;0,0,($AD38*'Info Com'!$E$14)-$AA38),"")</f>
        <v>0</v>
      </c>
      <c r="AP38" s="294">
        <f>IFERROR(IF(($AD38*'Info Com'!$E$15)-$AA38&lt;0,0,($AD38*'Info Com'!$E$15)-$AA38),"")</f>
        <v>0</v>
      </c>
      <c r="AQ38" s="294">
        <f>IFERROR(IF(($AD38*'Info Com'!$E$16)-$AA38&lt;0,0,($AD38*'Info Com'!$E$16)-$AA38),"")</f>
        <v>0</v>
      </c>
      <c r="AR38" s="294">
        <f>IFERROR(IF(($AD38*'Info Com'!$E$17)-$AA38&lt;0,0,($AD38*'Info Com'!$E$17)-$AA38),"")</f>
        <v>0</v>
      </c>
      <c r="AS38" s="157">
        <v>10</v>
      </c>
      <c r="AT38" s="157">
        <v>0</v>
      </c>
      <c r="AU38" s="158">
        <f xml:space="preserve">
IF(AND(AI38='Info Com'!$D$22,AS38='Info Com'!$F$22),'Info Com'!$I$22,
IF(AND(AI38='Info Com'!$D$23,AS38='Info Com'!$F$23),'Info Com'!$I$23,
IF(AND(AI38='Info Com'!$D$24,AS38='Info Com'!$F$24),'Info Com'!$I$24,
IF(AND(AI38='Info Com'!$D$25,AS38='Info Com'!$F$25),'Info Com'!$I$25,
IF(AND(AI38='Info Com'!$D$26,AS38='Info Com'!$F$26),'Info Com'!$I$26,
IF(AND(AI38='Info Com'!$D$27,AS38='Info Com'!$F$27),'Info Com'!$I$27,
IF(AND(AI38='Info Com'!$D$28,AS38='Info Com'!$F$28),'Info Com'!$I$28,
IF(AND(AI38='Info Com'!$D$29,AS38='Info Com'!$F$29),'Info Com'!$I$29,
IF(AND(AI38='Info Com'!$D$30,AS38='Info Com'!$F$30),'Info Com'!$I$30,
IF(AI38='Info Com'!$D$31,'Info Com'!$I$31*AS38,
IF(AI38='Info Com'!$D$32,'Info Com'!$I$32*AS38,0)))))))))))</f>
        <v>21000</v>
      </c>
      <c r="AV38" s="159">
        <f xml:space="preserve">
IF(AI38='Info Com'!$D$22,'Info Com'!$E$22*AT38,
IF(AI38='Info Com'!$D$23,'Info Com'!$E$23*AT38,
IF(AI38='Info Com'!$D$24,'Info Com'!$E$24*AT38,
IF(AI38='Info Com'!$D$28,'Info Com'!$E$28*AT38,
IF(AI38='Info Com'!$D$29,'Info Com'!$E$29*AT38,
IF(AI38='Info Com'!$D$30,'Info Com'!$E$30*AT38,
IF(AI38='Info Com'!$D$31,'Info Com'!$E$31*AT38,
IF(AI38='Info Com'!$D$32,'Info Com'!$E$32*AT38,0))))))))</f>
        <v>0</v>
      </c>
      <c r="AW38" s="157">
        <f t="shared" si="9"/>
        <v>10</v>
      </c>
      <c r="AX38" s="157" t="str">
        <f t="shared" si="10"/>
        <v>OK</v>
      </c>
      <c r="AY38" s="157" t="str">
        <f t="shared" si="11"/>
        <v>NO CUMPLE</v>
      </c>
      <c r="AZ38" s="154" t="s">
        <v>502</v>
      </c>
      <c r="BA38" s="293">
        <f t="shared" si="12"/>
        <v>76</v>
      </c>
      <c r="BB38" s="291">
        <f>IF(AA38&gt;104,Tabla9[[#This Row],[CANTIDAD DE PTOS POR ENCIMA DE 104]]*288,0)</f>
        <v>21888</v>
      </c>
      <c r="BC38" s="158">
        <f>IF(Q38="","",IFERROR(
VLOOKUP(AH38,Comisión10[[ESCALA]:[UTILIZACIÓN &gt;=86%]],3,0)*$AB38*$AC38*IF(AF38&gt;0,AF38,1),0))</f>
        <v>9000</v>
      </c>
      <c r="BD38" s="158">
        <f>IF(Q38="","",IFERROR(
IF(U38&gt;=98%,
VLOOKUP(AH38,Comisión10[[ESCALA]:[UTILIZACIÓN &gt;=86%]],4,0)*$AB38*$AC38,0),0))</f>
        <v>21700</v>
      </c>
      <c r="BE38" s="158">
        <f>IF(Q38="","",
IFERROR(
IF(V38&gt;=86%,
VLOOKUP(AH38,Comisión10[[ESCALA]:[UTILIZACIÓN &gt;=86%]],5,0)*$AB38*$AC38,0),0))</f>
        <v>3100</v>
      </c>
      <c r="BF38" s="160">
        <f t="shared" si="13"/>
        <v>21000</v>
      </c>
      <c r="BG38" s="158">
        <f>IF(Q38="","",
IF(AND(AX38="OK",AY38="OK"),'Info Com'!$P$9,0))</f>
        <v>0</v>
      </c>
      <c r="BH38" s="158">
        <f>IF(Q38="","",
IF(W38="",0,
IF(AND(W38&gt;='Info Com'!$D$16,W38&lt;'Info Com'!$D$17),'Info Com'!$L$16,
IF(W38&gt;='Info Com'!$D$17,'Info Com'!$L$17,0))))</f>
        <v>10000</v>
      </c>
      <c r="BI38" s="241">
        <f t="shared" si="19"/>
        <v>86688</v>
      </c>
    </row>
    <row r="39" spans="1:62" x14ac:dyDescent="0.25">
      <c r="A39" s="31" t="s">
        <v>31</v>
      </c>
      <c r="B39" s="31" t="s">
        <v>114</v>
      </c>
      <c r="C39" s="31">
        <v>28500987</v>
      </c>
      <c r="D39" s="31" t="s">
        <v>37</v>
      </c>
      <c r="E39" s="120">
        <v>5.3143700000000011</v>
      </c>
      <c r="F39" s="327">
        <v>0.81988081371827692</v>
      </c>
      <c r="G39" s="31">
        <v>107</v>
      </c>
      <c r="H39" s="31">
        <v>32</v>
      </c>
      <c r="I39" s="31">
        <v>139</v>
      </c>
      <c r="J39" s="31">
        <v>1</v>
      </c>
      <c r="K39" s="31">
        <v>1</v>
      </c>
      <c r="O39" s="154" t="str">
        <f t="shared" si="0"/>
        <v>Monjes Nicole</v>
      </c>
      <c r="P39" s="154" t="str">
        <f t="shared" si="1"/>
        <v>Neulist Sabrina Soledad</v>
      </c>
      <c r="Q39" s="154">
        <f t="shared" si="2"/>
        <v>28500987</v>
      </c>
      <c r="R39" s="155" t="str">
        <f t="shared" si="3"/>
        <v>Activo</v>
      </c>
      <c r="S39" s="155">
        <f t="shared" si="4"/>
        <v>5.3143700000000011</v>
      </c>
      <c r="T39" s="155">
        <f>IF(LEFT(C39,6)="","",
SUMIF('Cumpl HS'!E:E,'Com Agentes'!P39,'Cumpl HS'!G:G))</f>
        <v>5</v>
      </c>
      <c r="U39" s="156">
        <f t="shared" si="5"/>
        <v>1.0628740000000003</v>
      </c>
      <c r="V39" s="156">
        <f t="shared" si="15"/>
        <v>0.86</v>
      </c>
      <c r="W39" s="278">
        <f t="shared" si="6"/>
        <v>107</v>
      </c>
      <c r="X39" s="281">
        <f t="shared" si="20"/>
        <v>32</v>
      </c>
      <c r="Y39" s="283">
        <v>0</v>
      </c>
      <c r="Z39" s="283">
        <v>0</v>
      </c>
      <c r="AA39" s="278">
        <f>IF(Q39="","",Tabla9[[#This Row],[Puntos Reales
(Sin Incentivo)]]+X39+Y39+Z39)</f>
        <v>139</v>
      </c>
      <c r="AB39" s="156">
        <f t="shared" si="16"/>
        <v>1</v>
      </c>
      <c r="AC39" s="156">
        <f t="shared" si="17"/>
        <v>1</v>
      </c>
      <c r="AD39" s="157">
        <f>IF(Q39="","",'Info Com'!$D$11*AC39*AB39)</f>
        <v>65</v>
      </c>
      <c r="AE39" s="156">
        <f t="shared" si="8"/>
        <v>2.1384615384615384</v>
      </c>
      <c r="AF39" s="289">
        <f>IF((Tabla9[[#This Row],[Puntos]]/104)&gt;1,Tabla9[[#This Row],[Puntos]]/104,0)</f>
        <v>1.3365384615384615</v>
      </c>
      <c r="AG39" s="290">
        <f>IF(AA39&gt;104,Tabla9[[#This Row],[CANTIDAD DE PTOS POR ENCIMA DE 104]]*288+30000,0)</f>
        <v>40080</v>
      </c>
      <c r="AH39" s="154" t="str">
        <f>IF(Q39="","",
IF(AA39&lt;'Info Com'!$D$9*AB39*AC39,"Sin Escala",
IF(AND(AA39&gt;='Info Com'!$D$9*AB39*AC39,AA39&lt;'Info Com'!$D$10*AB39*AC39),'Info Com'!$F$9,
IF(AND(AA39&gt;='Info Com'!$D$10*AB39*AC39,AA39&lt;'Info Com'!$D$11*AB39*AC39),'Info Com'!$F$10,
IF(AND(AA39&gt;='Info Com'!$D$11*AB39*AC39,AA39&lt;'Info Com'!$D$12*AB39*AC39),'Info Com'!$F$11,
IF(AND(AA39&gt;='Info Com'!$D$12*AB39*AC39,AA39&lt;'Info Com'!$D$13*AB39*AC39),'Info Com'!$F$12,
IF(AND(AA39&gt;='Info Com'!$D$13*AB39*AC39,AA39&lt;'Info Com'!$D$14*AB39*AC39),'Info Com'!$F$13,
IF(AND(AA39&gt;='Info Com'!$D$14*AB39*AC39,AA39&lt;'Info Com'!$D$15*AB39*AC39),'Info Com'!$F$14,
IF(AND(AA39&gt;='Info Com'!$D$15*AB39*AC39,AA39&lt;'Info Com'!$D$16*AB39*AC39),'Info Com'!$F$15,
IF(AND(AA39&gt;='Info Com'!$D$16*AB39*AC39,AA39&lt;'Info Com'!$D$17*AB39*AC39),'Info Com'!$F$16,
IF(AA39&gt;='Info Com'!$D$17*AB39*AC39,'Info Com'!$F$17,"")))))))))))</f>
        <v>DESAFIO 2</v>
      </c>
      <c r="AI39" s="154" t="str">
        <f>IF(Q39="","",
IF(AA39&lt;'Info Com'!$D$9*AB39*AC39,"SIN ESCALA",
IF(AND(AA39&gt;='Info Com'!$D$9*AB39*AC39,AA39&lt;'Info Com'!$D$10*AB39*AC39),'Info Com'!$G$9,
IF(AND(AA39&gt;='Info Com'!$D$10*AB39*AC39,AA39&lt;'Info Com'!$D$11*AB39*AC39),'Info Com'!$G$10,
IF(AND(AA39&gt;='Info Com'!$D$11*AB39*AC39,AA39&lt;'Info Com'!$D$12*AB39*AC39),'Info Com'!$G$11,
IF(AND(AA39&gt;='Info Com'!$D$12*AB39*AC39,AA39&lt;'Info Com'!$D$13*AB39*AC39),'Info Com'!$G$12,
IF(AND(AA39&gt;='Info Com'!$D$13*AB39*AC39,AA39&lt;'Info Com'!$D$14*AB39*AC39),'Info Com'!$G$13,
IF(AND(AA39&gt;='Info Com'!$D$14*AB39*AC39,AA39&lt;'Info Com'!$D$15*AB39*AC39),'Info Com'!$G$14,
IF(AND(AA39&gt;='Info Com'!$D$15*AB39*AC39,AA39&lt;'Info Com'!$D$16*AB39*AC39),'Info Com'!$G$15,
IF(AND(AA39&gt;='Info Com'!$D$16*AB39*AC39,AA39&lt;'Info Com'!$D$17*AB39*AC39),'Info Com'!$G$16,
IF(AA39&gt;='Info Com'!$D$17*AB39*AC39,'Info Com'!$G$17,"")))))))))))</f>
        <v>SUPERA O IGUALA ESCALA 5</v>
      </c>
      <c r="AJ39" s="294">
        <f>IFERROR(IF(($AD39*'Info Com'!$E$9)-$AA39&lt;0,0,($AD39*'Info Com'!$E$9)-$AA39),"")</f>
        <v>0</v>
      </c>
      <c r="AK39" s="294">
        <f>IFERROR(IF(($AD39*'Info Com'!$E$10)-$AA39&lt;0,0,($AD39*'Info Com'!$E$10)-$AA39),"")</f>
        <v>0</v>
      </c>
      <c r="AL39" s="294">
        <f>IFERROR(IF(($AD39*'Info Com'!$E$11)-$AA39&lt;0,0,($AD39*'Info Com'!$E$11)-$AA39),"")</f>
        <v>0</v>
      </c>
      <c r="AM39" s="294">
        <f>IFERROR(IF(($AD39*'Info Com'!$E$12)-$AA39&lt;0,0,($AD39*'Info Com'!$E$12)-$AA39),"")</f>
        <v>0</v>
      </c>
      <c r="AN39" s="294">
        <f>IFERROR(IF(($AD39*'Info Com'!$E$13)-$AA39&lt;0,0,($AD39*'Info Com'!$E$13)-$AA39),"")</f>
        <v>0</v>
      </c>
      <c r="AO39" s="294">
        <f>IFERROR(IF(($AD39*'Info Com'!$E$14)-$AA39&lt;0,0,($AD39*'Info Com'!$E$14)-$AA39),"")</f>
        <v>0</v>
      </c>
      <c r="AP39" s="294">
        <f>IFERROR(IF(($AD39*'Info Com'!$E$15)-$AA39&lt;0,0,($AD39*'Info Com'!$E$15)-$AA39),"")</f>
        <v>0</v>
      </c>
      <c r="AQ39" s="294">
        <f>IFERROR(IF(($AD39*'Info Com'!$E$16)-$AA39&lt;0,0,($AD39*'Info Com'!$E$16)-$AA39),"")</f>
        <v>0</v>
      </c>
      <c r="AR39" s="294">
        <f>IFERROR(IF(($AD39*'Info Com'!$E$17)-$AA39&lt;0,0,($AD39*'Info Com'!$E$17)-$AA39),"")</f>
        <v>0</v>
      </c>
      <c r="AS39" s="157">
        <v>0</v>
      </c>
      <c r="AT39" s="157">
        <v>0</v>
      </c>
      <c r="AU39" s="158">
        <f xml:space="preserve">
IF(AND(AI39='Info Com'!$D$22,AS39='Info Com'!$F$22),'Info Com'!$I$22,
IF(AND(AI39='Info Com'!$D$23,AS39='Info Com'!$F$23),'Info Com'!$I$23,
IF(AND(AI39='Info Com'!$D$24,AS39='Info Com'!$F$24),'Info Com'!$I$24,
IF(AND(AI39='Info Com'!$D$25,AS39='Info Com'!$F$25),'Info Com'!$I$25,
IF(AND(AI39='Info Com'!$D$26,AS39='Info Com'!$F$26),'Info Com'!$I$26,
IF(AND(AI39='Info Com'!$D$27,AS39='Info Com'!$F$27),'Info Com'!$I$27,
IF(AND(AI39='Info Com'!$D$28,AS39='Info Com'!$F$28),'Info Com'!$I$28,
IF(AND(AI39='Info Com'!$D$29,AS39='Info Com'!$F$29),'Info Com'!$I$29,
IF(AND(AI39='Info Com'!$D$30,AS39='Info Com'!$F$30),'Info Com'!$I$30,
IF(AI39='Info Com'!$D$31,'Info Com'!$I$31*AS39,
IF(AI39='Info Com'!$D$32,'Info Com'!$I$32*AS39,0)))))))))))</f>
        <v>0</v>
      </c>
      <c r="AV39" s="159">
        <f xml:space="preserve">
IF(AI39='Info Com'!$D$22,'Info Com'!$E$22*AT39,
IF(AI39='Info Com'!$D$23,'Info Com'!$E$23*AT39,
IF(AI39='Info Com'!$D$24,'Info Com'!$E$24*AT39,
IF(AI39='Info Com'!$D$28,'Info Com'!$E$28*AT39,
IF(AI39='Info Com'!$D$29,'Info Com'!$E$29*AT39,
IF(AI39='Info Com'!$D$30,'Info Com'!$E$30*AT39,
IF(AI39='Info Com'!$D$31,'Info Com'!$E$31*AT39,
IF(AI39='Info Com'!$D$32,'Info Com'!$E$32*AT39,0))))))))</f>
        <v>0</v>
      </c>
      <c r="AW39" s="157">
        <f t="shared" si="9"/>
        <v>0</v>
      </c>
      <c r="AX39" s="157" t="str">
        <f t="shared" si="10"/>
        <v>OK</v>
      </c>
      <c r="AY39" s="157" t="str">
        <f t="shared" si="11"/>
        <v>OK</v>
      </c>
      <c r="AZ39" s="154" t="s">
        <v>375</v>
      </c>
      <c r="BA39" s="293">
        <f t="shared" si="12"/>
        <v>35</v>
      </c>
      <c r="BB39" s="291">
        <f>IF(AA39&gt;104,Tabla9[[#This Row],[CANTIDAD DE PTOS POR ENCIMA DE 104]]*288,0)</f>
        <v>10080</v>
      </c>
      <c r="BC39" s="158">
        <f>IF(Q39="","",IFERROR(
VLOOKUP(AH39,Comisión10[[ESCALA]:[UTILIZACIÓN &gt;=86%]],3,0)*$AB39*$AC39*IF(AF39&gt;0,AF39,1),0))</f>
        <v>6950</v>
      </c>
      <c r="BD39" s="158">
        <f>IF(Q39="","",IFERROR(
IF(U39&gt;=98%,
VLOOKUP(AH39,Comisión10[[ESCALA]:[UTILIZACIÓN &gt;=86%]],4,0)*$AB39*$AC39,0),0))</f>
        <v>21700</v>
      </c>
      <c r="BE39" s="158">
        <f>IF(Q39="","",
IFERROR(
IF(V39&gt;=86%,
VLOOKUP(AH39,Comisión10[[ESCALA]:[UTILIZACIÓN &gt;=86%]],5,0)*$AB39*$AC39,0),0))</f>
        <v>3100</v>
      </c>
      <c r="BF39" s="160">
        <f t="shared" si="13"/>
        <v>0</v>
      </c>
      <c r="BG39" s="158">
        <f>IF(Q39="","",
IF(AND(AX39="OK",AY39="OK"),'Info Com'!$P$9,0))</f>
        <v>2000</v>
      </c>
      <c r="BH39" s="158">
        <f>IF(Q39="","",
IF(W39="",0,
IF(AND(W39&gt;='Info Com'!$D$16,W39&lt;'Info Com'!$D$17),'Info Com'!$L$16,
IF(W39&gt;='Info Com'!$D$17,'Info Com'!$L$17,0))))</f>
        <v>20000</v>
      </c>
      <c r="BI39" s="241">
        <f t="shared" si="19"/>
        <v>63830</v>
      </c>
    </row>
    <row r="40" spans="1:62" x14ac:dyDescent="0.25">
      <c r="A40" s="31" t="s">
        <v>31</v>
      </c>
      <c r="B40" s="31" t="s">
        <v>79</v>
      </c>
      <c r="C40" s="31">
        <v>33798267</v>
      </c>
      <c r="D40" s="31" t="s">
        <v>37</v>
      </c>
      <c r="E40" s="120">
        <v>5.308889999999999</v>
      </c>
      <c r="F40" s="327">
        <v>0.89262350510181998</v>
      </c>
      <c r="G40" s="31">
        <v>149</v>
      </c>
      <c r="H40" s="31">
        <v>50</v>
      </c>
      <c r="I40" s="31">
        <v>199</v>
      </c>
      <c r="J40" s="31">
        <v>1</v>
      </c>
      <c r="K40" s="31">
        <v>1</v>
      </c>
      <c r="O40" s="154" t="str">
        <f t="shared" si="0"/>
        <v>Monjes Nicole</v>
      </c>
      <c r="P40" s="154" t="str">
        <f t="shared" si="1"/>
        <v>Quinteros Camila Gisella</v>
      </c>
      <c r="Q40" s="154">
        <f t="shared" si="2"/>
        <v>33798267</v>
      </c>
      <c r="R40" s="155" t="str">
        <f t="shared" si="3"/>
        <v>Activo</v>
      </c>
      <c r="S40" s="155">
        <f t="shared" si="4"/>
        <v>5.308889999999999</v>
      </c>
      <c r="T40" s="155">
        <f>IF(LEFT(C40,6)="","",
SUMIF('Cumpl HS'!E:E,'Com Agentes'!P40,'Cumpl HS'!G:G))</f>
        <v>5</v>
      </c>
      <c r="U40" s="156">
        <f t="shared" si="5"/>
        <v>1.0617779999999999</v>
      </c>
      <c r="V40" s="156">
        <f t="shared" si="15"/>
        <v>0.89262350510181998</v>
      </c>
      <c r="W40" s="278">
        <f t="shared" si="6"/>
        <v>149</v>
      </c>
      <c r="X40" s="281">
        <f t="shared" si="20"/>
        <v>50</v>
      </c>
      <c r="Y40" s="283">
        <v>0</v>
      </c>
      <c r="Z40" s="282">
        <v>0</v>
      </c>
      <c r="AA40" s="278">
        <f>IF(Q40="","",Tabla9[[#This Row],[Puntos Reales
(Sin Incentivo)]]+X40+Y40+Z40)</f>
        <v>199</v>
      </c>
      <c r="AB40" s="156">
        <f t="shared" si="16"/>
        <v>1</v>
      </c>
      <c r="AC40" s="156">
        <f t="shared" si="17"/>
        <v>1</v>
      </c>
      <c r="AD40" s="157">
        <f>IF(Q40="","",'Info Com'!$D$11*AC40*AB40)</f>
        <v>65</v>
      </c>
      <c r="AE40" s="156">
        <f t="shared" si="8"/>
        <v>3.0615384615384613</v>
      </c>
      <c r="AF40" s="289">
        <f>IF((Tabla9[[#This Row],[Puntos]]/104)&gt;1,Tabla9[[#This Row],[Puntos]]/104,0)</f>
        <v>1.9134615384615385</v>
      </c>
      <c r="AG40" s="290">
        <f>IF(AA40&gt;104,Tabla9[[#This Row],[CANTIDAD DE PTOS POR ENCIMA DE 104]]*288+30000,0)</f>
        <v>57360</v>
      </c>
      <c r="AH40" s="154" t="str">
        <f>IF(Q40="","",
IF(AA40&lt;'Info Com'!$D$9*AB40*AC40,"Sin Escala",
IF(AND(AA40&gt;='Info Com'!$D$9*AB40*AC40,AA40&lt;'Info Com'!$D$10*AB40*AC40),'Info Com'!$F$9,
IF(AND(AA40&gt;='Info Com'!$D$10*AB40*AC40,AA40&lt;'Info Com'!$D$11*AB40*AC40),'Info Com'!$F$10,
IF(AND(AA40&gt;='Info Com'!$D$11*AB40*AC40,AA40&lt;'Info Com'!$D$12*AB40*AC40),'Info Com'!$F$11,
IF(AND(AA40&gt;='Info Com'!$D$12*AB40*AC40,AA40&lt;'Info Com'!$D$13*AB40*AC40),'Info Com'!$F$12,
IF(AND(AA40&gt;='Info Com'!$D$13*AB40*AC40,AA40&lt;'Info Com'!$D$14*AB40*AC40),'Info Com'!$F$13,
IF(AND(AA40&gt;='Info Com'!$D$14*AB40*AC40,AA40&lt;'Info Com'!$D$15*AB40*AC40),'Info Com'!$F$14,
IF(AND(AA40&gt;='Info Com'!$D$15*AB40*AC40,AA40&lt;'Info Com'!$D$16*AB40*AC40),'Info Com'!$F$15,
IF(AND(AA40&gt;='Info Com'!$D$16*AB40*AC40,AA40&lt;'Info Com'!$D$17*AB40*AC40),'Info Com'!$F$16,
IF(AA40&gt;='Info Com'!$D$17*AB40*AC40,'Info Com'!$F$17,"")))))))))))</f>
        <v>DESAFIO 2</v>
      </c>
      <c r="AI40" s="154" t="str">
        <f>IF(Q40="","",
IF(AA40&lt;'Info Com'!$D$9*AB40*AC40,"SIN ESCALA",
IF(AND(AA40&gt;='Info Com'!$D$9*AB40*AC40,AA40&lt;'Info Com'!$D$10*AB40*AC40),'Info Com'!$G$9,
IF(AND(AA40&gt;='Info Com'!$D$10*AB40*AC40,AA40&lt;'Info Com'!$D$11*AB40*AC40),'Info Com'!$G$10,
IF(AND(AA40&gt;='Info Com'!$D$11*AB40*AC40,AA40&lt;'Info Com'!$D$12*AB40*AC40),'Info Com'!$G$11,
IF(AND(AA40&gt;='Info Com'!$D$12*AB40*AC40,AA40&lt;'Info Com'!$D$13*AB40*AC40),'Info Com'!$G$12,
IF(AND(AA40&gt;='Info Com'!$D$13*AB40*AC40,AA40&lt;'Info Com'!$D$14*AB40*AC40),'Info Com'!$G$13,
IF(AND(AA40&gt;='Info Com'!$D$14*AB40*AC40,AA40&lt;'Info Com'!$D$15*AB40*AC40),'Info Com'!$G$14,
IF(AND(AA40&gt;='Info Com'!$D$15*AB40*AC40,AA40&lt;'Info Com'!$D$16*AB40*AC40),'Info Com'!$G$15,
IF(AND(AA40&gt;='Info Com'!$D$16*AB40*AC40,AA40&lt;'Info Com'!$D$17*AB40*AC40),'Info Com'!$G$16,
IF(AA40&gt;='Info Com'!$D$17*AB40*AC40,'Info Com'!$G$17,"")))))))))))</f>
        <v>SUPERA O IGUALA ESCALA 5</v>
      </c>
      <c r="AJ40" s="294">
        <f>IFERROR(IF(($AD40*'Info Com'!$E$9)-$AA40&lt;0,0,($AD40*'Info Com'!$E$9)-$AA40),"")</f>
        <v>0</v>
      </c>
      <c r="AK40" s="294">
        <f>IFERROR(IF(($AD40*'Info Com'!$E$10)-$AA40&lt;0,0,($AD40*'Info Com'!$E$10)-$AA40),"")</f>
        <v>0</v>
      </c>
      <c r="AL40" s="294">
        <f>IFERROR(IF(($AD40*'Info Com'!$E$11)-$AA40&lt;0,0,($AD40*'Info Com'!$E$11)-$AA40),"")</f>
        <v>0</v>
      </c>
      <c r="AM40" s="294">
        <f>IFERROR(IF(($AD40*'Info Com'!$E$12)-$AA40&lt;0,0,($AD40*'Info Com'!$E$12)-$AA40),"")</f>
        <v>0</v>
      </c>
      <c r="AN40" s="294">
        <f>IFERROR(IF(($AD40*'Info Com'!$E$13)-$AA40&lt;0,0,($AD40*'Info Com'!$E$13)-$AA40),"")</f>
        <v>0</v>
      </c>
      <c r="AO40" s="294">
        <f>IFERROR(IF(($AD40*'Info Com'!$E$14)-$AA40&lt;0,0,($AD40*'Info Com'!$E$14)-$AA40),"")</f>
        <v>0</v>
      </c>
      <c r="AP40" s="294">
        <f>IFERROR(IF(($AD40*'Info Com'!$E$15)-$AA40&lt;0,0,($AD40*'Info Com'!$E$15)-$AA40),"")</f>
        <v>0</v>
      </c>
      <c r="AQ40" s="294">
        <f>IFERROR(IF(($AD40*'Info Com'!$E$16)-$AA40&lt;0,0,($AD40*'Info Com'!$E$16)-$AA40),"")</f>
        <v>0</v>
      </c>
      <c r="AR40" s="294">
        <f>IFERROR(IF(($AD40*'Info Com'!$E$17)-$AA40&lt;0,0,($AD40*'Info Com'!$E$17)-$AA40),"")</f>
        <v>0</v>
      </c>
      <c r="AS40" s="157">
        <v>0</v>
      </c>
      <c r="AT40" s="157">
        <v>0</v>
      </c>
      <c r="AU40" s="158">
        <f xml:space="preserve">
IF(AND(AI40='Info Com'!$D$22,AS40='Info Com'!$F$22),'Info Com'!$I$22,
IF(AND(AI40='Info Com'!$D$23,AS40='Info Com'!$F$23),'Info Com'!$I$23,
IF(AND(AI40='Info Com'!$D$24,AS40='Info Com'!$F$24),'Info Com'!$I$24,
IF(AND(AI40='Info Com'!$D$25,AS40='Info Com'!$F$25),'Info Com'!$I$25,
IF(AND(AI40='Info Com'!$D$26,AS40='Info Com'!$F$26),'Info Com'!$I$26,
IF(AND(AI40='Info Com'!$D$27,AS40='Info Com'!$F$27),'Info Com'!$I$27,
IF(AND(AI40='Info Com'!$D$28,AS40='Info Com'!$F$28),'Info Com'!$I$28,
IF(AND(AI40='Info Com'!$D$29,AS40='Info Com'!$F$29),'Info Com'!$I$29,
IF(AND(AI40='Info Com'!$D$30,AS40='Info Com'!$F$30),'Info Com'!$I$30,
IF(AI40='Info Com'!$D$31,'Info Com'!$I$31*AS40,
IF(AI40='Info Com'!$D$32,'Info Com'!$I$32*AS40,0)))))))))))</f>
        <v>0</v>
      </c>
      <c r="AV40" s="159">
        <f xml:space="preserve">
IF(AI40='Info Com'!$D$22,'Info Com'!$E$22*AT40,
IF(AI40='Info Com'!$D$23,'Info Com'!$E$23*AT40,
IF(AI40='Info Com'!$D$24,'Info Com'!$E$24*AT40,
IF(AI40='Info Com'!$D$28,'Info Com'!$E$28*AT40,
IF(AI40='Info Com'!$D$29,'Info Com'!$E$29*AT40,
IF(AI40='Info Com'!$D$30,'Info Com'!$E$30*AT40,
IF(AI40='Info Com'!$D$31,'Info Com'!$E$31*AT40,
IF(AI40='Info Com'!$D$32,'Info Com'!$E$32*AT40,0))))))))</f>
        <v>0</v>
      </c>
      <c r="AW40" s="157">
        <f t="shared" si="9"/>
        <v>0</v>
      </c>
      <c r="AX40" s="157" t="str">
        <f t="shared" si="10"/>
        <v>OK</v>
      </c>
      <c r="AY40" s="157" t="str">
        <f t="shared" si="11"/>
        <v>OK</v>
      </c>
      <c r="AZ40" s="154" t="s">
        <v>375</v>
      </c>
      <c r="BA40" s="293">
        <f t="shared" si="12"/>
        <v>95</v>
      </c>
      <c r="BB40" s="291">
        <f>IF(AA40&gt;104,Tabla9[[#This Row],[CANTIDAD DE PTOS POR ENCIMA DE 104]]*288,0)</f>
        <v>27360</v>
      </c>
      <c r="BC40" s="158">
        <f>IF(Q40="","",IFERROR(
VLOOKUP(AH40,Comisión10[[ESCALA]:[UTILIZACIÓN &gt;=86%]],3,0)*$AB40*$AC40*IF(AF40&gt;0,AF40,1),0))</f>
        <v>9950</v>
      </c>
      <c r="BD40" s="158">
        <f>IF(Q40="","",IFERROR(
IF(U40&gt;=98%,
VLOOKUP(AH40,Comisión10[[ESCALA]:[UTILIZACIÓN &gt;=86%]],4,0)*$AB40*$AC40,0),0))</f>
        <v>21700</v>
      </c>
      <c r="BE40" s="158">
        <f>IF(Q40="","",
IFERROR(
IF(V40&gt;=86%,
VLOOKUP(AH40,Comisión10[[ESCALA]:[UTILIZACIÓN &gt;=86%]],5,0)*$AB40*$AC40,0),0))</f>
        <v>3100</v>
      </c>
      <c r="BF40" s="160">
        <f t="shared" si="13"/>
        <v>0</v>
      </c>
      <c r="BG40" s="158">
        <f>IF(Q40="","",
IF(AND(AX40="OK",AY40="OK"),'Info Com'!$P$9,0))</f>
        <v>2000</v>
      </c>
      <c r="BH40" s="158">
        <f>IF(Q40="","",
IF(W40="",0,
IF(AND(W40&gt;='Info Com'!$D$16,W40&lt;'Info Com'!$D$17),'Info Com'!$L$16,
IF(W40&gt;='Info Com'!$D$17,'Info Com'!$L$17,0))))</f>
        <v>20000</v>
      </c>
      <c r="BI40" s="241">
        <f t="shared" si="19"/>
        <v>84110</v>
      </c>
    </row>
    <row r="41" spans="1:62" x14ac:dyDescent="0.25">
      <c r="A41" s="31" t="s">
        <v>31</v>
      </c>
      <c r="B41" s="31" t="s">
        <v>159</v>
      </c>
      <c r="C41" s="31">
        <v>36301654</v>
      </c>
      <c r="D41" s="31" t="s">
        <v>629</v>
      </c>
      <c r="E41" s="120">
        <v>1.8828</v>
      </c>
      <c r="F41" s="327">
        <v>0.85236881240705331</v>
      </c>
      <c r="G41" s="31">
        <v>22</v>
      </c>
      <c r="H41" s="31">
        <v>0</v>
      </c>
      <c r="I41" s="31">
        <v>22</v>
      </c>
      <c r="J41" s="31">
        <v>0.35</v>
      </c>
      <c r="K41" s="31">
        <v>1</v>
      </c>
      <c r="O41" s="154" t="str">
        <f t="shared" si="0"/>
        <v>Monjes Nicole</v>
      </c>
      <c r="P41" s="154" t="str">
        <f t="shared" si="1"/>
        <v>Quinteros Paula Beatriz</v>
      </c>
      <c r="Q41" s="154">
        <f t="shared" si="2"/>
        <v>36301654</v>
      </c>
      <c r="R41" s="155" t="str">
        <f t="shared" si="3"/>
        <v>Licencia</v>
      </c>
      <c r="S41" s="155">
        <f t="shared" si="4"/>
        <v>1.8828</v>
      </c>
      <c r="T41" s="155">
        <f>IF(LEFT(C41,6)="","",
SUMIF('Cumpl HS'!E:E,'Com Agentes'!P41,'Cumpl HS'!G:G))</f>
        <v>1.75</v>
      </c>
      <c r="U41" s="156">
        <f t="shared" si="5"/>
        <v>1.0758857142857143</v>
      </c>
      <c r="V41" s="156">
        <f t="shared" si="15"/>
        <v>0.86</v>
      </c>
      <c r="W41" s="278">
        <f t="shared" si="6"/>
        <v>22</v>
      </c>
      <c r="X41" s="281">
        <f t="shared" si="20"/>
        <v>0</v>
      </c>
      <c r="Y41" s="283">
        <v>0</v>
      </c>
      <c r="Z41" s="283">
        <v>0</v>
      </c>
      <c r="AA41" s="278">
        <f>IF(Q41="","",Tabla9[[#This Row],[Puntos Reales
(Sin Incentivo)]]+X41+Y41+Z41)</f>
        <v>22</v>
      </c>
      <c r="AB41" s="156">
        <f t="shared" si="16"/>
        <v>0.35</v>
      </c>
      <c r="AC41" s="156">
        <f t="shared" si="17"/>
        <v>1</v>
      </c>
      <c r="AD41" s="157">
        <f>IF(Q41="","",'Info Com'!$D$11*AC41*AB41)</f>
        <v>22.75</v>
      </c>
      <c r="AE41" s="156">
        <f t="shared" si="8"/>
        <v>0.96703296703296704</v>
      </c>
      <c r="AF41" s="289">
        <f>IF((Tabla9[[#This Row],[Puntos]]/104)&gt;1,Tabla9[[#This Row],[Puntos]]/104,0)</f>
        <v>0</v>
      </c>
      <c r="AG41" s="290">
        <f>IF(AA41&gt;104,Tabla9[[#This Row],[CANTIDAD DE PTOS POR ENCIMA DE 104]]*288+30000,0)</f>
        <v>0</v>
      </c>
      <c r="AH41" s="154" t="str">
        <f>IF(Q41="","",
IF(AA41&lt;'Info Com'!$D$9*AB41*AC41,"Sin Escala",
IF(AND(AA41&gt;='Info Com'!$D$9*AB41*AC41,AA41&lt;'Info Com'!$D$10*AB41*AC41),'Info Com'!$F$9,
IF(AND(AA41&gt;='Info Com'!$D$10*AB41*AC41,AA41&lt;'Info Com'!$D$11*AB41*AC41),'Info Com'!$F$10,
IF(AND(AA41&gt;='Info Com'!$D$11*AB41*AC41,AA41&lt;'Info Com'!$D$12*AB41*AC41),'Info Com'!$F$11,
IF(AND(AA41&gt;='Info Com'!$D$12*AB41*AC41,AA41&lt;'Info Com'!$D$13*AB41*AC41),'Info Com'!$F$12,
IF(AND(AA41&gt;='Info Com'!$D$13*AB41*AC41,AA41&lt;'Info Com'!$D$14*AB41*AC41),'Info Com'!$F$13,
IF(AND(AA41&gt;='Info Com'!$D$14*AB41*AC41,AA41&lt;'Info Com'!$D$15*AB41*AC41),'Info Com'!$F$14,
IF(AND(AA41&gt;='Info Com'!$D$15*AB41*AC41,AA41&lt;'Info Com'!$D$16*AB41*AC41),'Info Com'!$F$15,
IF(AND(AA41&gt;='Info Com'!$D$16*AB41*AC41,AA41&lt;'Info Com'!$D$17*AB41*AC41),'Info Com'!$F$16,
IF(AA41&gt;='Info Com'!$D$17*AB41*AC41,'Info Com'!$F$17,"")))))))))))</f>
        <v>AMARILLO</v>
      </c>
      <c r="AI41" s="154" t="str">
        <f>IF(Q41="","",
IF(AA41&lt;'Info Com'!$D$9*AB41*AC41,"SIN ESCALA",
IF(AND(AA41&gt;='Info Com'!$D$9*AB41*AC41,AA41&lt;'Info Com'!$D$10*AB41*AC41),'Info Com'!$G$9,
IF(AND(AA41&gt;='Info Com'!$D$10*AB41*AC41,AA41&lt;'Info Com'!$D$11*AB41*AC41),'Info Com'!$G$10,
IF(AND(AA41&gt;='Info Com'!$D$11*AB41*AC41,AA41&lt;'Info Com'!$D$12*AB41*AC41),'Info Com'!$G$11,
IF(AND(AA41&gt;='Info Com'!$D$12*AB41*AC41,AA41&lt;'Info Com'!$D$13*AB41*AC41),'Info Com'!$G$12,
IF(AND(AA41&gt;='Info Com'!$D$13*AB41*AC41,AA41&lt;'Info Com'!$D$14*AB41*AC41),'Info Com'!$G$13,
IF(AND(AA41&gt;='Info Com'!$D$14*AB41*AC41,AA41&lt;'Info Com'!$D$15*AB41*AC41),'Info Com'!$G$14,
IF(AND(AA41&gt;='Info Com'!$D$15*AB41*AC41,AA41&lt;'Info Com'!$D$16*AB41*AC41),'Info Com'!$G$15,
IF(AND(AA41&gt;='Info Com'!$D$16*AB41*AC41,AA41&lt;'Info Com'!$D$17*AB41*AC41),'Info Com'!$G$16,
IF(AA41&gt;='Info Com'!$D$17*AB41*AC41,'Info Com'!$G$17,"")))))))))))</f>
        <v>90-99%</v>
      </c>
      <c r="AJ41" s="294">
        <f>IFERROR(IF(($AD41*'Info Com'!$E$9)-$AA41&lt;0,0,($AD41*'Info Com'!$E$9)-$AA41),"")</f>
        <v>0</v>
      </c>
      <c r="AK41" s="294">
        <f>IFERROR(IF(($AD41*'Info Com'!$E$10)-$AA41&lt;0,0,($AD41*'Info Com'!$E$10)-$AA41),"")</f>
        <v>0</v>
      </c>
      <c r="AL41" s="294">
        <f>IFERROR(IF(($AD41*'Info Com'!$E$11)-$AA41&lt;0,0,($AD41*'Info Com'!$E$11)-$AA41),"")</f>
        <v>0.75</v>
      </c>
      <c r="AM41" s="294">
        <f>IFERROR(IF(($AD41*'Info Com'!$E$12)-$AA41&lt;0,0,($AD41*'Info Com'!$E$12)-$AA41),"")</f>
        <v>1.8874999999999993</v>
      </c>
      <c r="AN41" s="294">
        <f>IFERROR(IF(($AD41*'Info Com'!$E$13)-$AA41&lt;0,0,($AD41*'Info Com'!$E$13)-$AA41),"")</f>
        <v>3.480000000000004</v>
      </c>
      <c r="AO41" s="294">
        <f>IFERROR(IF(($AD41*'Info Com'!$E$14)-$AA41&lt;0,0,($AD41*'Info Com'!$E$14)-$AA41),"")</f>
        <v>5.3000000000000007</v>
      </c>
      <c r="AP41" s="294">
        <f>IFERROR(IF(($AD41*'Info Com'!$E$15)-$AA41&lt;0,0,($AD41*'Info Com'!$E$15)-$AA41),"")</f>
        <v>6.4375</v>
      </c>
      <c r="AQ41" s="294">
        <f>IFERROR(IF(($AD41*'Info Com'!$E$16)-$AA41&lt;0,0,($AD41*'Info Com'!$E$16)-$AA41),"")</f>
        <v>9.8499999999999979</v>
      </c>
      <c r="AR41" s="294">
        <f>IFERROR(IF(($AD41*'Info Com'!$E$17)-$AA41&lt;0,0,($AD41*'Info Com'!$E$17)-$AA41),"")</f>
        <v>14.399999999999999</v>
      </c>
      <c r="AS41" s="157">
        <v>0</v>
      </c>
      <c r="AT41" s="157">
        <v>0</v>
      </c>
      <c r="AU41" s="158">
        <f xml:space="preserve">
IF(AND(AI41='Info Com'!$D$22,AS41='Info Com'!$F$22),'Info Com'!$I$22,
IF(AND(AI41='Info Com'!$D$23,AS41='Info Com'!$F$23),'Info Com'!$I$23,
IF(AND(AI41='Info Com'!$D$24,AS41='Info Com'!$F$24),'Info Com'!$I$24,
IF(AND(AI41='Info Com'!$D$25,AS41='Info Com'!$F$25),'Info Com'!$I$25,
IF(AND(AI41='Info Com'!$D$26,AS41='Info Com'!$F$26),'Info Com'!$I$26,
IF(AND(AI41='Info Com'!$D$27,AS41='Info Com'!$F$27),'Info Com'!$I$27,
IF(AND(AI41='Info Com'!$D$28,AS41='Info Com'!$F$28),'Info Com'!$I$28,
IF(AND(AI41='Info Com'!$D$29,AS41='Info Com'!$F$29),'Info Com'!$I$29,
IF(AND(AI41='Info Com'!$D$30,AS41='Info Com'!$F$30),'Info Com'!$I$30,
IF(AI41='Info Com'!$D$31,'Info Com'!$I$31*AS41,
IF(AI41='Info Com'!$D$32,'Info Com'!$I$32*AS41,0)))))))))))</f>
        <v>0</v>
      </c>
      <c r="AV41" s="159">
        <f xml:space="preserve">
IF(AI41='Info Com'!$D$22,'Info Com'!$E$22*AT41,
IF(AI41='Info Com'!$D$23,'Info Com'!$E$23*AT41,
IF(AI41='Info Com'!$D$24,'Info Com'!$E$24*AT41,
IF(AI41='Info Com'!$D$28,'Info Com'!$E$28*AT41,
IF(AI41='Info Com'!$D$29,'Info Com'!$E$29*AT41,
IF(AI41='Info Com'!$D$30,'Info Com'!$E$30*AT41,
IF(AI41='Info Com'!$D$31,'Info Com'!$E$31*AT41,
IF(AI41='Info Com'!$D$32,'Info Com'!$E$32*AT41,0))))))))</f>
        <v>0</v>
      </c>
      <c r="AW41" s="157">
        <f t="shared" si="9"/>
        <v>0</v>
      </c>
      <c r="AX41" s="157" t="str">
        <f t="shared" si="10"/>
        <v>NO CUMPLE</v>
      </c>
      <c r="AY41" s="157" t="str">
        <f t="shared" si="11"/>
        <v>OK</v>
      </c>
      <c r="AZ41" s="154" t="s">
        <v>374</v>
      </c>
      <c r="BA41" s="293">
        <f t="shared" si="12"/>
        <v>0</v>
      </c>
      <c r="BB41" s="291">
        <f>IF(AA41&gt;104,Tabla9[[#This Row],[CANTIDAD DE PTOS POR ENCIMA DE 104]]*288,0)</f>
        <v>0</v>
      </c>
      <c r="BC41" s="158">
        <f>IF(Q41="","",IFERROR(
VLOOKUP(AH41,Comisión10[[ESCALA]:[UTILIZACIÓN &gt;=86%]],3,0)*$AB41*$AC41*IF(AF41&gt;0,AF41,1),0))</f>
        <v>385</v>
      </c>
      <c r="BD41" s="158">
        <f>IF(Q41="","",IFERROR(
IF(U41&gt;=98%,
VLOOKUP(AH41,Comisión10[[ESCALA]:[UTILIZACIÓN &gt;=86%]],4,0)*$AB41*$AC41,0),0))</f>
        <v>1819.9999999999998</v>
      </c>
      <c r="BE41" s="158">
        <f>IF(Q41="","",
IFERROR(
IF(V41&gt;=86%,
VLOOKUP(AH41,Comisión10[[ESCALA]:[UTILIZACIÓN &gt;=86%]],5,0)*$AB41*$AC41,0),0))</f>
        <v>244.99999999999997</v>
      </c>
      <c r="BF41" s="160">
        <f t="shared" si="13"/>
        <v>0</v>
      </c>
      <c r="BG41" s="158">
        <f>IF(Q41="","",
IF(AND(AX41="OK",AY41="OK"),'Info Com'!$P$9,0))</f>
        <v>0</v>
      </c>
      <c r="BH41" s="158">
        <f>IF(Q41="","",
IF(W41="",0,
IF(AND(W41&gt;='Info Com'!$D$16,W41&lt;'Info Com'!$D$17),'Info Com'!$L$16,
IF(W41&gt;='Info Com'!$D$17,'Info Com'!$L$17,0))))</f>
        <v>0</v>
      </c>
      <c r="BI41" s="241">
        <f t="shared" si="19"/>
        <v>2450</v>
      </c>
    </row>
    <row r="42" spans="1:62" x14ac:dyDescent="0.25">
      <c r="A42" s="31" t="s">
        <v>31</v>
      </c>
      <c r="B42" s="31" t="s">
        <v>520</v>
      </c>
      <c r="C42" s="31">
        <v>43913693</v>
      </c>
      <c r="D42" s="31" t="s">
        <v>37</v>
      </c>
      <c r="E42" s="120">
        <v>5.2677000000000005</v>
      </c>
      <c r="F42" s="327">
        <v>0.81812176092032551</v>
      </c>
      <c r="G42" s="31">
        <v>103</v>
      </c>
      <c r="H42" s="31">
        <v>27</v>
      </c>
      <c r="I42" s="31">
        <v>130</v>
      </c>
      <c r="J42" s="31">
        <v>1</v>
      </c>
      <c r="K42" s="31">
        <v>1</v>
      </c>
      <c r="O42" s="154" t="str">
        <f t="shared" si="0"/>
        <v>Monjes Nicole</v>
      </c>
      <c r="P42" s="154" t="str">
        <f t="shared" si="1"/>
        <v>Salto Luciano Nicolas</v>
      </c>
      <c r="Q42" s="154">
        <f t="shared" si="2"/>
        <v>43913693</v>
      </c>
      <c r="R42" s="155" t="str">
        <f t="shared" si="3"/>
        <v>Activo</v>
      </c>
      <c r="S42" s="155">
        <f t="shared" si="4"/>
        <v>5.2677000000000005</v>
      </c>
      <c r="T42" s="155">
        <f>IF(LEFT(C42,6)="","",
SUMIF('Cumpl HS'!E:E,'Com Agentes'!P42,'Cumpl HS'!G:G))</f>
        <v>5</v>
      </c>
      <c r="U42" s="156">
        <f t="shared" si="5"/>
        <v>1.0535400000000001</v>
      </c>
      <c r="V42" s="156">
        <f t="shared" si="15"/>
        <v>0.86</v>
      </c>
      <c r="W42" s="278">
        <f t="shared" si="6"/>
        <v>103</v>
      </c>
      <c r="X42" s="281">
        <f t="shared" si="20"/>
        <v>27</v>
      </c>
      <c r="Y42" s="283">
        <v>0</v>
      </c>
      <c r="Z42" s="282">
        <v>0</v>
      </c>
      <c r="AA42" s="278">
        <f>IF(Q42="","",Tabla9[[#This Row],[Puntos Reales
(Sin Incentivo)]]+X42+Y42+Z42)</f>
        <v>130</v>
      </c>
      <c r="AB42" s="156">
        <f t="shared" si="16"/>
        <v>1</v>
      </c>
      <c r="AC42" s="156">
        <f t="shared" si="17"/>
        <v>1</v>
      </c>
      <c r="AD42" s="157">
        <f>IF(Q42="","",'Info Com'!$D$11*AC42*AB42)</f>
        <v>65</v>
      </c>
      <c r="AE42" s="156">
        <f t="shared" si="8"/>
        <v>2</v>
      </c>
      <c r="AF42" s="289">
        <f>IF((Tabla9[[#This Row],[Puntos]]/104)&gt;1,Tabla9[[#This Row],[Puntos]]/104,0)</f>
        <v>1.25</v>
      </c>
      <c r="AG42" s="290">
        <f>IF(AA42&gt;104,Tabla9[[#This Row],[CANTIDAD DE PTOS POR ENCIMA DE 104]]*288+30000,0)</f>
        <v>37488</v>
      </c>
      <c r="AH42" s="154" t="str">
        <f>IF(Q42="","",
IF(AA42&lt;'Info Com'!$D$9*AB42*AC42,"Sin Escala",
IF(AND(AA42&gt;='Info Com'!$D$9*AB42*AC42,AA42&lt;'Info Com'!$D$10*AB42*AC42),'Info Com'!$F$9,
IF(AND(AA42&gt;='Info Com'!$D$10*AB42*AC42,AA42&lt;'Info Com'!$D$11*AB42*AC42),'Info Com'!$F$10,
IF(AND(AA42&gt;='Info Com'!$D$11*AB42*AC42,AA42&lt;'Info Com'!$D$12*AB42*AC42),'Info Com'!$F$11,
IF(AND(AA42&gt;='Info Com'!$D$12*AB42*AC42,AA42&lt;'Info Com'!$D$13*AB42*AC42),'Info Com'!$F$12,
IF(AND(AA42&gt;='Info Com'!$D$13*AB42*AC42,AA42&lt;'Info Com'!$D$14*AB42*AC42),'Info Com'!$F$13,
IF(AND(AA42&gt;='Info Com'!$D$14*AB42*AC42,AA42&lt;'Info Com'!$D$15*AB42*AC42),'Info Com'!$F$14,
IF(AND(AA42&gt;='Info Com'!$D$15*AB42*AC42,AA42&lt;'Info Com'!$D$16*AB42*AC42),'Info Com'!$F$15,
IF(AND(AA42&gt;='Info Com'!$D$16*AB42*AC42,AA42&lt;'Info Com'!$D$17*AB42*AC42),'Info Com'!$F$16,
IF(AA42&gt;='Info Com'!$D$17*AB42*AC42,'Info Com'!$F$17,"")))))))))))</f>
        <v>DESAFIO 2</v>
      </c>
      <c r="AI42" s="154" t="str">
        <f>IF(Q42="","",
IF(AA42&lt;'Info Com'!$D$9*AB42*AC42,"SIN ESCALA",
IF(AND(AA42&gt;='Info Com'!$D$9*AB42*AC42,AA42&lt;'Info Com'!$D$10*AB42*AC42),'Info Com'!$G$9,
IF(AND(AA42&gt;='Info Com'!$D$10*AB42*AC42,AA42&lt;'Info Com'!$D$11*AB42*AC42),'Info Com'!$G$10,
IF(AND(AA42&gt;='Info Com'!$D$11*AB42*AC42,AA42&lt;'Info Com'!$D$12*AB42*AC42),'Info Com'!$G$11,
IF(AND(AA42&gt;='Info Com'!$D$12*AB42*AC42,AA42&lt;'Info Com'!$D$13*AB42*AC42),'Info Com'!$G$12,
IF(AND(AA42&gt;='Info Com'!$D$13*AB42*AC42,AA42&lt;'Info Com'!$D$14*AB42*AC42),'Info Com'!$G$13,
IF(AND(AA42&gt;='Info Com'!$D$14*AB42*AC42,AA42&lt;'Info Com'!$D$15*AB42*AC42),'Info Com'!$G$14,
IF(AND(AA42&gt;='Info Com'!$D$15*AB42*AC42,AA42&lt;'Info Com'!$D$16*AB42*AC42),'Info Com'!$G$15,
IF(AND(AA42&gt;='Info Com'!$D$16*AB42*AC42,AA42&lt;'Info Com'!$D$17*AB42*AC42),'Info Com'!$G$16,
IF(AA42&gt;='Info Com'!$D$17*AB42*AC42,'Info Com'!$G$17,"")))))))))))</f>
        <v>SUPERA O IGUALA ESCALA 5</v>
      </c>
      <c r="AJ42" s="294">
        <f>IFERROR(IF(($AD42*'Info Com'!$E$9)-$AA42&lt;0,0,($AD42*'Info Com'!$E$9)-$AA42),"")</f>
        <v>0</v>
      </c>
      <c r="AK42" s="294">
        <f>IFERROR(IF(($AD42*'Info Com'!$E$10)-$AA42&lt;0,0,($AD42*'Info Com'!$E$10)-$AA42),"")</f>
        <v>0</v>
      </c>
      <c r="AL42" s="294">
        <f>IFERROR(IF(($AD42*'Info Com'!$E$11)-$AA42&lt;0,0,($AD42*'Info Com'!$E$11)-$AA42),"")</f>
        <v>0</v>
      </c>
      <c r="AM42" s="294">
        <f>IFERROR(IF(($AD42*'Info Com'!$E$12)-$AA42&lt;0,0,($AD42*'Info Com'!$E$12)-$AA42),"")</f>
        <v>0</v>
      </c>
      <c r="AN42" s="294">
        <f>IFERROR(IF(($AD42*'Info Com'!$E$13)-$AA42&lt;0,0,($AD42*'Info Com'!$E$13)-$AA42),"")</f>
        <v>0</v>
      </c>
      <c r="AO42" s="294">
        <f>IFERROR(IF(($AD42*'Info Com'!$E$14)-$AA42&lt;0,0,($AD42*'Info Com'!$E$14)-$AA42),"")</f>
        <v>0</v>
      </c>
      <c r="AP42" s="294">
        <f>IFERROR(IF(($AD42*'Info Com'!$E$15)-$AA42&lt;0,0,($AD42*'Info Com'!$E$15)-$AA42),"")</f>
        <v>0</v>
      </c>
      <c r="AQ42" s="294">
        <f>IFERROR(IF(($AD42*'Info Com'!$E$16)-$AA42&lt;0,0,($AD42*'Info Com'!$E$16)-$AA42),"")</f>
        <v>0</v>
      </c>
      <c r="AR42" s="294">
        <f>IFERROR(IF(($AD42*'Info Com'!$E$17)-$AA42&lt;0,0,($AD42*'Info Com'!$E$17)-$AA42),"")</f>
        <v>0</v>
      </c>
      <c r="AS42" s="157">
        <v>0</v>
      </c>
      <c r="AT42" s="157">
        <v>0</v>
      </c>
      <c r="AU42" s="158">
        <f xml:space="preserve">
IF(AND(AI42='Info Com'!$D$22,AS42='Info Com'!$F$22),'Info Com'!$I$22,
IF(AND(AI42='Info Com'!$D$23,AS42='Info Com'!$F$23),'Info Com'!$I$23,
IF(AND(AI42='Info Com'!$D$24,AS42='Info Com'!$F$24),'Info Com'!$I$24,
IF(AND(AI42='Info Com'!$D$25,AS42='Info Com'!$F$25),'Info Com'!$I$25,
IF(AND(AI42='Info Com'!$D$26,AS42='Info Com'!$F$26),'Info Com'!$I$26,
IF(AND(AI42='Info Com'!$D$27,AS42='Info Com'!$F$27),'Info Com'!$I$27,
IF(AND(AI42='Info Com'!$D$28,AS42='Info Com'!$F$28),'Info Com'!$I$28,
IF(AND(AI42='Info Com'!$D$29,AS42='Info Com'!$F$29),'Info Com'!$I$29,
IF(AND(AI42='Info Com'!$D$30,AS42='Info Com'!$F$30),'Info Com'!$I$30,
IF(AI42='Info Com'!$D$31,'Info Com'!$I$31*AS42,
IF(AI42='Info Com'!$D$32,'Info Com'!$I$32*AS42,0)))))))))))</f>
        <v>0</v>
      </c>
      <c r="AV42" s="159">
        <f xml:space="preserve">
IF(AI42='Info Com'!$D$22,'Info Com'!$E$22*AT42,
IF(AI42='Info Com'!$D$23,'Info Com'!$E$23*AT42,
IF(AI42='Info Com'!$D$24,'Info Com'!$E$24*AT42,
IF(AI42='Info Com'!$D$28,'Info Com'!$E$28*AT42,
IF(AI42='Info Com'!$D$29,'Info Com'!$E$29*AT42,
IF(AI42='Info Com'!$D$30,'Info Com'!$E$30*AT42,
IF(AI42='Info Com'!$D$31,'Info Com'!$E$31*AT42,
IF(AI42='Info Com'!$D$32,'Info Com'!$E$32*AT42,0))))))))</f>
        <v>0</v>
      </c>
      <c r="AW42" s="157">
        <f t="shared" si="9"/>
        <v>0</v>
      </c>
      <c r="AX42" s="157" t="str">
        <f t="shared" si="10"/>
        <v>OK</v>
      </c>
      <c r="AY42" s="157" t="str">
        <f t="shared" si="11"/>
        <v>NO CUMPLE</v>
      </c>
      <c r="AZ42" s="154" t="s">
        <v>502</v>
      </c>
      <c r="BA42" s="293">
        <f t="shared" si="12"/>
        <v>26</v>
      </c>
      <c r="BB42" s="291">
        <f>IF(AA42&gt;104,Tabla9[[#This Row],[CANTIDAD DE PTOS POR ENCIMA DE 104]]*288,0)</f>
        <v>7488</v>
      </c>
      <c r="BC42" s="158">
        <f>IF(Q42="","",IFERROR(
VLOOKUP(AH42,Comisión10[[ESCALA]:[UTILIZACIÓN &gt;=86%]],3,0)*$AB42*$AC42*IF(AF42&gt;0,AF42,1),0))</f>
        <v>6500</v>
      </c>
      <c r="BD42" s="158">
        <f>IF(Q42="","",IFERROR(
IF(U42&gt;=98%,
VLOOKUP(AH42,Comisión10[[ESCALA]:[UTILIZACIÓN &gt;=86%]],4,0)*$AB42*$AC42,0),0))</f>
        <v>21700</v>
      </c>
      <c r="BE42" s="158">
        <f>IF(Q42="","",
IFERROR(
IF(V42&gt;=86%,
VLOOKUP(AH42,Comisión10[[ESCALA]:[UTILIZACIÓN &gt;=86%]],5,0)*$AB42*$AC42,0),0))</f>
        <v>3100</v>
      </c>
      <c r="BF42" s="160">
        <f t="shared" si="13"/>
        <v>0</v>
      </c>
      <c r="BG42" s="158">
        <f>IF(Q42="","",
IF(AND(AX42="OK",AY42="OK"),'Info Com'!$P$9,0))</f>
        <v>0</v>
      </c>
      <c r="BH42" s="158">
        <f>IF(Q42="","",
IF(W42="",0,
IF(AND(W42&gt;='Info Com'!$D$16,W42&lt;'Info Com'!$D$17),'Info Com'!$L$16,
IF(W42&gt;='Info Com'!$D$17,'Info Com'!$L$17,0))))</f>
        <v>10000</v>
      </c>
      <c r="BI42" s="241">
        <f t="shared" si="19"/>
        <v>48788</v>
      </c>
    </row>
    <row r="43" spans="1:62" x14ac:dyDescent="0.25">
      <c r="A43" s="31" t="s">
        <v>31</v>
      </c>
      <c r="B43" s="31" t="s">
        <v>84</v>
      </c>
      <c r="C43" s="31">
        <v>41074922</v>
      </c>
      <c r="D43" s="31" t="s">
        <v>37</v>
      </c>
      <c r="E43" s="120">
        <v>6.1416600000000008</v>
      </c>
      <c r="F43" s="327">
        <v>0.86551355822367249</v>
      </c>
      <c r="G43" s="31">
        <v>79</v>
      </c>
      <c r="H43" s="31">
        <v>70</v>
      </c>
      <c r="I43" s="31">
        <v>149</v>
      </c>
      <c r="J43" s="31">
        <v>1</v>
      </c>
      <c r="K43" s="31">
        <v>1</v>
      </c>
      <c r="O43" s="154" t="str">
        <f t="shared" si="0"/>
        <v>Monjes Nicole</v>
      </c>
      <c r="P43" s="154" t="str">
        <f t="shared" si="1"/>
        <v>Varela Ludmila</v>
      </c>
      <c r="Q43" s="154">
        <f t="shared" si="2"/>
        <v>41074922</v>
      </c>
      <c r="R43" s="155" t="str">
        <f t="shared" si="3"/>
        <v>Activo</v>
      </c>
      <c r="S43" s="155">
        <f t="shared" si="4"/>
        <v>6.1416600000000008</v>
      </c>
      <c r="T43" s="155">
        <f>IF(LEFT(C43,6)="","",
SUMIF('Cumpl HS'!E:E,'Com Agentes'!P43,'Cumpl HS'!G:G))</f>
        <v>5</v>
      </c>
      <c r="U43" s="156">
        <f t="shared" si="5"/>
        <v>1.2283320000000002</v>
      </c>
      <c r="V43" s="156">
        <f t="shared" si="15"/>
        <v>0.86551355822367249</v>
      </c>
      <c r="W43" s="278">
        <f t="shared" si="6"/>
        <v>79</v>
      </c>
      <c r="X43" s="281">
        <f t="shared" si="20"/>
        <v>70</v>
      </c>
      <c r="Y43" s="283">
        <v>0</v>
      </c>
      <c r="Z43" s="283">
        <v>0</v>
      </c>
      <c r="AA43" s="278">
        <f>IF(Q43="","",Tabla9[[#This Row],[Puntos Reales
(Sin Incentivo)]]+X43+Y43+Z43)</f>
        <v>149</v>
      </c>
      <c r="AB43" s="156">
        <f t="shared" si="16"/>
        <v>1</v>
      </c>
      <c r="AC43" s="156">
        <f t="shared" si="17"/>
        <v>1</v>
      </c>
      <c r="AD43" s="157">
        <f>IF(Q43="","",'Info Com'!$D$11*AC43*AB43)</f>
        <v>65</v>
      </c>
      <c r="AE43" s="156">
        <f t="shared" si="8"/>
        <v>2.2923076923076922</v>
      </c>
      <c r="AF43" s="289">
        <f>IF((Tabla9[[#This Row],[Puntos]]/104)&gt;1,Tabla9[[#This Row],[Puntos]]/104,0)</f>
        <v>1.4326923076923077</v>
      </c>
      <c r="AG43" s="290">
        <f>IF(AA43&gt;104,Tabla9[[#This Row],[CANTIDAD DE PTOS POR ENCIMA DE 104]]*288+30000,0)</f>
        <v>42960</v>
      </c>
      <c r="AH43" s="154" t="str">
        <f>IF(Q43="","",
IF(AA43&lt;'Info Com'!$D$9*AB43*AC43,"Sin Escala",
IF(AND(AA43&gt;='Info Com'!$D$9*AB43*AC43,AA43&lt;'Info Com'!$D$10*AB43*AC43),'Info Com'!$F$9,
IF(AND(AA43&gt;='Info Com'!$D$10*AB43*AC43,AA43&lt;'Info Com'!$D$11*AB43*AC43),'Info Com'!$F$10,
IF(AND(AA43&gt;='Info Com'!$D$11*AB43*AC43,AA43&lt;'Info Com'!$D$12*AB43*AC43),'Info Com'!$F$11,
IF(AND(AA43&gt;='Info Com'!$D$12*AB43*AC43,AA43&lt;'Info Com'!$D$13*AB43*AC43),'Info Com'!$F$12,
IF(AND(AA43&gt;='Info Com'!$D$13*AB43*AC43,AA43&lt;'Info Com'!$D$14*AB43*AC43),'Info Com'!$F$13,
IF(AND(AA43&gt;='Info Com'!$D$14*AB43*AC43,AA43&lt;'Info Com'!$D$15*AB43*AC43),'Info Com'!$F$14,
IF(AND(AA43&gt;='Info Com'!$D$15*AB43*AC43,AA43&lt;'Info Com'!$D$16*AB43*AC43),'Info Com'!$F$15,
IF(AND(AA43&gt;='Info Com'!$D$16*AB43*AC43,AA43&lt;'Info Com'!$D$17*AB43*AC43),'Info Com'!$F$16,
IF(AA43&gt;='Info Com'!$D$17*AB43*AC43,'Info Com'!$F$17,"")))))))))))</f>
        <v>DESAFIO 2</v>
      </c>
      <c r="AI43" s="154" t="str">
        <f>IF(Q43="","",
IF(AA43&lt;'Info Com'!$D$9*AB43*AC43,"SIN ESCALA",
IF(AND(AA43&gt;='Info Com'!$D$9*AB43*AC43,AA43&lt;'Info Com'!$D$10*AB43*AC43),'Info Com'!$G$9,
IF(AND(AA43&gt;='Info Com'!$D$10*AB43*AC43,AA43&lt;'Info Com'!$D$11*AB43*AC43),'Info Com'!$G$10,
IF(AND(AA43&gt;='Info Com'!$D$11*AB43*AC43,AA43&lt;'Info Com'!$D$12*AB43*AC43),'Info Com'!$G$11,
IF(AND(AA43&gt;='Info Com'!$D$12*AB43*AC43,AA43&lt;'Info Com'!$D$13*AB43*AC43),'Info Com'!$G$12,
IF(AND(AA43&gt;='Info Com'!$D$13*AB43*AC43,AA43&lt;'Info Com'!$D$14*AB43*AC43),'Info Com'!$G$13,
IF(AND(AA43&gt;='Info Com'!$D$14*AB43*AC43,AA43&lt;'Info Com'!$D$15*AB43*AC43),'Info Com'!$G$14,
IF(AND(AA43&gt;='Info Com'!$D$15*AB43*AC43,AA43&lt;'Info Com'!$D$16*AB43*AC43),'Info Com'!$G$15,
IF(AND(AA43&gt;='Info Com'!$D$16*AB43*AC43,AA43&lt;'Info Com'!$D$17*AB43*AC43),'Info Com'!$G$16,
IF(AA43&gt;='Info Com'!$D$17*AB43*AC43,'Info Com'!$G$17,"")))))))))))</f>
        <v>SUPERA O IGUALA ESCALA 5</v>
      </c>
      <c r="AJ43" s="294">
        <f>IFERROR(IF(($AD43*'Info Com'!$E$9)-$AA43&lt;0,0,($AD43*'Info Com'!$E$9)-$AA43),"")</f>
        <v>0</v>
      </c>
      <c r="AK43" s="294">
        <f>IFERROR(IF(($AD43*'Info Com'!$E$10)-$AA43&lt;0,0,($AD43*'Info Com'!$E$10)-$AA43),"")</f>
        <v>0</v>
      </c>
      <c r="AL43" s="294">
        <f>IFERROR(IF(($AD43*'Info Com'!$E$11)-$AA43&lt;0,0,($AD43*'Info Com'!$E$11)-$AA43),"")</f>
        <v>0</v>
      </c>
      <c r="AM43" s="294">
        <f>IFERROR(IF(($AD43*'Info Com'!$E$12)-$AA43&lt;0,0,($AD43*'Info Com'!$E$12)-$AA43),"")</f>
        <v>0</v>
      </c>
      <c r="AN43" s="294">
        <f>IFERROR(IF(($AD43*'Info Com'!$E$13)-$AA43&lt;0,0,($AD43*'Info Com'!$E$13)-$AA43),"")</f>
        <v>0</v>
      </c>
      <c r="AO43" s="294">
        <f>IFERROR(IF(($AD43*'Info Com'!$E$14)-$AA43&lt;0,0,($AD43*'Info Com'!$E$14)-$AA43),"")</f>
        <v>0</v>
      </c>
      <c r="AP43" s="294">
        <f>IFERROR(IF(($AD43*'Info Com'!$E$15)-$AA43&lt;0,0,($AD43*'Info Com'!$E$15)-$AA43),"")</f>
        <v>0</v>
      </c>
      <c r="AQ43" s="294">
        <f>IFERROR(IF(($AD43*'Info Com'!$E$16)-$AA43&lt;0,0,($AD43*'Info Com'!$E$16)-$AA43),"")</f>
        <v>0</v>
      </c>
      <c r="AR43" s="294">
        <f>IFERROR(IF(($AD43*'Info Com'!$E$17)-$AA43&lt;0,0,($AD43*'Info Com'!$E$17)-$AA43),"")</f>
        <v>0</v>
      </c>
      <c r="AS43" s="157">
        <v>10</v>
      </c>
      <c r="AT43" s="157">
        <v>0</v>
      </c>
      <c r="AU43" s="158">
        <f xml:space="preserve">
IF(AND(AI43='Info Com'!$D$22,AS43='Info Com'!$F$22),'Info Com'!$I$22,
IF(AND(AI43='Info Com'!$D$23,AS43='Info Com'!$F$23),'Info Com'!$I$23,
IF(AND(AI43='Info Com'!$D$24,AS43='Info Com'!$F$24),'Info Com'!$I$24,
IF(AND(AI43='Info Com'!$D$25,AS43='Info Com'!$F$25),'Info Com'!$I$25,
IF(AND(AI43='Info Com'!$D$26,AS43='Info Com'!$F$26),'Info Com'!$I$26,
IF(AND(AI43='Info Com'!$D$27,AS43='Info Com'!$F$27),'Info Com'!$I$27,
IF(AND(AI43='Info Com'!$D$28,AS43='Info Com'!$F$28),'Info Com'!$I$28,
IF(AND(AI43='Info Com'!$D$29,AS43='Info Com'!$F$29),'Info Com'!$I$29,
IF(AND(AI43='Info Com'!$D$30,AS43='Info Com'!$F$30),'Info Com'!$I$30,
IF(AI43='Info Com'!$D$31,'Info Com'!$I$31*AS43,
IF(AI43='Info Com'!$D$32,'Info Com'!$I$32*AS43,0)))))))))))</f>
        <v>21000</v>
      </c>
      <c r="AV43" s="159">
        <f xml:space="preserve">
IF(AI43='Info Com'!$D$22,'Info Com'!$E$22*AT43,
IF(AI43='Info Com'!$D$23,'Info Com'!$E$23*AT43,
IF(AI43='Info Com'!$D$24,'Info Com'!$E$24*AT43,
IF(AI43='Info Com'!$D$28,'Info Com'!$E$28*AT43,
IF(AI43='Info Com'!$D$29,'Info Com'!$E$29*AT43,
IF(AI43='Info Com'!$D$30,'Info Com'!$E$30*AT43,
IF(AI43='Info Com'!$D$31,'Info Com'!$E$31*AT43,
IF(AI43='Info Com'!$D$32,'Info Com'!$E$32*AT43,0))))))))</f>
        <v>0</v>
      </c>
      <c r="AW43" s="157">
        <f t="shared" si="9"/>
        <v>10</v>
      </c>
      <c r="AX43" s="157" t="str">
        <f t="shared" si="10"/>
        <v>OK</v>
      </c>
      <c r="AY43" s="157" t="str">
        <f t="shared" si="11"/>
        <v>NO CUMPLE</v>
      </c>
      <c r="AZ43" s="154" t="s">
        <v>68</v>
      </c>
      <c r="BA43" s="293">
        <f t="shared" si="12"/>
        <v>45</v>
      </c>
      <c r="BB43" s="291">
        <f>IF(AA43&gt;104,Tabla9[[#This Row],[CANTIDAD DE PTOS POR ENCIMA DE 104]]*288,0)</f>
        <v>12960</v>
      </c>
      <c r="BC43" s="158">
        <f>IF(Q43="","",IFERROR(
VLOOKUP(AH43,Comisión10[[ESCALA]:[UTILIZACIÓN &gt;=86%]],3,0)*$AB43*$AC43*IF(AF43&gt;0,AF43,1),0))</f>
        <v>7450</v>
      </c>
      <c r="BD43" s="158">
        <f>IF(Q43="","",IFERROR(
IF(U43&gt;=98%,
VLOOKUP(AH43,Comisión10[[ESCALA]:[UTILIZACIÓN &gt;=86%]],4,0)*$AB43*$AC43,0),0))</f>
        <v>21700</v>
      </c>
      <c r="BE43" s="158">
        <f>IF(Q43="","",
IFERROR(
IF(V43&gt;=86%,
VLOOKUP(AH43,Comisión10[[ESCALA]:[UTILIZACIÓN &gt;=86%]],5,0)*$AB43*$AC43,0),0))</f>
        <v>3100</v>
      </c>
      <c r="BF43" s="160">
        <f t="shared" si="13"/>
        <v>21000</v>
      </c>
      <c r="BG43" s="158">
        <f>IF(Q43="","",
IF(AND(AX43="OK",AY43="OK"),'Info Com'!$P$9,0))</f>
        <v>0</v>
      </c>
      <c r="BH43" s="158">
        <f>IF(Q43="","",
IF(W43="",0,
IF(AND(W43&gt;='Info Com'!$D$16,W43&lt;'Info Com'!$D$17),'Info Com'!$L$16,
IF(W43&gt;='Info Com'!$D$17,'Info Com'!$L$17,0))))</f>
        <v>0</v>
      </c>
      <c r="BI43" s="241">
        <f t="shared" si="19"/>
        <v>66210</v>
      </c>
    </row>
    <row r="44" spans="1:62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AL44" s="130"/>
      <c r="BJ44" s="129"/>
    </row>
    <row r="45" spans="1:62" x14ac:dyDescent="0.25">
      <c r="AL45" s="130"/>
      <c r="BJ45" s="129"/>
    </row>
    <row r="46" spans="1:62" x14ac:dyDescent="0.25">
      <c r="AL46" s="130"/>
      <c r="BJ46" s="129"/>
    </row>
    <row r="47" spans="1:62" x14ac:dyDescent="0.25">
      <c r="AL47" s="130"/>
      <c r="BJ47" s="129"/>
    </row>
    <row r="48" spans="1:62" x14ac:dyDescent="0.25">
      <c r="AL48" s="130"/>
      <c r="BJ48" s="129"/>
    </row>
    <row r="49" spans="38:62" x14ac:dyDescent="0.25">
      <c r="AL49" s="130"/>
      <c r="BJ49" s="129"/>
    </row>
    <row r="50" spans="38:62" x14ac:dyDescent="0.25">
      <c r="AL50" s="130"/>
      <c r="BJ50" s="129"/>
    </row>
    <row r="51" spans="38:62" x14ac:dyDescent="0.25">
      <c r="AL51" s="130"/>
      <c r="BJ51" s="129"/>
    </row>
    <row r="52" spans="38:62" x14ac:dyDescent="0.25">
      <c r="AL52" s="130"/>
      <c r="BJ52" s="129"/>
    </row>
    <row r="53" spans="38:62" x14ac:dyDescent="0.25">
      <c r="BJ53" s="129"/>
    </row>
    <row r="54" spans="38:62" x14ac:dyDescent="0.25">
      <c r="BJ54" s="129"/>
    </row>
    <row r="55" spans="38:62" x14ac:dyDescent="0.25">
      <c r="BJ55" s="129"/>
    </row>
    <row r="56" spans="38:62" x14ac:dyDescent="0.25">
      <c r="BJ56" s="129"/>
    </row>
    <row r="57" spans="38:62" x14ac:dyDescent="0.25">
      <c r="BJ57" s="129"/>
    </row>
    <row r="58" spans="38:62" x14ac:dyDescent="0.25">
      <c r="BJ58" s="129"/>
    </row>
    <row r="59" spans="38:62" x14ac:dyDescent="0.25">
      <c r="BJ59" s="129"/>
    </row>
    <row r="60" spans="38:62" x14ac:dyDescent="0.25">
      <c r="BJ60" s="129"/>
    </row>
    <row r="61" spans="38:62" x14ac:dyDescent="0.25">
      <c r="BJ61" s="129"/>
    </row>
    <row r="62" spans="38:62" x14ac:dyDescent="0.25">
      <c r="BJ62" s="129"/>
    </row>
    <row r="63" spans="38:62" x14ac:dyDescent="0.25">
      <c r="BJ63" s="129"/>
    </row>
    <row r="64" spans="38:62" x14ac:dyDescent="0.25">
      <c r="BJ64" s="129"/>
    </row>
    <row r="65" spans="62:62" x14ac:dyDescent="0.25">
      <c r="BJ65" s="129"/>
    </row>
    <row r="66" spans="62:62" x14ac:dyDescent="0.25">
      <c r="BJ66" s="129"/>
    </row>
    <row r="67" spans="62:62" x14ac:dyDescent="0.25">
      <c r="BJ67" s="129"/>
    </row>
    <row r="68" spans="62:62" x14ac:dyDescent="0.25">
      <c r="BJ68" s="129"/>
    </row>
    <row r="69" spans="62:62" x14ac:dyDescent="0.25">
      <c r="BJ69" s="129"/>
    </row>
    <row r="70" spans="62:62" x14ac:dyDescent="0.25">
      <c r="BJ70" s="129"/>
    </row>
    <row r="71" spans="62:62" x14ac:dyDescent="0.25">
      <c r="BJ71" s="129"/>
    </row>
    <row r="72" spans="62:62" x14ac:dyDescent="0.25">
      <c r="BJ72" s="129"/>
    </row>
    <row r="73" spans="62:62" x14ac:dyDescent="0.25">
      <c r="BJ73" s="129"/>
    </row>
    <row r="74" spans="62:62" x14ac:dyDescent="0.25">
      <c r="BJ74" s="129"/>
    </row>
    <row r="75" spans="62:62" x14ac:dyDescent="0.25">
      <c r="BJ75" s="129"/>
    </row>
    <row r="76" spans="62:62" x14ac:dyDescent="0.25">
      <c r="BJ76" s="129"/>
    </row>
    <row r="77" spans="62:62" x14ac:dyDescent="0.25">
      <c r="BJ77" s="129"/>
    </row>
    <row r="78" spans="62:62" x14ac:dyDescent="0.25">
      <c r="BJ78" s="129"/>
    </row>
    <row r="79" spans="62:62" x14ac:dyDescent="0.25"/>
    <row r="80" spans="62:62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</sheetData>
  <mergeCells count="1">
    <mergeCell ref="AJ4:AR4"/>
  </mergeCells>
  <phoneticPr fontId="23" type="noConversion"/>
  <conditionalFormatting sqref="U6:U43">
    <cfRule type="cellIs" dxfId="7" priority="10" operator="greaterThanOrEqual">
      <formula>1</formula>
    </cfRule>
  </conditionalFormatting>
  <conditionalFormatting sqref="V1:V4 V6:V1048576">
    <cfRule type="cellIs" dxfId="6" priority="11" operator="greaterThanOrEqual">
      <formula>0.86</formula>
    </cfRule>
  </conditionalFormatting>
  <conditionalFormatting sqref="W6:W43">
    <cfRule type="cellIs" dxfId="4" priority="3" operator="greaterThanOrEqual">
      <formula>104</formula>
    </cfRule>
    <cfRule type="cellIs" dxfId="3" priority="4" operator="between">
      <formula>91</formula>
      <formula>104</formula>
    </cfRule>
    <cfRule type="cellIs" dxfId="2" priority="5" operator="lessThan">
      <formula>98</formula>
    </cfRule>
  </conditionalFormatting>
  <pageMargins left="0.7" right="0.7" top="0.75" bottom="0.75" header="0.3" footer="0.3"/>
  <pageSetup orientation="portrait" r:id="rId2"/>
  <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90CD22-8BFC-4662-B703-A04160C5314E}">
            <xm:f>NOT(ISERROR(SEARCH(0,W6)))</xm:f>
            <xm:f>0</xm:f>
            <x14:dxf>
              <font>
                <color theme="1" tint="0.499984740745262"/>
              </font>
              <fill>
                <patternFill>
                  <bgColor theme="0"/>
                </patternFill>
              </fill>
            </x14:dxf>
          </x14:cfRule>
          <xm:sqref>W6:W43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notBetween" showInputMessage="1" showErrorMessage="1" xr:uid="{55F3CEF8-0758-47D9-B898-D41E02A13E26}">
          <x14:formula1>
            <xm:f>'Info Com'!$A$2:$A$5</xm:f>
          </x14:formula1>
          <xm:sqref>AS6:AS43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D5268-194E-4D84-9594-45C2B2823746}">
  <sheetPr>
    <tabColor theme="7" tint="0.79998168889431442"/>
  </sheetPr>
  <dimension ref="A5:P47"/>
  <sheetViews>
    <sheetView showGridLines="0" topLeftCell="A4" zoomScale="76" zoomScaleNormal="76" workbookViewId="0">
      <selection activeCell="C31" sqref="C31"/>
    </sheetView>
  </sheetViews>
  <sheetFormatPr baseColWidth="10" defaultColWidth="0" defaultRowHeight="15" x14ac:dyDescent="0.25"/>
  <cols>
    <col min="1" max="1" width="11.5703125" customWidth="1"/>
    <col min="2" max="2" width="28.140625" bestFit="1" customWidth="1"/>
    <col min="3" max="3" width="14.85546875" bestFit="1" customWidth="1"/>
    <col min="4" max="4" width="13.140625" bestFit="1" customWidth="1"/>
    <col min="5" max="5" width="15.140625" bestFit="1" customWidth="1"/>
    <col min="6" max="6" width="15.42578125" bestFit="1" customWidth="1"/>
    <col min="7" max="7" width="14.42578125" bestFit="1" customWidth="1"/>
    <col min="8" max="8" width="8.85546875" bestFit="1" customWidth="1"/>
    <col min="9" max="9" width="25.5703125" bestFit="1" customWidth="1"/>
    <col min="10" max="10" width="24.5703125" bestFit="1" customWidth="1"/>
    <col min="11" max="11" width="25.42578125" style="243" bestFit="1" customWidth="1"/>
    <col min="12" max="12" width="10.7109375" bestFit="1" customWidth="1"/>
    <col min="13" max="13" width="4.7109375" bestFit="1" customWidth="1"/>
    <col min="14" max="14" width="16.7109375" hidden="1" customWidth="1"/>
    <col min="15" max="15" width="13.140625" hidden="1" customWidth="1"/>
    <col min="16" max="16" width="13" hidden="1" customWidth="1"/>
    <col min="17" max="16384" width="11.5703125" hidden="1"/>
  </cols>
  <sheetData>
    <row r="5" spans="2:12" ht="14.45" customHeight="1" x14ac:dyDescent="0.25">
      <c r="B5" s="343" t="s">
        <v>593</v>
      </c>
      <c r="C5" s="344"/>
      <c r="D5" s="344"/>
      <c r="E5" s="344"/>
      <c r="F5" s="344"/>
      <c r="G5" s="344"/>
      <c r="H5" s="344"/>
      <c r="I5" s="344"/>
    </row>
    <row r="6" spans="2:12" ht="48" customHeight="1" x14ac:dyDescent="0.25">
      <c r="B6" s="344"/>
      <c r="C6" s="344"/>
      <c r="D6" s="344"/>
      <c r="E6" s="344"/>
      <c r="F6" s="344"/>
      <c r="G6" s="344"/>
      <c r="H6" s="344"/>
      <c r="I6" s="344"/>
    </row>
    <row r="9" spans="2:12" x14ac:dyDescent="0.25">
      <c r="B9" s="28" t="s">
        <v>216</v>
      </c>
      <c r="C9" t="s" vm="9">
        <v>599</v>
      </c>
    </row>
    <row r="10" spans="2:12" x14ac:dyDescent="0.25">
      <c r="B10" s="28" t="s">
        <v>17</v>
      </c>
      <c r="C10" t="s" vm="2">
        <v>273</v>
      </c>
    </row>
    <row r="12" spans="2:12" x14ac:dyDescent="0.25">
      <c r="B12" s="28" t="s">
        <v>217</v>
      </c>
      <c r="C12" s="53" t="s">
        <v>313</v>
      </c>
      <c r="D12" t="s">
        <v>257</v>
      </c>
      <c r="E12" t="s">
        <v>260</v>
      </c>
      <c r="F12" t="s">
        <v>259</v>
      </c>
      <c r="G12" t="s">
        <v>258</v>
      </c>
      <c r="H12" s="201" t="s">
        <v>473</v>
      </c>
      <c r="I12" s="245" t="s">
        <v>388</v>
      </c>
      <c r="J12" s="245" t="s">
        <v>511</v>
      </c>
      <c r="K12" s="244" t="s">
        <v>510</v>
      </c>
    </row>
    <row r="13" spans="2:12" x14ac:dyDescent="0.25">
      <c r="B13" s="29" t="s">
        <v>110</v>
      </c>
      <c r="C13" s="30"/>
      <c r="D13" s="191"/>
      <c r="G13" s="191"/>
      <c r="H13" s="191"/>
      <c r="J13" s="191"/>
      <c r="K13" s="244" t="str">
        <f>IF(LEFT(B13,5)="TOTAL","",(IF(I13="","",(IF(I13&gt;=4,"SI","No corresponde")))))</f>
        <v/>
      </c>
    </row>
    <row r="14" spans="2:12" x14ac:dyDescent="0.25">
      <c r="B14" s="49" t="s">
        <v>464</v>
      </c>
      <c r="C14" s="30">
        <v>0.30513000000000001</v>
      </c>
      <c r="D14" s="191">
        <v>7</v>
      </c>
      <c r="E14">
        <v>0</v>
      </c>
      <c r="F14">
        <v>0</v>
      </c>
      <c r="G14" s="191">
        <v>7</v>
      </c>
      <c r="H14" s="191">
        <v>7</v>
      </c>
      <c r="I14">
        <v>7</v>
      </c>
      <c r="J14" s="191">
        <v>14</v>
      </c>
      <c r="K14" s="244" t="str">
        <f t="shared" ref="K14:K47" si="0">IF(LEFT(B14,5)="TOTAL","",(IF(I14="","",(IF(I14&gt;=4,"SI","No corresponde")))))</f>
        <v>SI</v>
      </c>
      <c r="L14" s="192" t="str">
        <f>IF(K14="","",
IF(AND(K14="SI",J14&gt;I14),"OK",
IF(AND(K14="No corresponde",J14=I14),"OK",
"Revisar")))</f>
        <v>OK</v>
      </c>
    </row>
    <row r="15" spans="2:12" x14ac:dyDescent="0.25">
      <c r="B15" s="49" t="s">
        <v>129</v>
      </c>
      <c r="C15" s="30">
        <v>0.29271000000000003</v>
      </c>
      <c r="D15" s="191">
        <v>7</v>
      </c>
      <c r="E15">
        <v>0</v>
      </c>
      <c r="F15">
        <v>0</v>
      </c>
      <c r="G15" s="191">
        <v>7</v>
      </c>
      <c r="H15" s="191">
        <v>7</v>
      </c>
      <c r="I15">
        <v>7</v>
      </c>
      <c r="J15" s="191">
        <v>14</v>
      </c>
      <c r="K15" s="244" t="str">
        <f t="shared" si="0"/>
        <v>SI</v>
      </c>
      <c r="L15" s="192" t="str">
        <f t="shared" ref="L15:L47" si="1">IF(K15="","",
IF(AND(K15="SI",J15&gt;I15),"OK",
IF(AND(K15="No corresponde",J15=I15),"OK",
"Revisar")))</f>
        <v>OK</v>
      </c>
    </row>
    <row r="16" spans="2:12" x14ac:dyDescent="0.25">
      <c r="B16" s="49" t="s">
        <v>168</v>
      </c>
      <c r="C16" s="30">
        <v>0.29170000000000001</v>
      </c>
      <c r="D16" s="191">
        <v>6</v>
      </c>
      <c r="E16">
        <v>0</v>
      </c>
      <c r="F16">
        <v>0</v>
      </c>
      <c r="G16" s="191">
        <v>6</v>
      </c>
      <c r="H16" s="191">
        <v>6</v>
      </c>
      <c r="I16">
        <v>6</v>
      </c>
      <c r="J16" s="191">
        <v>12</v>
      </c>
      <c r="K16" s="244" t="str">
        <f t="shared" si="0"/>
        <v>SI</v>
      </c>
      <c r="L16" s="192" t="str">
        <f t="shared" si="1"/>
        <v>OK</v>
      </c>
    </row>
    <row r="17" spans="2:12" x14ac:dyDescent="0.25">
      <c r="B17" s="49" t="s">
        <v>517</v>
      </c>
      <c r="C17" s="30">
        <v>0.29432000000000003</v>
      </c>
      <c r="D17" s="191">
        <v>4</v>
      </c>
      <c r="E17">
        <v>0</v>
      </c>
      <c r="F17">
        <v>0</v>
      </c>
      <c r="G17" s="191">
        <v>4</v>
      </c>
      <c r="H17" s="191">
        <v>4</v>
      </c>
      <c r="I17">
        <v>4</v>
      </c>
      <c r="J17" s="191">
        <v>8</v>
      </c>
      <c r="K17" s="244" t="str">
        <f t="shared" si="0"/>
        <v>SI</v>
      </c>
      <c r="L17" s="192" t="str">
        <f t="shared" si="1"/>
        <v>OK</v>
      </c>
    </row>
    <row r="18" spans="2:12" x14ac:dyDescent="0.25">
      <c r="B18" s="49" t="s">
        <v>206</v>
      </c>
      <c r="C18" s="30">
        <v>0.29171000000000002</v>
      </c>
      <c r="D18" s="191">
        <v>4</v>
      </c>
      <c r="E18">
        <v>0</v>
      </c>
      <c r="F18">
        <v>0</v>
      </c>
      <c r="G18" s="191">
        <v>4</v>
      </c>
      <c r="H18" s="191">
        <v>4</v>
      </c>
      <c r="I18">
        <v>4</v>
      </c>
      <c r="J18" s="191">
        <v>8</v>
      </c>
      <c r="K18" s="244" t="str">
        <f t="shared" si="0"/>
        <v>SI</v>
      </c>
      <c r="L18" s="192" t="str">
        <f t="shared" si="1"/>
        <v>OK</v>
      </c>
    </row>
    <row r="19" spans="2:12" x14ac:dyDescent="0.25">
      <c r="B19" s="49" t="s">
        <v>105</v>
      </c>
      <c r="C19" s="30">
        <v>0.30336000000000002</v>
      </c>
      <c r="D19" s="191">
        <v>8</v>
      </c>
      <c r="E19">
        <v>0</v>
      </c>
      <c r="F19">
        <v>0</v>
      </c>
      <c r="G19" s="191">
        <v>8</v>
      </c>
      <c r="H19" s="191">
        <v>8</v>
      </c>
      <c r="I19">
        <v>8</v>
      </c>
      <c r="J19" s="191">
        <v>16</v>
      </c>
      <c r="K19" s="244" t="str">
        <f t="shared" si="0"/>
        <v>SI</v>
      </c>
      <c r="L19" s="192" t="str">
        <f t="shared" si="1"/>
        <v>OK</v>
      </c>
    </row>
    <row r="20" spans="2:12" x14ac:dyDescent="0.25">
      <c r="B20" s="49" t="s">
        <v>584</v>
      </c>
      <c r="C20" s="30">
        <v>0.22092999999999999</v>
      </c>
      <c r="D20" s="191">
        <v>0</v>
      </c>
      <c r="E20">
        <v>0</v>
      </c>
      <c r="F20">
        <v>0</v>
      </c>
      <c r="G20" s="191">
        <v>0</v>
      </c>
      <c r="H20" s="191">
        <v>0</v>
      </c>
      <c r="I20">
        <v>0</v>
      </c>
      <c r="J20" s="191">
        <v>0</v>
      </c>
      <c r="K20" s="244" t="str">
        <f t="shared" si="0"/>
        <v>No corresponde</v>
      </c>
      <c r="L20" s="192" t="str">
        <f t="shared" si="1"/>
        <v>OK</v>
      </c>
    </row>
    <row r="21" spans="2:12" x14ac:dyDescent="0.25">
      <c r="B21" s="49" t="s">
        <v>182</v>
      </c>
      <c r="C21" s="30">
        <v>0.29657</v>
      </c>
      <c r="D21" s="191">
        <v>8</v>
      </c>
      <c r="E21">
        <v>0</v>
      </c>
      <c r="F21">
        <v>0</v>
      </c>
      <c r="G21" s="191">
        <v>8</v>
      </c>
      <c r="H21" s="191">
        <v>8</v>
      </c>
      <c r="I21">
        <v>8</v>
      </c>
      <c r="J21" s="191">
        <v>16</v>
      </c>
      <c r="K21" s="244" t="str">
        <f t="shared" si="0"/>
        <v>SI</v>
      </c>
      <c r="L21" s="192" t="str">
        <f t="shared" si="1"/>
        <v>OK</v>
      </c>
    </row>
    <row r="22" spans="2:12" x14ac:dyDescent="0.25">
      <c r="B22" s="49" t="s">
        <v>134</v>
      </c>
      <c r="C22" s="30">
        <v>0.29024</v>
      </c>
      <c r="D22" s="191">
        <v>2</v>
      </c>
      <c r="E22">
        <v>0</v>
      </c>
      <c r="F22">
        <v>0</v>
      </c>
      <c r="G22" s="191">
        <v>2</v>
      </c>
      <c r="H22" s="191">
        <v>2</v>
      </c>
      <c r="I22">
        <v>2</v>
      </c>
      <c r="J22" s="191">
        <v>4</v>
      </c>
      <c r="K22" s="244" t="str">
        <f t="shared" si="0"/>
        <v>No corresponde</v>
      </c>
      <c r="L22" s="192" t="str">
        <f t="shared" si="1"/>
        <v>Revisar</v>
      </c>
    </row>
    <row r="23" spans="2:12" x14ac:dyDescent="0.25">
      <c r="B23" s="49" t="s">
        <v>187</v>
      </c>
      <c r="C23" s="30">
        <v>0.29103000000000001</v>
      </c>
      <c r="D23" s="191">
        <v>14</v>
      </c>
      <c r="E23">
        <v>0</v>
      </c>
      <c r="F23">
        <v>0</v>
      </c>
      <c r="G23" s="191">
        <v>14</v>
      </c>
      <c r="H23" s="191">
        <v>14</v>
      </c>
      <c r="I23">
        <v>14</v>
      </c>
      <c r="J23" s="191">
        <v>28</v>
      </c>
      <c r="K23" s="244" t="str">
        <f t="shared" si="0"/>
        <v>SI</v>
      </c>
      <c r="L23" s="192" t="str">
        <f t="shared" si="1"/>
        <v>OK</v>
      </c>
    </row>
    <row r="24" spans="2:12" x14ac:dyDescent="0.25">
      <c r="B24" s="49" t="s">
        <v>191</v>
      </c>
      <c r="C24" s="30">
        <v>0.28634999999999999</v>
      </c>
      <c r="D24" s="191">
        <v>10</v>
      </c>
      <c r="E24">
        <v>0</v>
      </c>
      <c r="F24">
        <v>0</v>
      </c>
      <c r="G24" s="191">
        <v>10</v>
      </c>
      <c r="H24" s="191">
        <v>10</v>
      </c>
      <c r="I24">
        <v>10</v>
      </c>
      <c r="J24" s="191">
        <v>20</v>
      </c>
      <c r="K24" s="244" t="str">
        <f t="shared" si="0"/>
        <v>SI</v>
      </c>
      <c r="L24" s="192" t="str">
        <f t="shared" si="1"/>
        <v>OK</v>
      </c>
    </row>
    <row r="25" spans="2:12" x14ac:dyDescent="0.25">
      <c r="B25" s="49" t="s">
        <v>119</v>
      </c>
      <c r="C25" s="30">
        <v>0.30298999999999998</v>
      </c>
      <c r="D25" s="191">
        <v>7</v>
      </c>
      <c r="E25">
        <v>0</v>
      </c>
      <c r="F25">
        <v>0</v>
      </c>
      <c r="G25" s="191">
        <v>7</v>
      </c>
      <c r="H25" s="191">
        <v>7</v>
      </c>
      <c r="I25">
        <v>7</v>
      </c>
      <c r="J25" s="191">
        <v>14</v>
      </c>
      <c r="K25" s="244" t="str">
        <f t="shared" si="0"/>
        <v>SI</v>
      </c>
      <c r="L25" s="192" t="str">
        <f t="shared" si="1"/>
        <v>OK</v>
      </c>
    </row>
    <row r="26" spans="2:12" x14ac:dyDescent="0.25">
      <c r="B26" s="49" t="s">
        <v>139</v>
      </c>
      <c r="C26" s="30">
        <v>0.33683000000000002</v>
      </c>
      <c r="D26" s="191">
        <v>6</v>
      </c>
      <c r="E26">
        <v>0</v>
      </c>
      <c r="F26">
        <v>0</v>
      </c>
      <c r="G26" s="191">
        <v>6</v>
      </c>
      <c r="H26" s="191">
        <v>6</v>
      </c>
      <c r="I26">
        <v>6</v>
      </c>
      <c r="J26" s="191">
        <v>12</v>
      </c>
      <c r="K26" s="244" t="str">
        <f t="shared" si="0"/>
        <v>SI</v>
      </c>
      <c r="L26" s="192" t="str">
        <f t="shared" si="1"/>
        <v>OK</v>
      </c>
    </row>
    <row r="27" spans="2:12" x14ac:dyDescent="0.25">
      <c r="B27" s="49" t="s">
        <v>196</v>
      </c>
      <c r="C27" s="30">
        <v>0.25738</v>
      </c>
      <c r="D27" s="191">
        <v>6</v>
      </c>
      <c r="E27">
        <v>0</v>
      </c>
      <c r="F27">
        <v>0</v>
      </c>
      <c r="G27" s="191">
        <v>6</v>
      </c>
      <c r="H27" s="191">
        <v>6</v>
      </c>
      <c r="I27">
        <v>6</v>
      </c>
      <c r="J27" s="191">
        <v>12</v>
      </c>
      <c r="K27" s="244" t="str">
        <f t="shared" si="0"/>
        <v>SI</v>
      </c>
      <c r="L27" s="192" t="str">
        <f t="shared" si="1"/>
        <v>OK</v>
      </c>
    </row>
    <row r="28" spans="2:12" x14ac:dyDescent="0.25">
      <c r="B28" s="29" t="s">
        <v>344</v>
      </c>
      <c r="C28" s="30">
        <v>4.0612500000000002</v>
      </c>
      <c r="D28" s="191">
        <v>89</v>
      </c>
      <c r="E28">
        <v>0</v>
      </c>
      <c r="F28">
        <v>0</v>
      </c>
      <c r="G28" s="191">
        <v>89</v>
      </c>
      <c r="H28" s="191">
        <v>89</v>
      </c>
      <c r="I28">
        <v>89</v>
      </c>
      <c r="J28" s="191">
        <v>178</v>
      </c>
      <c r="K28" s="244" t="str">
        <f t="shared" si="0"/>
        <v/>
      </c>
      <c r="L28" s="192" t="str">
        <f t="shared" si="1"/>
        <v/>
      </c>
    </row>
    <row r="29" spans="2:12" x14ac:dyDescent="0.25">
      <c r="B29" s="29" t="s">
        <v>31</v>
      </c>
      <c r="C29" s="30"/>
      <c r="D29" s="191"/>
      <c r="G29" s="191"/>
      <c r="H29" s="191"/>
      <c r="J29" s="191"/>
      <c r="K29" s="244" t="str">
        <f t="shared" si="0"/>
        <v/>
      </c>
      <c r="L29" s="192" t="str">
        <f t="shared" si="1"/>
        <v/>
      </c>
    </row>
    <row r="30" spans="2:12" x14ac:dyDescent="0.25">
      <c r="B30" s="49" t="s">
        <v>53</v>
      </c>
      <c r="C30" s="30">
        <v>0.41866999999999999</v>
      </c>
      <c r="D30" s="191">
        <v>12</v>
      </c>
      <c r="E30">
        <v>0</v>
      </c>
      <c r="F30">
        <v>0</v>
      </c>
      <c r="G30" s="191">
        <v>12</v>
      </c>
      <c r="H30" s="191">
        <v>12</v>
      </c>
      <c r="I30">
        <v>12</v>
      </c>
      <c r="J30" s="191">
        <v>36</v>
      </c>
      <c r="K30" s="244" t="str">
        <f t="shared" si="0"/>
        <v>SI</v>
      </c>
      <c r="L30" s="192" t="str">
        <f t="shared" si="1"/>
        <v>OK</v>
      </c>
    </row>
    <row r="31" spans="2:12" x14ac:dyDescent="0.25">
      <c r="B31" s="49" t="s">
        <v>58</v>
      </c>
      <c r="C31" s="30">
        <v>0.45939999999999998</v>
      </c>
      <c r="D31" s="191">
        <v>11</v>
      </c>
      <c r="E31">
        <v>0</v>
      </c>
      <c r="F31">
        <v>0</v>
      </c>
      <c r="G31" s="191">
        <v>11</v>
      </c>
      <c r="H31" s="191">
        <v>11</v>
      </c>
      <c r="I31">
        <v>11</v>
      </c>
      <c r="J31" s="191">
        <v>33</v>
      </c>
      <c r="K31" s="244" t="str">
        <f t="shared" si="0"/>
        <v>SI</v>
      </c>
      <c r="L31" s="192" t="str">
        <f t="shared" si="1"/>
        <v>OK</v>
      </c>
    </row>
    <row r="32" spans="2:12" x14ac:dyDescent="0.25">
      <c r="B32" s="49" t="s">
        <v>63</v>
      </c>
      <c r="C32" s="30">
        <v>0.33401999999999998</v>
      </c>
      <c r="D32" s="191">
        <v>10</v>
      </c>
      <c r="E32">
        <v>1</v>
      </c>
      <c r="F32">
        <v>0</v>
      </c>
      <c r="G32" s="191">
        <v>9</v>
      </c>
      <c r="H32" s="191">
        <v>9</v>
      </c>
      <c r="I32">
        <v>9</v>
      </c>
      <c r="J32" s="191">
        <v>18</v>
      </c>
      <c r="K32" s="244" t="str">
        <f t="shared" si="0"/>
        <v>SI</v>
      </c>
      <c r="L32" s="192" t="str">
        <f t="shared" si="1"/>
        <v>OK</v>
      </c>
    </row>
    <row r="33" spans="2:12" x14ac:dyDescent="0.25">
      <c r="B33" s="49" t="s">
        <v>100</v>
      </c>
      <c r="C33" s="30">
        <v>0.24693000000000001</v>
      </c>
      <c r="D33" s="191">
        <v>2</v>
      </c>
      <c r="E33">
        <v>0</v>
      </c>
      <c r="F33">
        <v>0</v>
      </c>
      <c r="G33" s="191">
        <v>2</v>
      </c>
      <c r="H33" s="191">
        <v>2</v>
      </c>
      <c r="I33">
        <v>2</v>
      </c>
      <c r="J33" s="191">
        <v>4</v>
      </c>
      <c r="K33" s="244" t="str">
        <f t="shared" si="0"/>
        <v>No corresponde</v>
      </c>
      <c r="L33" s="192" t="str">
        <f t="shared" si="1"/>
        <v>Revisar</v>
      </c>
    </row>
    <row r="34" spans="2:12" x14ac:dyDescent="0.25">
      <c r="B34" s="49" t="s">
        <v>144</v>
      </c>
      <c r="C34" s="30">
        <v>0.29277999999999998</v>
      </c>
      <c r="D34" s="191">
        <v>3</v>
      </c>
      <c r="E34">
        <v>0</v>
      </c>
      <c r="F34">
        <v>0</v>
      </c>
      <c r="G34" s="191">
        <v>3</v>
      </c>
      <c r="H34" s="191">
        <v>3</v>
      </c>
      <c r="I34">
        <v>3</v>
      </c>
      <c r="J34" s="191">
        <v>6</v>
      </c>
      <c r="K34" s="244" t="str">
        <f t="shared" si="0"/>
        <v>No corresponde</v>
      </c>
      <c r="L34" s="192" t="str">
        <f t="shared" si="1"/>
        <v>Revisar</v>
      </c>
    </row>
    <row r="35" spans="2:12" x14ac:dyDescent="0.25">
      <c r="B35" s="49" t="s">
        <v>69</v>
      </c>
      <c r="C35" s="30">
        <v>0.29494999999999999</v>
      </c>
      <c r="D35" s="191">
        <v>8</v>
      </c>
      <c r="E35">
        <v>0</v>
      </c>
      <c r="F35">
        <v>0</v>
      </c>
      <c r="G35" s="191">
        <v>8</v>
      </c>
      <c r="H35" s="191">
        <v>8</v>
      </c>
      <c r="I35">
        <v>8</v>
      </c>
      <c r="J35" s="191">
        <v>16</v>
      </c>
      <c r="K35" s="244" t="str">
        <f t="shared" si="0"/>
        <v>SI</v>
      </c>
      <c r="L35" s="192" t="str">
        <f t="shared" si="1"/>
        <v>OK</v>
      </c>
    </row>
    <row r="36" spans="2:12" x14ac:dyDescent="0.25">
      <c r="B36" s="49" t="s">
        <v>163</v>
      </c>
      <c r="C36" s="30">
        <v>0.27032</v>
      </c>
      <c r="D36" s="191">
        <v>7</v>
      </c>
      <c r="E36">
        <v>0</v>
      </c>
      <c r="F36">
        <v>0</v>
      </c>
      <c r="G36" s="191">
        <v>7</v>
      </c>
      <c r="H36" s="191">
        <v>7</v>
      </c>
      <c r="I36">
        <v>7</v>
      </c>
      <c r="J36" s="191">
        <v>14</v>
      </c>
      <c r="K36" s="244" t="str">
        <f t="shared" si="0"/>
        <v>SI</v>
      </c>
      <c r="L36" s="192" t="str">
        <f t="shared" si="1"/>
        <v>OK</v>
      </c>
    </row>
    <row r="37" spans="2:12" x14ac:dyDescent="0.25">
      <c r="B37" s="49" t="s">
        <v>75</v>
      </c>
      <c r="C37" s="30">
        <v>0.28981000000000001</v>
      </c>
      <c r="D37" s="191">
        <v>6</v>
      </c>
      <c r="E37">
        <v>0</v>
      </c>
      <c r="F37">
        <v>0</v>
      </c>
      <c r="G37" s="191">
        <v>6</v>
      </c>
      <c r="H37" s="191">
        <v>6</v>
      </c>
      <c r="I37">
        <v>6</v>
      </c>
      <c r="J37" s="191">
        <v>12</v>
      </c>
      <c r="K37" s="244" t="str">
        <f t="shared" si="0"/>
        <v>SI</v>
      </c>
      <c r="L37" s="192" t="str">
        <f t="shared" si="1"/>
        <v>OK</v>
      </c>
    </row>
    <row r="38" spans="2:12" x14ac:dyDescent="0.25">
      <c r="B38" s="49" t="s">
        <v>519</v>
      </c>
      <c r="C38" s="30">
        <v>0.24573999999999999</v>
      </c>
      <c r="D38" s="191">
        <v>5</v>
      </c>
      <c r="E38">
        <v>0</v>
      </c>
      <c r="F38">
        <v>0</v>
      </c>
      <c r="G38" s="191">
        <v>5</v>
      </c>
      <c r="H38" s="191">
        <v>5</v>
      </c>
      <c r="I38">
        <v>5</v>
      </c>
      <c r="J38" s="191">
        <v>10</v>
      </c>
      <c r="K38" s="244" t="str">
        <f t="shared" si="0"/>
        <v>SI</v>
      </c>
      <c r="L38" s="192" t="str">
        <f t="shared" si="1"/>
        <v>OK</v>
      </c>
    </row>
    <row r="39" spans="2:12" x14ac:dyDescent="0.25">
      <c r="B39" s="49" t="s">
        <v>201</v>
      </c>
      <c r="C39" s="30">
        <v>0.25002000000000002</v>
      </c>
      <c r="D39" s="191">
        <v>6</v>
      </c>
      <c r="E39">
        <v>0</v>
      </c>
      <c r="F39">
        <v>0</v>
      </c>
      <c r="G39" s="191">
        <v>6</v>
      </c>
      <c r="H39" s="191">
        <v>6</v>
      </c>
      <c r="I39">
        <v>6</v>
      </c>
      <c r="J39" s="191">
        <v>12</v>
      </c>
      <c r="K39" s="244" t="str">
        <f t="shared" si="0"/>
        <v>SI</v>
      </c>
      <c r="L39" s="192" t="str">
        <f t="shared" si="1"/>
        <v>OK</v>
      </c>
    </row>
    <row r="40" spans="2:12" x14ac:dyDescent="0.25">
      <c r="B40" s="49" t="s">
        <v>581</v>
      </c>
      <c r="C40" s="30">
        <v>0.27199000000000001</v>
      </c>
      <c r="D40" s="191">
        <v>0</v>
      </c>
      <c r="E40">
        <v>0</v>
      </c>
      <c r="F40">
        <v>0</v>
      </c>
      <c r="G40" s="191">
        <v>0</v>
      </c>
      <c r="H40" s="191">
        <v>0</v>
      </c>
      <c r="I40">
        <v>0</v>
      </c>
      <c r="J40" s="191">
        <v>0</v>
      </c>
      <c r="K40" s="244" t="str">
        <f t="shared" si="0"/>
        <v>No corresponde</v>
      </c>
      <c r="L40" s="192" t="str">
        <f t="shared" si="1"/>
        <v>OK</v>
      </c>
    </row>
    <row r="41" spans="2:12" x14ac:dyDescent="0.25">
      <c r="B41" s="49" t="s">
        <v>154</v>
      </c>
      <c r="C41" s="30">
        <v>0.33432000000000001</v>
      </c>
      <c r="D41" s="191">
        <v>9</v>
      </c>
      <c r="E41">
        <v>0</v>
      </c>
      <c r="F41">
        <v>0</v>
      </c>
      <c r="G41" s="191">
        <v>9</v>
      </c>
      <c r="H41" s="191">
        <v>9</v>
      </c>
      <c r="I41">
        <v>9</v>
      </c>
      <c r="J41" s="191">
        <v>27</v>
      </c>
      <c r="K41" s="244" t="str">
        <f t="shared" si="0"/>
        <v>SI</v>
      </c>
      <c r="L41" s="192" t="str">
        <f t="shared" si="1"/>
        <v>OK</v>
      </c>
    </row>
    <row r="42" spans="2:12" x14ac:dyDescent="0.25">
      <c r="B42" s="49" t="s">
        <v>114</v>
      </c>
      <c r="C42" s="30">
        <v>0.29215999999999998</v>
      </c>
      <c r="D42" s="191">
        <v>8</v>
      </c>
      <c r="E42">
        <v>0</v>
      </c>
      <c r="F42">
        <v>0</v>
      </c>
      <c r="G42" s="191">
        <v>8</v>
      </c>
      <c r="H42" s="191">
        <v>8</v>
      </c>
      <c r="I42">
        <v>8</v>
      </c>
      <c r="J42" s="191">
        <v>16</v>
      </c>
      <c r="K42" s="244" t="str">
        <f t="shared" si="0"/>
        <v>SI</v>
      </c>
      <c r="L42" s="192" t="str">
        <f t="shared" si="1"/>
        <v>OK</v>
      </c>
    </row>
    <row r="43" spans="2:12" x14ac:dyDescent="0.25">
      <c r="B43" s="49" t="s">
        <v>79</v>
      </c>
      <c r="C43" s="30">
        <v>0.29507</v>
      </c>
      <c r="D43" s="191">
        <v>11</v>
      </c>
      <c r="E43">
        <v>0</v>
      </c>
      <c r="F43">
        <v>0</v>
      </c>
      <c r="G43" s="191">
        <v>11</v>
      </c>
      <c r="H43" s="191">
        <v>11</v>
      </c>
      <c r="I43">
        <v>11</v>
      </c>
      <c r="J43" s="191">
        <v>22</v>
      </c>
      <c r="K43" s="244" t="str">
        <f t="shared" si="0"/>
        <v>SI</v>
      </c>
      <c r="L43" s="192" t="str">
        <f t="shared" si="1"/>
        <v>OK</v>
      </c>
    </row>
    <row r="44" spans="2:12" x14ac:dyDescent="0.25">
      <c r="B44" s="49" t="s">
        <v>520</v>
      </c>
      <c r="C44" s="30">
        <v>0.24240999999999999</v>
      </c>
      <c r="D44" s="191">
        <v>5</v>
      </c>
      <c r="E44">
        <v>0</v>
      </c>
      <c r="F44">
        <v>0</v>
      </c>
      <c r="G44" s="191">
        <v>5</v>
      </c>
      <c r="H44" s="191">
        <v>5</v>
      </c>
      <c r="I44">
        <v>5</v>
      </c>
      <c r="J44" s="191">
        <v>10</v>
      </c>
      <c r="K44" s="244" t="str">
        <f t="shared" si="0"/>
        <v>SI</v>
      </c>
      <c r="L44" s="192" t="str">
        <f t="shared" si="1"/>
        <v>OK</v>
      </c>
    </row>
    <row r="45" spans="2:12" x14ac:dyDescent="0.25">
      <c r="B45" s="49" t="s">
        <v>84</v>
      </c>
      <c r="C45" s="30">
        <v>0.45739999999999997</v>
      </c>
      <c r="D45" s="191">
        <v>9</v>
      </c>
      <c r="E45">
        <v>0</v>
      </c>
      <c r="F45">
        <v>0</v>
      </c>
      <c r="G45" s="191">
        <v>9</v>
      </c>
      <c r="H45" s="191">
        <v>9</v>
      </c>
      <c r="I45">
        <v>9</v>
      </c>
      <c r="J45" s="191">
        <v>27</v>
      </c>
      <c r="K45" s="244" t="str">
        <f t="shared" si="0"/>
        <v>SI</v>
      </c>
      <c r="L45" s="192" t="str">
        <f t="shared" si="1"/>
        <v>OK</v>
      </c>
    </row>
    <row r="46" spans="2:12" x14ac:dyDescent="0.25">
      <c r="B46" s="29" t="s">
        <v>345</v>
      </c>
      <c r="C46" s="30">
        <v>4.995989999999999</v>
      </c>
      <c r="D46" s="191">
        <v>112</v>
      </c>
      <c r="E46">
        <v>1</v>
      </c>
      <c r="F46">
        <v>0</v>
      </c>
      <c r="G46" s="191">
        <v>111</v>
      </c>
      <c r="H46" s="191">
        <v>111</v>
      </c>
      <c r="I46">
        <v>111</v>
      </c>
      <c r="J46" s="191">
        <v>263</v>
      </c>
      <c r="K46" s="244" t="str">
        <f t="shared" si="0"/>
        <v/>
      </c>
      <c r="L46" s="192" t="str">
        <f t="shared" si="1"/>
        <v/>
      </c>
    </row>
    <row r="47" spans="2:12" x14ac:dyDescent="0.25">
      <c r="B47" s="29" t="s">
        <v>254</v>
      </c>
      <c r="C47" s="30">
        <v>9.0572399999999984</v>
      </c>
      <c r="D47" s="191">
        <v>201</v>
      </c>
      <c r="E47">
        <v>1</v>
      </c>
      <c r="F47">
        <v>0</v>
      </c>
      <c r="G47" s="191">
        <v>200</v>
      </c>
      <c r="H47" s="191">
        <v>200</v>
      </c>
      <c r="I47">
        <v>200</v>
      </c>
      <c r="J47" s="191">
        <v>441</v>
      </c>
      <c r="K47" s="244" t="str">
        <f t="shared" si="0"/>
        <v/>
      </c>
      <c r="L47" s="192" t="str">
        <f t="shared" si="1"/>
        <v/>
      </c>
    </row>
  </sheetData>
  <mergeCells count="1">
    <mergeCell ref="B5:I6"/>
  </mergeCells>
  <conditionalFormatting sqref="K12:K47">
    <cfRule type="containsText" dxfId="1" priority="1" operator="containsText" text="SI">
      <formula>NOT(ISERROR(SEARCH("SI",K12)))</formula>
    </cfRule>
  </conditionalFormatting>
  <pageMargins left="0.7" right="0.7" top="0.75" bottom="0.75" header="0.3" footer="0.3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2789-BF31-4F25-AD9A-D60448D92E25}">
  <sheetPr>
    <tabColor theme="9" tint="0.79998168889431442"/>
  </sheetPr>
  <dimension ref="B4:AL65"/>
  <sheetViews>
    <sheetView showGridLines="0" zoomScale="80" zoomScaleNormal="80" workbookViewId="0"/>
  </sheetViews>
  <sheetFormatPr baseColWidth="10" defaultColWidth="11.5703125" defaultRowHeight="15" outlineLevelCol="1" x14ac:dyDescent="0.25"/>
  <cols>
    <col min="1" max="4" width="11.5703125" style="31"/>
    <col min="5" max="5" width="18.7109375" style="31" bestFit="1" customWidth="1"/>
    <col min="6" max="7" width="12.7109375" style="31" bestFit="1" customWidth="1"/>
    <col min="8" max="12" width="14.28515625" style="31" bestFit="1" customWidth="1"/>
    <col min="13" max="15" width="11.5703125" style="31"/>
    <col min="16" max="16" width="19.5703125" style="31" hidden="1" customWidth="1" outlineLevel="1"/>
    <col min="17" max="18" width="13.42578125" style="31" hidden="1" customWidth="1" outlineLevel="1"/>
    <col min="19" max="19" width="13.42578125" style="31" bestFit="1" customWidth="1" collapsed="1"/>
    <col min="20" max="20" width="13.28515625" style="31" bestFit="1" customWidth="1"/>
    <col min="21" max="21" width="8.85546875" style="31" bestFit="1" customWidth="1"/>
    <col min="22" max="22" width="8.85546875" style="120" bestFit="1" customWidth="1"/>
    <col min="23" max="23" width="15.140625" style="120" customWidth="1"/>
    <col min="24" max="24" width="9.28515625" style="31" bestFit="1" customWidth="1"/>
    <col min="25" max="25" width="9.85546875" style="31" bestFit="1" customWidth="1"/>
    <col min="26" max="26" width="11.28515625" style="31" bestFit="1" customWidth="1"/>
    <col min="27" max="28" width="10.28515625" style="31" bestFit="1" customWidth="1"/>
    <col min="29" max="29" width="11.5703125" style="31" bestFit="1" customWidth="1"/>
    <col min="30" max="32" width="10.28515625" style="31" bestFit="1" customWidth="1"/>
    <col min="33" max="33" width="18.140625" style="31" hidden="1" customWidth="1" outlineLevel="1"/>
    <col min="34" max="35" width="7.7109375" style="31" hidden="1" customWidth="1" outlineLevel="1"/>
    <col min="36" max="36" width="9.28515625" style="31" hidden="1" customWidth="1" outlineLevel="1"/>
    <col min="37" max="37" width="10.28515625" style="31" hidden="1" customWidth="1" outlineLevel="1"/>
    <col min="38" max="38" width="11.5703125" style="31" collapsed="1"/>
    <col min="39" max="16384" width="11.5703125" style="31"/>
  </cols>
  <sheetData>
    <row r="4" spans="2:37" x14ac:dyDescent="0.25">
      <c r="B4"/>
      <c r="C4"/>
      <c r="D4"/>
      <c r="E4"/>
      <c r="F4"/>
      <c r="G4" s="213"/>
      <c r="H4" s="213"/>
      <c r="I4" s="213"/>
      <c r="J4" s="213"/>
      <c r="K4" s="213"/>
      <c r="L4" s="213"/>
    </row>
    <row r="5" spans="2:37" ht="15.75" thickBot="1" x14ac:dyDescent="0.3">
      <c r="B5"/>
      <c r="C5"/>
      <c r="D5"/>
      <c r="E5"/>
      <c r="F5"/>
      <c r="G5" s="213"/>
      <c r="H5" s="213"/>
      <c r="I5" s="213"/>
      <c r="J5" s="213"/>
      <c r="K5" s="213"/>
      <c r="L5" s="213"/>
      <c r="P5" s="325" t="s">
        <v>17</v>
      </c>
      <c r="Q5" s="31" t="s" vm="2">
        <v>273</v>
      </c>
    </row>
    <row r="6" spans="2:37" ht="15.75" thickBot="1" x14ac:dyDescent="0.3">
      <c r="B6"/>
      <c r="C6"/>
      <c r="D6"/>
      <c r="E6"/>
      <c r="F6"/>
      <c r="G6"/>
      <c r="H6"/>
      <c r="I6"/>
      <c r="J6"/>
      <c r="K6"/>
      <c r="L6"/>
      <c r="T6" s="61"/>
      <c r="U6" s="61"/>
      <c r="V6" s="122"/>
      <c r="W6" s="122"/>
      <c r="X6" s="61"/>
      <c r="Y6" s="61"/>
      <c r="Z6" s="43"/>
      <c r="AA6" s="141" t="s">
        <v>447</v>
      </c>
      <c r="AB6" s="141" t="s">
        <v>400</v>
      </c>
      <c r="AC6" s="142" t="s">
        <v>366</v>
      </c>
      <c r="AD6" s="141" t="s">
        <v>402</v>
      </c>
      <c r="AE6" s="141" t="s">
        <v>403</v>
      </c>
      <c r="AF6" s="141" t="s">
        <v>448</v>
      </c>
      <c r="AG6" s="61"/>
      <c r="AH6" s="61"/>
      <c r="AI6" s="61"/>
      <c r="AJ6" s="345"/>
      <c r="AK6" s="346"/>
    </row>
    <row r="7" spans="2:37" ht="63" x14ac:dyDescent="0.25">
      <c r="B7"/>
      <c r="C7" s="347" t="s">
        <v>492</v>
      </c>
      <c r="D7" s="348" t="s">
        <v>493</v>
      </c>
      <c r="E7"/>
      <c r="F7"/>
      <c r="G7" s="214" t="s">
        <v>494</v>
      </c>
      <c r="H7" s="214" t="s">
        <v>372</v>
      </c>
      <c r="I7" s="214" t="s">
        <v>373</v>
      </c>
      <c r="J7" s="214" t="s">
        <v>374</v>
      </c>
      <c r="K7" s="214" t="s">
        <v>375</v>
      </c>
      <c r="L7" s="214" t="s">
        <v>491</v>
      </c>
      <c r="P7" s="325" t="s">
        <v>305</v>
      </c>
      <c r="Q7" s="31" t="s">
        <v>311</v>
      </c>
      <c r="R7"/>
      <c r="S7"/>
      <c r="T7" s="62" t="s">
        <v>11</v>
      </c>
      <c r="U7" s="134" t="s">
        <v>444</v>
      </c>
      <c r="V7" s="135" t="s">
        <v>445</v>
      </c>
      <c r="W7" s="135" t="s">
        <v>446</v>
      </c>
      <c r="X7" s="63" t="s">
        <v>293</v>
      </c>
      <c r="Y7" s="64" t="s">
        <v>441</v>
      </c>
      <c r="Z7" s="64" t="s">
        <v>449</v>
      </c>
      <c r="AA7" s="143">
        <v>0.9</v>
      </c>
      <c r="AB7" s="143">
        <v>0.95</v>
      </c>
      <c r="AC7" s="144">
        <v>1</v>
      </c>
      <c r="AD7" s="143">
        <v>1.05</v>
      </c>
      <c r="AE7" s="207">
        <v>1.1200000000000001</v>
      </c>
      <c r="AF7" s="212">
        <v>1.2</v>
      </c>
      <c r="AG7" s="209" t="s">
        <v>368</v>
      </c>
      <c r="AH7" s="209" t="s">
        <v>488</v>
      </c>
      <c r="AI7" s="209" t="s">
        <v>489</v>
      </c>
      <c r="AJ7" s="209" t="s">
        <v>490</v>
      </c>
      <c r="AK7" s="209" t="s">
        <v>421</v>
      </c>
    </row>
    <row r="8" spans="2:37" ht="18.75" x14ac:dyDescent="0.25">
      <c r="B8"/>
      <c r="C8" s="347"/>
      <c r="D8" s="349"/>
      <c r="E8"/>
      <c r="F8"/>
      <c r="G8" s="215">
        <v>0.9</v>
      </c>
      <c r="H8" s="215">
        <v>0.95</v>
      </c>
      <c r="I8" s="215">
        <v>1</v>
      </c>
      <c r="J8" s="215">
        <v>1.05</v>
      </c>
      <c r="K8" s="215">
        <v>1.1200000000000001</v>
      </c>
      <c r="L8" s="215">
        <v>1.18</v>
      </c>
      <c r="P8" s="31" t="s">
        <v>110</v>
      </c>
      <c r="Q8" s="326">
        <v>2011.25</v>
      </c>
      <c r="R8"/>
      <c r="S8"/>
      <c r="T8" s="133" t="str">
        <f>IF(OR(LEFT(P8,5)="Total",LEFT(P8,6)=""),"",P8)</f>
        <v>Chierico Silvina</v>
      </c>
      <c r="U8" s="205">
        <f>SUMIFS('Cumpl HS'!$G:$G,'Cumpl HS'!$D:$D,"Total Chierico Silvina",'Cumpl HS'!$B:$B,"HUNTING")*24</f>
        <v>1974</v>
      </c>
      <c r="V8" s="205">
        <f>SUMIF('KPI SUP VDOR'!B:B,"Total Chierico Silvina",'KPI SUP VDOR'!C:C)*24</f>
        <v>2085.2193599999996</v>
      </c>
      <c r="W8" s="145">
        <f>V8/U8</f>
        <v>1.0563421276595744</v>
      </c>
      <c r="X8" s="153">
        <f>$X$10/$U$10*U8</f>
        <v>989.47368421052624</v>
      </c>
      <c r="Y8" s="136">
        <v>0</v>
      </c>
      <c r="Z8" s="205">
        <f>IF(T8="","",Q8+Y8)</f>
        <v>2011.25</v>
      </c>
      <c r="AA8" s="146">
        <f>AA$7*$AC8</f>
        <v>890.52631578947364</v>
      </c>
      <c r="AB8" s="146">
        <f>AB$7*$AC8</f>
        <v>939.99999999999989</v>
      </c>
      <c r="AC8" s="147">
        <f>$X$10/$U$10*U8</f>
        <v>989.47368421052624</v>
      </c>
      <c r="AD8" s="146">
        <f t="shared" ref="AD8:AF9" si="0">AD$7*$AC8</f>
        <v>1038.9473684210525</v>
      </c>
      <c r="AE8" s="208">
        <f t="shared" si="0"/>
        <v>1108.2105263157896</v>
      </c>
      <c r="AF8" s="146">
        <f t="shared" si="0"/>
        <v>1187.3684210526314</v>
      </c>
      <c r="AG8" s="210"/>
      <c r="AH8" s="210"/>
      <c r="AI8" s="210"/>
      <c r="AJ8" s="211"/>
    </row>
    <row r="9" spans="2:37" ht="21" x14ac:dyDescent="0.25">
      <c r="B9"/>
      <c r="C9" s="216">
        <v>20</v>
      </c>
      <c r="D9" s="216"/>
      <c r="E9"/>
      <c r="F9" s="217" t="str">
        <f>"&lt; "&amp;ROUND(G8*$C$5,2)</f>
        <v>&lt; 0</v>
      </c>
      <c r="G9" s="218">
        <f>G8*$C$9</f>
        <v>18</v>
      </c>
      <c r="H9" s="218">
        <f t="shared" ref="H9:L9" si="1">H8*$C$9</f>
        <v>19</v>
      </c>
      <c r="I9" s="218">
        <f t="shared" si="1"/>
        <v>20</v>
      </c>
      <c r="J9" s="218">
        <f t="shared" si="1"/>
        <v>21</v>
      </c>
      <c r="K9" s="218">
        <f t="shared" si="1"/>
        <v>22.400000000000002</v>
      </c>
      <c r="L9" s="218">
        <f t="shared" si="1"/>
        <v>23.599999999999998</v>
      </c>
      <c r="P9" s="31" t="s">
        <v>31</v>
      </c>
      <c r="Q9" s="326">
        <v>1875</v>
      </c>
      <c r="R9"/>
      <c r="S9"/>
      <c r="T9" s="133" t="str">
        <f>IF(OR(LEFT(P9,5)="Total",LEFT(P9,6)=""),"",P9)</f>
        <v>Monjes Nicole</v>
      </c>
      <c r="U9" s="205">
        <f>SUMIFS('Cumpl HS'!$G:$G,'Cumpl HS'!$D:$D,"Total Monjes Nicole",'Cumpl HS'!$B:$B,"HUNTING")*24</f>
        <v>2016</v>
      </c>
      <c r="V9" s="205">
        <f>SUMIF('KPI SUP VDOR'!B:B,"Total Monjes Nicole",'KPI SUP VDOR'!C:C)*24</f>
        <v>2035.2172800000003</v>
      </c>
      <c r="W9" s="145">
        <f>V9/U9</f>
        <v>1.0095323809523811</v>
      </c>
      <c r="X9" s="153">
        <f>$X$10/$U$10*U9</f>
        <v>1010.5263157894736</v>
      </c>
      <c r="Y9" s="136">
        <v>0</v>
      </c>
      <c r="Z9" s="205">
        <f>IF(T9="","",Q9+Y9)</f>
        <v>1875</v>
      </c>
      <c r="AA9" s="146">
        <f>AA$7*$AC9</f>
        <v>909.47368421052624</v>
      </c>
      <c r="AB9" s="146">
        <f>AB$7*$AC9</f>
        <v>959.99999999999989</v>
      </c>
      <c r="AC9" s="147">
        <f>$X$10/$U$10*U9</f>
        <v>1010.5263157894736</v>
      </c>
      <c r="AD9" s="146">
        <f t="shared" si="0"/>
        <v>1061.0526315789473</v>
      </c>
      <c r="AE9" s="208">
        <f t="shared" si="0"/>
        <v>1131.7894736842106</v>
      </c>
      <c r="AF9" s="146">
        <f t="shared" si="0"/>
        <v>1212.6315789473683</v>
      </c>
      <c r="AG9" s="210"/>
      <c r="AH9" s="210"/>
      <c r="AI9" s="210"/>
      <c r="AJ9" s="211"/>
    </row>
    <row r="10" spans="2:37" ht="15.75" thickBot="1" x14ac:dyDescent="0.3">
      <c r="B10"/>
      <c r="C10" s="219"/>
      <c r="D10" s="219"/>
      <c r="E10"/>
      <c r="F10" s="219"/>
      <c r="G10" s="220"/>
      <c r="H10" s="220"/>
      <c r="I10" s="220"/>
      <c r="J10" s="220"/>
      <c r="K10" s="220"/>
      <c r="L10" s="220"/>
      <c r="P10"/>
      <c r="Q10"/>
      <c r="R10"/>
      <c r="S10"/>
      <c r="T10" s="149" t="s">
        <v>383</v>
      </c>
      <c r="U10" s="206">
        <f>SUM(U8:U9)</f>
        <v>3990</v>
      </c>
      <c r="V10" s="206">
        <f>SUM(V8:V9)</f>
        <v>4120.4366399999999</v>
      </c>
      <c r="W10" s="150">
        <f>V10/U10</f>
        <v>1.0326908872180451</v>
      </c>
      <c r="X10" s="148">
        <f>Resumen!F23</f>
        <v>2000</v>
      </c>
      <c r="Y10" s="148">
        <f>SUM(Y8:Y9)</f>
        <v>0</v>
      </c>
      <c r="Z10" s="206">
        <f>SUM(Z8:Z9)</f>
        <v>3886.25</v>
      </c>
      <c r="AA10" s="151">
        <f t="shared" ref="AA10:AF10" si="2">SUM(AA8:AA9)</f>
        <v>1800</v>
      </c>
      <c r="AB10" s="151">
        <f t="shared" si="2"/>
        <v>1899.9999999999998</v>
      </c>
      <c r="AC10" s="151">
        <f>Resumen!F23</f>
        <v>2000</v>
      </c>
      <c r="AD10" s="151">
        <f t="shared" si="2"/>
        <v>2100</v>
      </c>
      <c r="AE10" s="151">
        <f t="shared" si="2"/>
        <v>2240</v>
      </c>
      <c r="AF10" s="151">
        <f t="shared" si="2"/>
        <v>2400</v>
      </c>
      <c r="AK10" s="128"/>
    </row>
    <row r="11" spans="2:37" ht="21.75" thickBot="1" x14ac:dyDescent="0.3">
      <c r="B11"/>
      <c r="C11" s="350" t="s">
        <v>495</v>
      </c>
      <c r="D11" s="351"/>
      <c r="E11"/>
      <c r="F11"/>
      <c r="G11"/>
      <c r="H11" s="221">
        <f>+H19+H23+H28+H15</f>
        <v>13000</v>
      </c>
      <c r="I11" s="221">
        <f>+I19+I23+I28+I15</f>
        <v>16000</v>
      </c>
      <c r="J11" s="221">
        <f>+J19+J23+J28+J15</f>
        <v>19500</v>
      </c>
      <c r="K11" s="221">
        <f>+K19+K23+K28+K15</f>
        <v>23000</v>
      </c>
      <c r="L11" s="221">
        <f>+L19+L23+L28+L15</f>
        <v>26500</v>
      </c>
      <c r="P11"/>
      <c r="Q11"/>
      <c r="R11"/>
      <c r="S11"/>
      <c r="X11" s="137"/>
      <c r="Y11" s="138"/>
      <c r="Z11" s="139"/>
      <c r="AK11" s="140"/>
    </row>
    <row r="12" spans="2:37" ht="21.75" thickBot="1" x14ac:dyDescent="0.3">
      <c r="B12"/>
      <c r="C12" s="350" t="s">
        <v>496</v>
      </c>
      <c r="D12" s="351"/>
      <c r="E12"/>
      <c r="F12" s="221">
        <f>+F19+F23+F15</f>
        <v>4000</v>
      </c>
      <c r="G12" s="221">
        <f t="shared" ref="G12:L12" si="3">+G19+G23+G15</f>
        <v>7500</v>
      </c>
      <c r="H12" s="221">
        <f t="shared" si="3"/>
        <v>11000</v>
      </c>
      <c r="I12" s="221">
        <f t="shared" si="3"/>
        <v>13500</v>
      </c>
      <c r="J12" s="221">
        <f t="shared" si="3"/>
        <v>16600</v>
      </c>
      <c r="K12" s="221">
        <f t="shared" si="3"/>
        <v>19800</v>
      </c>
      <c r="L12" s="221">
        <f t="shared" si="3"/>
        <v>23100</v>
      </c>
      <c r="P12"/>
      <c r="Q12"/>
      <c r="R12"/>
      <c r="S12"/>
      <c r="X12" s="137"/>
      <c r="Y12" s="138"/>
      <c r="Z12" s="139"/>
      <c r="AA12" s="127"/>
      <c r="AB12" s="137"/>
      <c r="AK12" s="140"/>
    </row>
    <row r="13" spans="2:37" x14ac:dyDescent="0.25">
      <c r="B13"/>
      <c r="C13"/>
      <c r="D13"/>
      <c r="E13"/>
      <c r="F13"/>
      <c r="G13"/>
      <c r="H13"/>
      <c r="I13"/>
      <c r="J13"/>
      <c r="K13"/>
      <c r="L13"/>
      <c r="P13"/>
      <c r="Q13"/>
      <c r="R13"/>
      <c r="S13"/>
      <c r="X13" s="137"/>
      <c r="Y13" s="138"/>
      <c r="Z13" s="139"/>
      <c r="AA13" s="127"/>
      <c r="AB13" s="137"/>
      <c r="AK13" s="140"/>
    </row>
    <row r="14" spans="2:37" x14ac:dyDescent="0.25">
      <c r="B14"/>
      <c r="C14" s="219"/>
      <c r="D14" s="219"/>
      <c r="E14"/>
      <c r="F14" s="219"/>
      <c r="G14" s="219"/>
      <c r="H14" s="219"/>
      <c r="I14" s="219"/>
      <c r="J14" s="219"/>
      <c r="K14" s="219"/>
      <c r="L14" s="219"/>
      <c r="P14"/>
      <c r="Q14"/>
      <c r="R14"/>
      <c r="S14"/>
      <c r="X14" s="137"/>
      <c r="Y14" s="138"/>
      <c r="Z14" s="139"/>
      <c r="AA14" s="127"/>
      <c r="AB14" s="137"/>
      <c r="AK14" s="140"/>
    </row>
    <row r="15" spans="2:37" ht="18.75" x14ac:dyDescent="0.25">
      <c r="B15"/>
      <c r="C15" s="352" t="s">
        <v>497</v>
      </c>
      <c r="D15" s="353" t="s">
        <v>498</v>
      </c>
      <c r="E15" s="355" t="str">
        <f>"   "&amp;ROUND(IF($C15="0-49%",0,IF($C15="50-59%",C9*50%,IF($C15="60-69%",C9*60%,IF($C15="70-84%",C9*70%,IF($C15="85-100%",C9*85%,0))))),0)&amp;" Vdores en Obj"</f>
        <v xml:space="preserve">   0 Vdores en Obj</v>
      </c>
      <c r="F15"/>
      <c r="G15" s="222">
        <f>IF($D15="0-49%",0,IF($D15="50-59%",1000,IF($D15="60-69%",2500,IF($D15="70-84%",4000,IF($D15="85-100%",6000,0)))))</f>
        <v>1000</v>
      </c>
      <c r="H15" s="222">
        <f t="shared" ref="H15:K15" si="4">IF($D15="0-49%",0,IF($D15="50-59%",1000,IF($D15="60-69%",2500,IF($D15="70-84%",4000,IF($D15="85-100%",6000,0)))))</f>
        <v>1000</v>
      </c>
      <c r="I15" s="222">
        <f t="shared" si="4"/>
        <v>1000</v>
      </c>
      <c r="J15" s="222">
        <f t="shared" si="4"/>
        <v>1000</v>
      </c>
      <c r="K15" s="222">
        <f t="shared" si="4"/>
        <v>1000</v>
      </c>
      <c r="L15" s="222">
        <f>IF($D15="0-49%",0,IF($D15="50-59%",1000,IF($D15="60-69%",2500,IF($D15="70-84%",4000,IF($D15="85-100%",6000,0)))))</f>
        <v>1000</v>
      </c>
      <c r="P15"/>
      <c r="Q15"/>
      <c r="R15"/>
      <c r="S15"/>
      <c r="X15" s="137"/>
      <c r="Y15" s="138"/>
      <c r="Z15" s="139"/>
      <c r="AA15" s="127"/>
      <c r="AB15" s="137"/>
      <c r="AK15" s="140"/>
    </row>
    <row r="16" spans="2:37" x14ac:dyDescent="0.25">
      <c r="B16"/>
      <c r="C16" s="352"/>
      <c r="D16" s="354"/>
      <c r="E16" s="356"/>
      <c r="F16" s="219"/>
      <c r="G16" s="219"/>
      <c r="H16" s="219"/>
      <c r="I16" s="219"/>
      <c r="J16" s="223"/>
      <c r="K16" s="219"/>
      <c r="L16" s="219"/>
      <c r="P16"/>
      <c r="Q16"/>
      <c r="R16"/>
      <c r="S16"/>
      <c r="X16" s="137"/>
      <c r="Y16" s="138"/>
      <c r="Z16" s="139"/>
      <c r="AA16" s="127"/>
      <c r="AB16" s="137"/>
      <c r="AK16" s="140"/>
    </row>
    <row r="17" spans="2:37" ht="17.25" x14ac:dyDescent="0.25">
      <c r="B17"/>
      <c r="C17" s="224"/>
      <c r="D17" s="224"/>
      <c r="E17"/>
      <c r="F17" s="225"/>
      <c r="G17" s="226"/>
      <c r="H17" s="226"/>
      <c r="I17" s="226"/>
      <c r="J17" s="226"/>
      <c r="K17" s="226"/>
      <c r="L17" s="226"/>
      <c r="P17"/>
      <c r="Q17"/>
      <c r="R17"/>
      <c r="S17"/>
      <c r="X17" s="137"/>
      <c r="Y17" s="138"/>
      <c r="Z17" s="139"/>
      <c r="AA17" s="127"/>
      <c r="AB17" s="137"/>
      <c r="AK17" s="140"/>
    </row>
    <row r="18" spans="2:37" ht="17.25" x14ac:dyDescent="0.25">
      <c r="B18"/>
      <c r="C18" s="224"/>
      <c r="D18" s="224"/>
      <c r="E18"/>
      <c r="F18" s="225"/>
      <c r="G18" s="225"/>
      <c r="H18" s="227"/>
      <c r="I18" s="227"/>
      <c r="J18" s="227"/>
      <c r="K18" s="227"/>
      <c r="L18" s="227"/>
      <c r="P18"/>
      <c r="Q18"/>
      <c r="R18"/>
      <c r="S18"/>
      <c r="X18" s="137"/>
      <c r="Y18" s="138"/>
      <c r="Z18" s="139"/>
      <c r="AA18" s="127"/>
      <c r="AB18" s="137"/>
      <c r="AK18" s="140"/>
    </row>
    <row r="19" spans="2:37" ht="18.75" x14ac:dyDescent="0.25">
      <c r="B19"/>
      <c r="C19" s="228" t="s">
        <v>499</v>
      </c>
      <c r="D19" s="224"/>
      <c r="E19"/>
      <c r="F19" s="225"/>
      <c r="G19" s="229">
        <v>1500</v>
      </c>
      <c r="H19" s="229">
        <v>2500</v>
      </c>
      <c r="I19" s="229">
        <v>3800</v>
      </c>
      <c r="J19" s="229">
        <v>4800</v>
      </c>
      <c r="K19" s="229">
        <v>5800</v>
      </c>
      <c r="L19" s="229">
        <v>6700</v>
      </c>
      <c r="P19"/>
      <c r="Q19"/>
      <c r="R19"/>
      <c r="S19"/>
      <c r="X19" s="137"/>
      <c r="Y19" s="138"/>
      <c r="Z19" s="139"/>
      <c r="AA19" s="127"/>
      <c r="AB19" s="137"/>
      <c r="AK19" s="140"/>
    </row>
    <row r="20" spans="2:37" x14ac:dyDescent="0.25">
      <c r="B20"/>
      <c r="C20" s="219"/>
      <c r="D20" s="219"/>
      <c r="E20"/>
      <c r="F20" s="219"/>
      <c r="G20"/>
      <c r="H20"/>
      <c r="I20"/>
      <c r="J20"/>
      <c r="K20"/>
      <c r="L20"/>
      <c r="P20"/>
      <c r="Q20"/>
      <c r="R20"/>
      <c r="S20"/>
      <c r="X20" s="137"/>
      <c r="Y20" s="138"/>
      <c r="Z20" s="139"/>
      <c r="AA20" s="127"/>
      <c r="AB20" s="137"/>
      <c r="AK20" s="140"/>
    </row>
    <row r="21" spans="2:37" x14ac:dyDescent="0.25">
      <c r="B21"/>
      <c r="C21"/>
      <c r="D21"/>
      <c r="E21"/>
      <c r="F21"/>
      <c r="G21"/>
      <c r="H21"/>
      <c r="I21"/>
      <c r="J21"/>
      <c r="K21"/>
      <c r="L21"/>
      <c r="P21"/>
      <c r="Q21"/>
      <c r="R21"/>
      <c r="S21"/>
      <c r="X21" s="137"/>
      <c r="Y21" s="138"/>
      <c r="Z21" s="139"/>
      <c r="AA21" s="127"/>
      <c r="AB21" s="137"/>
      <c r="AK21" s="140"/>
    </row>
    <row r="22" spans="2:37" ht="17.25" x14ac:dyDescent="0.25">
      <c r="B22"/>
      <c r="C22" s="224"/>
      <c r="D22" s="224"/>
      <c r="E22"/>
      <c r="F22"/>
      <c r="G22"/>
      <c r="H22"/>
      <c r="I22"/>
      <c r="J22"/>
      <c r="K22"/>
      <c r="L22"/>
      <c r="P22"/>
      <c r="Q22"/>
      <c r="R22"/>
      <c r="S22"/>
      <c r="X22" s="137"/>
      <c r="Y22" s="138"/>
      <c r="Z22" s="139"/>
      <c r="AA22" s="127"/>
      <c r="AB22" s="137"/>
      <c r="AK22" s="140"/>
    </row>
    <row r="23" spans="2:37" ht="18.75" x14ac:dyDescent="0.25">
      <c r="B23"/>
      <c r="C23" s="357" t="s">
        <v>500</v>
      </c>
      <c r="D23" s="230">
        <v>0.95</v>
      </c>
      <c r="E23"/>
      <c r="F23" s="231">
        <v>4000</v>
      </c>
      <c r="G23" s="231">
        <v>5000</v>
      </c>
      <c r="H23" s="231">
        <v>7500</v>
      </c>
      <c r="I23" s="231">
        <v>8700</v>
      </c>
      <c r="J23" s="231">
        <v>10800</v>
      </c>
      <c r="K23" s="231">
        <v>13000</v>
      </c>
      <c r="L23" s="231">
        <v>15400</v>
      </c>
      <c r="P23"/>
      <c r="Q23"/>
      <c r="R23"/>
      <c r="S23"/>
      <c r="X23" s="137"/>
      <c r="Y23" s="138"/>
      <c r="Z23" s="139"/>
      <c r="AA23" s="127"/>
      <c r="AB23" s="137"/>
      <c r="AK23" s="140"/>
    </row>
    <row r="24" spans="2:37" ht="18.75" x14ac:dyDescent="0.25">
      <c r="B24"/>
      <c r="C24" s="358"/>
      <c r="D24" s="230">
        <v>0.85</v>
      </c>
      <c r="E24"/>
      <c r="F24" s="232">
        <f>ROUNDDOWN(F23*35%,-2)</f>
        <v>1400</v>
      </c>
      <c r="G24" s="232">
        <f>ROUNDDOWN(G23*35%,-1)</f>
        <v>1750</v>
      </c>
      <c r="H24" s="232">
        <f t="shared" ref="H24:L24" si="5">ROUNDDOWN(H23*35%,-2)</f>
        <v>2600</v>
      </c>
      <c r="I24" s="232">
        <f t="shared" si="5"/>
        <v>3000</v>
      </c>
      <c r="J24" s="232">
        <f t="shared" si="5"/>
        <v>3700</v>
      </c>
      <c r="K24" s="232">
        <f t="shared" si="5"/>
        <v>4500</v>
      </c>
      <c r="L24" s="232">
        <f t="shared" si="5"/>
        <v>5300</v>
      </c>
      <c r="P24"/>
      <c r="Q24"/>
      <c r="R24"/>
      <c r="S24"/>
      <c r="X24" s="137"/>
      <c r="Y24" s="138"/>
      <c r="Z24" s="139"/>
      <c r="AA24" s="127"/>
      <c r="AB24" s="137"/>
      <c r="AK24" s="140"/>
    </row>
    <row r="25" spans="2:37" x14ac:dyDescent="0.25">
      <c r="B25"/>
      <c r="C25"/>
      <c r="D25"/>
      <c r="E25"/>
      <c r="F25"/>
      <c r="G25"/>
      <c r="H25"/>
      <c r="I25"/>
      <c r="J25"/>
      <c r="K25"/>
      <c r="L25"/>
      <c r="P25"/>
      <c r="Q25"/>
      <c r="R25"/>
      <c r="S25"/>
      <c r="X25" s="137"/>
      <c r="Y25" s="138"/>
      <c r="Z25" s="139"/>
      <c r="AA25" s="127"/>
      <c r="AB25" s="137"/>
      <c r="AK25" s="140"/>
    </row>
    <row r="26" spans="2:37" x14ac:dyDescent="0.25">
      <c r="B26"/>
      <c r="C26"/>
      <c r="D26"/>
      <c r="E26"/>
      <c r="F26"/>
      <c r="G26"/>
      <c r="H26"/>
      <c r="I26"/>
      <c r="J26"/>
      <c r="K26"/>
      <c r="L26"/>
      <c r="P26"/>
      <c r="Q26"/>
      <c r="R26"/>
      <c r="S26"/>
      <c r="X26" s="137"/>
      <c r="Y26" s="138"/>
      <c r="Z26" s="139"/>
      <c r="AA26" s="127"/>
      <c r="AB26" s="137"/>
      <c r="AK26" s="140"/>
    </row>
    <row r="27" spans="2:37" ht="15.75" thickBot="1" x14ac:dyDescent="0.3">
      <c r="B27"/>
      <c r="C27" s="359" t="s">
        <v>501</v>
      </c>
      <c r="D27"/>
      <c r="E27"/>
      <c r="F27"/>
      <c r="G27"/>
      <c r="H27"/>
      <c r="I27"/>
      <c r="J27"/>
      <c r="K27"/>
      <c r="L27"/>
      <c r="P27"/>
      <c r="Q27"/>
      <c r="R27"/>
      <c r="S27"/>
      <c r="X27" s="137"/>
      <c r="Y27" s="138"/>
      <c r="Z27" s="139"/>
      <c r="AA27" s="127"/>
      <c r="AB27" s="137"/>
      <c r="AK27" s="140"/>
    </row>
    <row r="28" spans="2:37" ht="20.25" thickTop="1" thickBot="1" x14ac:dyDescent="0.3">
      <c r="B28"/>
      <c r="C28" s="360"/>
      <c r="D28" s="230">
        <v>1</v>
      </c>
      <c r="E28"/>
      <c r="F28" s="233">
        <v>1000</v>
      </c>
      <c r="G28" s="233">
        <v>1250</v>
      </c>
      <c r="H28" s="233">
        <v>2000</v>
      </c>
      <c r="I28" s="233">
        <v>2500</v>
      </c>
      <c r="J28" s="233">
        <v>2900</v>
      </c>
      <c r="K28" s="233">
        <v>3200</v>
      </c>
      <c r="L28" s="233">
        <v>3400</v>
      </c>
      <c r="P28"/>
      <c r="Q28"/>
      <c r="R28"/>
      <c r="S28"/>
      <c r="X28" s="137"/>
      <c r="Y28" s="138"/>
      <c r="Z28" s="139"/>
      <c r="AA28" s="127"/>
      <c r="AB28" s="137"/>
      <c r="AK28" s="140"/>
    </row>
    <row r="29" spans="2:37" ht="15.75" thickTop="1" x14ac:dyDescent="0.25">
      <c r="B29"/>
      <c r="C29"/>
      <c r="D29"/>
      <c r="E29"/>
      <c r="F29"/>
      <c r="G29"/>
      <c r="H29"/>
      <c r="I29"/>
      <c r="J29" s="152"/>
      <c r="K29" s="152"/>
      <c r="L29" s="152"/>
      <c r="P29"/>
      <c r="Q29"/>
      <c r="R29"/>
      <c r="S29"/>
      <c r="X29" s="137"/>
      <c r="Y29" s="138"/>
      <c r="Z29" s="139"/>
      <c r="AA29" s="127"/>
      <c r="AB29" s="137"/>
      <c r="AK29" s="140"/>
    </row>
    <row r="30" spans="2:37" x14ac:dyDescent="0.25">
      <c r="B30"/>
      <c r="C30"/>
      <c r="D30"/>
      <c r="E30"/>
      <c r="F30"/>
      <c r="G30"/>
      <c r="H30"/>
      <c r="I30"/>
      <c r="J30"/>
      <c r="K30"/>
      <c r="L30"/>
      <c r="P30"/>
      <c r="Q30"/>
      <c r="R30"/>
      <c r="S30"/>
      <c r="X30" s="137"/>
      <c r="Y30" s="138"/>
      <c r="Z30" s="139"/>
      <c r="AA30" s="127"/>
      <c r="AB30" s="137"/>
      <c r="AK30" s="140"/>
    </row>
    <row r="31" spans="2:37" x14ac:dyDescent="0.25">
      <c r="C31" s="234"/>
      <c r="D31" s="234"/>
      <c r="E31" s="234"/>
      <c r="P31"/>
      <c r="Q31"/>
      <c r="R31"/>
      <c r="S31"/>
      <c r="X31" s="137"/>
      <c r="Y31" s="138"/>
      <c r="Z31" s="139"/>
      <c r="AA31" s="127"/>
      <c r="AB31" s="137"/>
      <c r="AK31" s="140"/>
    </row>
    <row r="32" spans="2:37" x14ac:dyDescent="0.25">
      <c r="P32"/>
      <c r="Q32"/>
      <c r="R32"/>
      <c r="S32"/>
      <c r="X32" s="137"/>
      <c r="Y32" s="138"/>
      <c r="Z32" s="139"/>
      <c r="AA32" s="127"/>
      <c r="AB32" s="137"/>
      <c r="AK32" s="140"/>
    </row>
    <row r="33" spans="16:37" x14ac:dyDescent="0.25">
      <c r="P33"/>
      <c r="Q33"/>
      <c r="R33"/>
      <c r="S33"/>
      <c r="X33" s="137"/>
      <c r="Y33" s="138"/>
      <c r="Z33" s="139"/>
      <c r="AA33" s="127"/>
      <c r="AB33" s="137"/>
      <c r="AK33" s="140"/>
    </row>
    <row r="34" spans="16:37" x14ac:dyDescent="0.25">
      <c r="P34"/>
      <c r="Q34"/>
      <c r="R34"/>
      <c r="S34"/>
      <c r="X34" s="137"/>
      <c r="Y34" s="138"/>
      <c r="Z34" s="139"/>
      <c r="AA34" s="127"/>
      <c r="AB34" s="137"/>
      <c r="AK34" s="140"/>
    </row>
    <row r="35" spans="16:37" x14ac:dyDescent="0.25">
      <c r="P35"/>
      <c r="Q35"/>
      <c r="R35"/>
      <c r="S35"/>
      <c r="X35" s="137"/>
      <c r="Y35" s="138"/>
      <c r="Z35" s="139"/>
      <c r="AA35" s="127"/>
      <c r="AB35" s="137"/>
      <c r="AK35" s="140"/>
    </row>
    <row r="36" spans="16:37" x14ac:dyDescent="0.25">
      <c r="P36"/>
      <c r="Q36"/>
      <c r="R36"/>
      <c r="S36"/>
      <c r="X36" s="137"/>
      <c r="Y36" s="138"/>
      <c r="Z36" s="139"/>
      <c r="AA36" s="127"/>
      <c r="AB36" s="137"/>
      <c r="AK36" s="140"/>
    </row>
    <row r="37" spans="16:37" x14ac:dyDescent="0.25">
      <c r="P37"/>
      <c r="Q37"/>
      <c r="R37"/>
      <c r="S37"/>
      <c r="X37" s="137"/>
      <c r="Y37" s="138"/>
      <c r="Z37" s="139"/>
      <c r="AA37" s="127"/>
      <c r="AB37" s="137"/>
      <c r="AK37" s="140"/>
    </row>
    <row r="38" spans="16:37" x14ac:dyDescent="0.25">
      <c r="P38"/>
      <c r="Q38"/>
      <c r="R38"/>
      <c r="S38"/>
      <c r="X38" s="137"/>
      <c r="Y38" s="138"/>
      <c r="Z38" s="139"/>
      <c r="AA38" s="127"/>
      <c r="AB38" s="137"/>
      <c r="AK38" s="140"/>
    </row>
    <row r="39" spans="16:37" x14ac:dyDescent="0.25">
      <c r="X39" s="137"/>
      <c r="Y39" s="138"/>
      <c r="Z39" s="139"/>
      <c r="AA39" s="127"/>
      <c r="AB39" s="137"/>
      <c r="AK39" s="140"/>
    </row>
    <row r="40" spans="16:37" x14ac:dyDescent="0.25">
      <c r="X40" s="137"/>
      <c r="Y40" s="138"/>
      <c r="Z40" s="139"/>
      <c r="AA40" s="127"/>
      <c r="AB40" s="137"/>
      <c r="AK40" s="140"/>
    </row>
    <row r="41" spans="16:37" x14ac:dyDescent="0.25">
      <c r="X41" s="137"/>
      <c r="Y41" s="138"/>
      <c r="Z41" s="139"/>
      <c r="AA41" s="127"/>
      <c r="AB41" s="137"/>
      <c r="AK41" s="140"/>
    </row>
    <row r="42" spans="16:37" x14ac:dyDescent="0.25">
      <c r="X42" s="137"/>
      <c r="Y42" s="138"/>
      <c r="Z42" s="139"/>
      <c r="AA42" s="127"/>
      <c r="AB42" s="137"/>
      <c r="AK42" s="140"/>
    </row>
    <row r="43" spans="16:37" x14ac:dyDescent="0.25">
      <c r="X43" s="137"/>
      <c r="Y43" s="138"/>
      <c r="Z43" s="139"/>
      <c r="AA43" s="127"/>
      <c r="AB43" s="137"/>
      <c r="AK43" s="140"/>
    </row>
    <row r="44" spans="16:37" x14ac:dyDescent="0.25">
      <c r="X44" s="137"/>
      <c r="Y44" s="138"/>
      <c r="Z44" s="139"/>
      <c r="AA44" s="127"/>
      <c r="AB44" s="137"/>
      <c r="AK44" s="140"/>
    </row>
    <row r="45" spans="16:37" x14ac:dyDescent="0.25">
      <c r="X45" s="137"/>
      <c r="Y45" s="138"/>
      <c r="Z45" s="139"/>
      <c r="AA45" s="127"/>
      <c r="AB45" s="137"/>
      <c r="AK45" s="140"/>
    </row>
    <row r="46" spans="16:37" x14ac:dyDescent="0.25">
      <c r="X46" s="137"/>
      <c r="Y46" s="138"/>
      <c r="Z46" s="139"/>
      <c r="AA46" s="127"/>
      <c r="AB46" s="137"/>
      <c r="AK46" s="140"/>
    </row>
    <row r="47" spans="16:37" x14ac:dyDescent="0.25">
      <c r="X47" s="137"/>
      <c r="Y47" s="138"/>
      <c r="Z47" s="139"/>
      <c r="AA47" s="127"/>
      <c r="AB47" s="137"/>
      <c r="AK47" s="140"/>
    </row>
    <row r="48" spans="16:37" x14ac:dyDescent="0.25">
      <c r="X48" s="137"/>
      <c r="Y48" s="138"/>
      <c r="Z48" s="139"/>
      <c r="AA48" s="127"/>
      <c r="AB48" s="137"/>
      <c r="AK48" s="140"/>
    </row>
    <row r="49" spans="24:37" x14ac:dyDescent="0.25">
      <c r="X49" s="137"/>
      <c r="Y49" s="138"/>
      <c r="Z49" s="139"/>
      <c r="AA49" s="127"/>
      <c r="AB49" s="137"/>
      <c r="AK49" s="140"/>
    </row>
    <row r="50" spans="24:37" x14ac:dyDescent="0.25">
      <c r="X50" s="137"/>
      <c r="Y50" s="138"/>
      <c r="Z50" s="139"/>
      <c r="AA50" s="127"/>
      <c r="AB50" s="137"/>
      <c r="AK50" s="140"/>
    </row>
    <row r="51" spans="24:37" x14ac:dyDescent="0.25">
      <c r="X51" s="137"/>
      <c r="Y51" s="138"/>
      <c r="Z51" s="139"/>
      <c r="AA51" s="127"/>
      <c r="AB51" s="137"/>
      <c r="AK51" s="140"/>
    </row>
    <row r="52" spans="24:37" x14ac:dyDescent="0.25">
      <c r="X52" s="137"/>
      <c r="Y52" s="138"/>
      <c r="Z52" s="139"/>
      <c r="AA52" s="127"/>
      <c r="AB52" s="137"/>
      <c r="AK52" s="140"/>
    </row>
    <row r="53" spans="24:37" x14ac:dyDescent="0.25">
      <c r="X53" s="137"/>
      <c r="Y53" s="138"/>
      <c r="Z53" s="139"/>
      <c r="AA53" s="127"/>
      <c r="AB53" s="137"/>
      <c r="AK53" s="140"/>
    </row>
    <row r="54" spans="24:37" x14ac:dyDescent="0.25">
      <c r="X54" s="137"/>
      <c r="Y54" s="138"/>
      <c r="Z54" s="139"/>
      <c r="AA54" s="127"/>
      <c r="AB54" s="137"/>
      <c r="AK54" s="140"/>
    </row>
    <row r="55" spans="24:37" x14ac:dyDescent="0.25">
      <c r="X55" s="137"/>
      <c r="Y55" s="138"/>
      <c r="Z55" s="139"/>
      <c r="AA55" s="127"/>
      <c r="AB55" s="137"/>
      <c r="AK55" s="140"/>
    </row>
    <row r="56" spans="24:37" x14ac:dyDescent="0.25">
      <c r="X56" s="137"/>
      <c r="Y56" s="138"/>
      <c r="Z56" s="139"/>
      <c r="AA56" s="127"/>
      <c r="AB56" s="137"/>
      <c r="AK56" s="140"/>
    </row>
    <row r="57" spans="24:37" x14ac:dyDescent="0.25">
      <c r="X57" s="137"/>
      <c r="Y57" s="138"/>
      <c r="Z57" s="139"/>
      <c r="AA57" s="127"/>
      <c r="AB57" s="137"/>
      <c r="AK57" s="140"/>
    </row>
    <row r="58" spans="24:37" x14ac:dyDescent="0.25">
      <c r="X58" s="137"/>
      <c r="Y58" s="138"/>
      <c r="Z58" s="139"/>
      <c r="AA58" s="127"/>
      <c r="AB58" s="137"/>
      <c r="AK58" s="140"/>
    </row>
    <row r="59" spans="24:37" x14ac:dyDescent="0.25">
      <c r="X59" s="137"/>
      <c r="Y59" s="138"/>
      <c r="Z59" s="139"/>
      <c r="AA59" s="127"/>
      <c r="AB59" s="137"/>
      <c r="AK59" s="140"/>
    </row>
    <row r="60" spans="24:37" x14ac:dyDescent="0.25">
      <c r="X60" s="137"/>
      <c r="Y60" s="138"/>
      <c r="Z60" s="139"/>
      <c r="AA60" s="127"/>
      <c r="AB60" s="137"/>
      <c r="AK60" s="140"/>
    </row>
    <row r="61" spans="24:37" x14ac:dyDescent="0.25">
      <c r="X61" s="137"/>
      <c r="Y61" s="138"/>
      <c r="Z61" s="139"/>
      <c r="AA61" s="127"/>
      <c r="AB61" s="137"/>
      <c r="AK61" s="140"/>
    </row>
    <row r="62" spans="24:37" x14ac:dyDescent="0.25">
      <c r="X62" s="137"/>
      <c r="Y62" s="138"/>
      <c r="Z62" s="139"/>
      <c r="AA62" s="127"/>
      <c r="AB62" s="137"/>
      <c r="AK62" s="140"/>
    </row>
    <row r="63" spans="24:37" x14ac:dyDescent="0.25">
      <c r="X63" s="137"/>
      <c r="Y63" s="138"/>
      <c r="Z63" s="139"/>
      <c r="AA63" s="127"/>
      <c r="AB63" s="137"/>
      <c r="AK63" s="140"/>
    </row>
    <row r="64" spans="24:37" x14ac:dyDescent="0.25">
      <c r="X64" s="137"/>
      <c r="Y64" s="138"/>
      <c r="Z64" s="139"/>
      <c r="AA64" s="127"/>
      <c r="AB64" s="137"/>
      <c r="AK64" s="140"/>
    </row>
    <row r="65" spans="24:37" x14ac:dyDescent="0.25">
      <c r="X65" s="137"/>
      <c r="Y65" s="138"/>
      <c r="Z65" s="139"/>
      <c r="AA65" s="127"/>
      <c r="AB65" s="137"/>
      <c r="AK65" s="140"/>
    </row>
  </sheetData>
  <mergeCells count="10">
    <mergeCell ref="C15:C16"/>
    <mergeCell ref="D15:D16"/>
    <mergeCell ref="E15:E16"/>
    <mergeCell ref="C23:C24"/>
    <mergeCell ref="C27:C28"/>
    <mergeCell ref="AJ6:AK6"/>
    <mergeCell ref="C7:C8"/>
    <mergeCell ref="D7:D8"/>
    <mergeCell ref="C11:D11"/>
    <mergeCell ref="C12:D12"/>
  </mergeCells>
  <conditionalFormatting sqref="W8:W10">
    <cfRule type="iconSet" priority="1">
      <iconSet iconSet="3TrafficLights2">
        <cfvo type="percent" val="0"/>
        <cfvo type="num" val="0.85"/>
        <cfvo type="num" val="1"/>
      </iconSet>
    </cfRule>
  </conditionalFormatting>
  <conditionalFormatting sqref="X3:X6 X8:X9 X11:X1048576">
    <cfRule type="cellIs" dxfId="0" priority="4" operator="greaterThanOrEqual">
      <formula>0.86</formula>
    </cfRule>
  </conditionalFormatting>
  <dataValidations count="1">
    <dataValidation type="list" allowBlank="1" showInputMessage="1" showErrorMessage="1" sqref="D15:D16" xr:uid="{DC7A5B52-C414-46F0-A791-5545FB154328}">
      <formula1>"0-49%, 50-59%, 60-69%,70-84%,85-100%"</formula1>
    </dataValidation>
  </dataValidations>
  <pageMargins left="0.7" right="0.7" top="0.75" bottom="0.75" header="0.3" footer="0.3"/>
  <pageSetup orientation="portrait" r:id="rId2"/>
  <ignoredErrors>
    <ignoredError sqref="AC8:AC9" 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DD30-7876-4CB6-9BE6-AA8048984725}">
  <dimension ref="B5:AC52"/>
  <sheetViews>
    <sheetView showGridLines="0" zoomScale="80" zoomScaleNormal="80" workbookViewId="0"/>
  </sheetViews>
  <sheetFormatPr baseColWidth="10" defaultRowHeight="15" x14ac:dyDescent="0.25"/>
  <cols>
    <col min="2" max="2" width="13.42578125" bestFit="1" customWidth="1"/>
    <col min="3" max="3" width="19.140625" bestFit="1" customWidth="1"/>
    <col min="4" max="4" width="29.5703125" bestFit="1" customWidth="1"/>
    <col min="5" max="5" width="14.42578125" bestFit="1" customWidth="1"/>
    <col min="6" max="6" width="18.85546875" bestFit="1" customWidth="1"/>
    <col min="7" max="7" width="11.42578125" bestFit="1" customWidth="1"/>
    <col min="8" max="8" width="13" bestFit="1" customWidth="1"/>
    <col min="9" max="9" width="12.7109375" bestFit="1" customWidth="1"/>
    <col min="10" max="10" width="9.85546875" bestFit="1" customWidth="1"/>
    <col min="11" max="11" width="13.7109375" bestFit="1" customWidth="1"/>
    <col min="12" max="12" width="17.140625" bestFit="1" customWidth="1"/>
    <col min="13" max="13" width="17.85546875" bestFit="1" customWidth="1"/>
    <col min="14" max="14" width="16.5703125" bestFit="1" customWidth="1"/>
    <col min="15" max="16" width="24.85546875" bestFit="1" customWidth="1"/>
    <col min="17" max="17" width="6.28515625" bestFit="1" customWidth="1"/>
    <col min="18" max="18" width="8" bestFit="1" customWidth="1"/>
    <col min="19" max="19" width="13.42578125" bestFit="1" customWidth="1"/>
    <col min="20" max="20" width="7.42578125" bestFit="1" customWidth="1"/>
    <col min="21" max="21" width="16" bestFit="1" customWidth="1"/>
    <col min="22" max="22" width="9.85546875" bestFit="1" customWidth="1"/>
    <col min="23" max="23" width="9.140625" bestFit="1" customWidth="1"/>
    <col min="24" max="24" width="15.28515625" bestFit="1" customWidth="1"/>
    <col min="25" max="25" width="25.5703125" bestFit="1" customWidth="1"/>
    <col min="26" max="26" width="19.42578125" bestFit="1" customWidth="1"/>
    <col min="27" max="27" width="12.7109375" bestFit="1" customWidth="1"/>
    <col min="28" max="28" width="14.140625" bestFit="1" customWidth="1"/>
    <col min="29" max="30" width="7.140625" bestFit="1" customWidth="1"/>
    <col min="31" max="31" width="10.85546875" bestFit="1" customWidth="1"/>
    <col min="32" max="32" width="12.7109375" bestFit="1" customWidth="1"/>
    <col min="33" max="33" width="22.7109375" bestFit="1" customWidth="1"/>
    <col min="34" max="34" width="14.42578125" bestFit="1" customWidth="1"/>
    <col min="35" max="35" width="14.140625" bestFit="1" customWidth="1"/>
    <col min="36" max="36" width="12.42578125" bestFit="1" customWidth="1"/>
    <col min="37" max="37" width="8.85546875" bestFit="1" customWidth="1"/>
    <col min="38" max="38" width="7.140625" bestFit="1" customWidth="1"/>
    <col min="39" max="39" width="11.140625" bestFit="1" customWidth="1"/>
    <col min="40" max="40" width="9.85546875" bestFit="1" customWidth="1"/>
  </cols>
  <sheetData>
    <row r="5" spans="2:29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408</v>
      </c>
      <c r="N5" t="s">
        <v>409</v>
      </c>
      <c r="O5" t="s">
        <v>11</v>
      </c>
      <c r="P5" t="s">
        <v>12</v>
      </c>
      <c r="Q5" t="s">
        <v>13</v>
      </c>
      <c r="R5" t="s">
        <v>14</v>
      </c>
      <c r="S5" t="s">
        <v>15</v>
      </c>
      <c r="T5" t="s">
        <v>16</v>
      </c>
      <c r="U5" t="s">
        <v>17</v>
      </c>
      <c r="V5" t="s">
        <v>18</v>
      </c>
      <c r="W5" t="s">
        <v>19</v>
      </c>
      <c r="X5" t="s">
        <v>20</v>
      </c>
      <c r="Y5" s="152" t="s">
        <v>410</v>
      </c>
      <c r="Z5" t="s">
        <v>411</v>
      </c>
      <c r="AA5" t="s">
        <v>21</v>
      </c>
      <c r="AB5" t="s">
        <v>22</v>
      </c>
      <c r="AC5" t="s">
        <v>23</v>
      </c>
    </row>
    <row r="6" spans="2:29" x14ac:dyDescent="0.25">
      <c r="B6" s="1">
        <v>45383</v>
      </c>
      <c r="C6" t="s">
        <v>583</v>
      </c>
      <c r="D6" t="s">
        <v>603</v>
      </c>
      <c r="E6" t="s">
        <v>604</v>
      </c>
      <c r="F6" t="s">
        <v>605</v>
      </c>
      <c r="G6">
        <v>36600597</v>
      </c>
      <c r="H6">
        <v>27366005973</v>
      </c>
      <c r="I6" t="s">
        <v>28</v>
      </c>
      <c r="J6" t="s">
        <v>606</v>
      </c>
      <c r="K6" t="s">
        <v>30</v>
      </c>
      <c r="L6" s="1">
        <v>33848</v>
      </c>
      <c r="M6" s="1">
        <v>45404</v>
      </c>
      <c r="N6" s="1">
        <v>45404</v>
      </c>
      <c r="O6" t="s">
        <v>110</v>
      </c>
      <c r="P6" t="s">
        <v>32</v>
      </c>
      <c r="Q6" t="s">
        <v>111</v>
      </c>
      <c r="R6" t="s">
        <v>112</v>
      </c>
      <c r="S6">
        <v>6</v>
      </c>
      <c r="T6" t="s">
        <v>35</v>
      </c>
      <c r="U6" t="s">
        <v>51</v>
      </c>
      <c r="V6" t="s">
        <v>607</v>
      </c>
      <c r="W6" t="s">
        <v>504</v>
      </c>
      <c r="X6" t="s">
        <v>658</v>
      </c>
      <c r="Y6" s="152">
        <v>0.25</v>
      </c>
      <c r="Z6" s="152">
        <v>0.25</v>
      </c>
      <c r="AA6" t="s">
        <v>39</v>
      </c>
      <c r="AB6" t="s">
        <v>630</v>
      </c>
    </row>
    <row r="7" spans="2:29" x14ac:dyDescent="0.25">
      <c r="B7" s="1">
        <v>45383</v>
      </c>
      <c r="C7" t="s">
        <v>583</v>
      </c>
      <c r="D7" t="s">
        <v>608</v>
      </c>
      <c r="E7" t="s">
        <v>609</v>
      </c>
      <c r="F7" t="s">
        <v>610</v>
      </c>
      <c r="G7">
        <v>38547445</v>
      </c>
      <c r="H7">
        <v>20385474459</v>
      </c>
      <c r="I7" t="s">
        <v>28</v>
      </c>
      <c r="J7" t="s">
        <v>656</v>
      </c>
      <c r="K7" t="s">
        <v>30</v>
      </c>
      <c r="L7" s="1">
        <v>34677</v>
      </c>
      <c r="M7" s="1">
        <v>45404</v>
      </c>
      <c r="N7" s="1">
        <v>45404</v>
      </c>
      <c r="O7" t="s">
        <v>110</v>
      </c>
      <c r="P7" t="s">
        <v>32</v>
      </c>
      <c r="Q7" t="s">
        <v>111</v>
      </c>
      <c r="R7" t="s">
        <v>112</v>
      </c>
      <c r="S7">
        <v>6</v>
      </c>
      <c r="T7" t="s">
        <v>35</v>
      </c>
      <c r="U7" t="s">
        <v>51</v>
      </c>
      <c r="V7" t="s">
        <v>611</v>
      </c>
      <c r="W7" t="s">
        <v>37</v>
      </c>
      <c r="X7" t="s">
        <v>471</v>
      </c>
      <c r="Y7" s="152">
        <v>0.25</v>
      </c>
      <c r="Z7" s="152">
        <v>0.25</v>
      </c>
      <c r="AA7" t="s">
        <v>39</v>
      </c>
      <c r="AB7" t="s">
        <v>631</v>
      </c>
    </row>
    <row r="8" spans="2:29" x14ac:dyDescent="0.25">
      <c r="B8" s="1">
        <v>45383</v>
      </c>
      <c r="C8" t="s">
        <v>583</v>
      </c>
      <c r="D8" t="s">
        <v>614</v>
      </c>
      <c r="E8" t="s">
        <v>615</v>
      </c>
      <c r="F8" t="s">
        <v>616</v>
      </c>
      <c r="G8">
        <v>41971023</v>
      </c>
      <c r="H8">
        <v>27419710232</v>
      </c>
      <c r="I8" t="s">
        <v>28</v>
      </c>
      <c r="J8" t="s">
        <v>617</v>
      </c>
      <c r="K8" t="s">
        <v>30</v>
      </c>
      <c r="L8" s="1">
        <v>36306</v>
      </c>
      <c r="M8" s="1">
        <v>45404</v>
      </c>
      <c r="N8" s="1">
        <v>45404</v>
      </c>
      <c r="O8" t="s">
        <v>110</v>
      </c>
      <c r="P8" t="s">
        <v>32</v>
      </c>
      <c r="Q8" t="s">
        <v>111</v>
      </c>
      <c r="R8" t="s">
        <v>112</v>
      </c>
      <c r="S8">
        <v>6</v>
      </c>
      <c r="T8" t="s">
        <v>35</v>
      </c>
      <c r="U8" t="s">
        <v>51</v>
      </c>
      <c r="V8" t="s">
        <v>617</v>
      </c>
      <c r="W8" t="s">
        <v>504</v>
      </c>
      <c r="X8" t="s">
        <v>642</v>
      </c>
      <c r="Y8" s="152">
        <v>0.25</v>
      </c>
      <c r="Z8" s="152">
        <v>0.25</v>
      </c>
      <c r="AA8" t="s">
        <v>39</v>
      </c>
      <c r="AB8" t="s">
        <v>634</v>
      </c>
    </row>
    <row r="9" spans="2:29" x14ac:dyDescent="0.25">
      <c r="B9" s="1">
        <v>45383</v>
      </c>
      <c r="C9" t="s">
        <v>583</v>
      </c>
      <c r="D9" t="s">
        <v>602</v>
      </c>
      <c r="E9" t="s">
        <v>618</v>
      </c>
      <c r="F9" t="s">
        <v>619</v>
      </c>
      <c r="G9">
        <v>34325887</v>
      </c>
      <c r="H9">
        <v>27343258874</v>
      </c>
      <c r="I9" t="s">
        <v>28</v>
      </c>
      <c r="J9" t="s">
        <v>620</v>
      </c>
      <c r="K9" t="s">
        <v>30</v>
      </c>
      <c r="L9" s="1">
        <v>36526</v>
      </c>
      <c r="M9" s="1">
        <v>45404</v>
      </c>
      <c r="N9" s="1">
        <v>45404</v>
      </c>
      <c r="O9" t="s">
        <v>110</v>
      </c>
      <c r="P9" t="s">
        <v>32</v>
      </c>
      <c r="Q9" t="s">
        <v>111</v>
      </c>
      <c r="R9" t="s">
        <v>112</v>
      </c>
      <c r="S9">
        <v>6</v>
      </c>
      <c r="T9" t="s">
        <v>35</v>
      </c>
      <c r="U9" t="s">
        <v>51</v>
      </c>
      <c r="V9" t="s">
        <v>620</v>
      </c>
      <c r="W9" t="s">
        <v>504</v>
      </c>
      <c r="X9" t="s">
        <v>642</v>
      </c>
      <c r="Y9" s="152">
        <v>0.25</v>
      </c>
      <c r="Z9" s="152">
        <v>0.25</v>
      </c>
      <c r="AA9" t="s">
        <v>39</v>
      </c>
      <c r="AB9" t="s">
        <v>643</v>
      </c>
    </row>
    <row r="10" spans="2:29" x14ac:dyDescent="0.25">
      <c r="B10" s="1">
        <v>45383</v>
      </c>
      <c r="C10" t="s">
        <v>583</v>
      </c>
      <c r="D10" t="s">
        <v>584</v>
      </c>
      <c r="E10" t="s">
        <v>585</v>
      </c>
      <c r="F10" t="s">
        <v>586</v>
      </c>
      <c r="G10">
        <v>42298087</v>
      </c>
      <c r="H10">
        <v>27422980879</v>
      </c>
      <c r="I10" t="s">
        <v>28</v>
      </c>
      <c r="J10" t="s">
        <v>632</v>
      </c>
      <c r="K10" t="s">
        <v>30</v>
      </c>
      <c r="L10" s="1">
        <v>36499</v>
      </c>
      <c r="M10" s="1">
        <v>45397</v>
      </c>
      <c r="N10" s="1">
        <v>45397</v>
      </c>
      <c r="O10" t="s">
        <v>110</v>
      </c>
      <c r="P10" t="s">
        <v>32</v>
      </c>
      <c r="Q10" t="s">
        <v>111</v>
      </c>
      <c r="R10" t="s">
        <v>112</v>
      </c>
      <c r="S10">
        <v>6</v>
      </c>
      <c r="T10" t="s">
        <v>35</v>
      </c>
      <c r="U10" t="s">
        <v>51</v>
      </c>
      <c r="V10" t="s">
        <v>612</v>
      </c>
      <c r="W10" t="s">
        <v>37</v>
      </c>
      <c r="X10" t="s">
        <v>471</v>
      </c>
      <c r="Y10" s="152">
        <v>0.5</v>
      </c>
      <c r="Z10" s="152">
        <v>0.5</v>
      </c>
      <c r="AA10" t="s">
        <v>39</v>
      </c>
      <c r="AB10" t="s">
        <v>590</v>
      </c>
    </row>
    <row r="11" spans="2:29" x14ac:dyDescent="0.25">
      <c r="B11" s="1">
        <v>45383</v>
      </c>
      <c r="C11" t="s">
        <v>583</v>
      </c>
      <c r="D11" t="s">
        <v>581</v>
      </c>
      <c r="E11" t="s">
        <v>587</v>
      </c>
      <c r="F11" t="s">
        <v>588</v>
      </c>
      <c r="G11">
        <v>28492252</v>
      </c>
      <c r="H11">
        <v>27284922528</v>
      </c>
      <c r="I11" t="s">
        <v>28</v>
      </c>
      <c r="J11" t="s">
        <v>633</v>
      </c>
      <c r="K11" t="s">
        <v>30</v>
      </c>
      <c r="L11" s="1">
        <v>29543</v>
      </c>
      <c r="M11" s="1">
        <v>45397</v>
      </c>
      <c r="N11" s="1">
        <v>45397</v>
      </c>
      <c r="O11" t="s">
        <v>31</v>
      </c>
      <c r="P11" t="s">
        <v>32</v>
      </c>
      <c r="Q11" t="s">
        <v>33</v>
      </c>
      <c r="R11" t="s">
        <v>34</v>
      </c>
      <c r="S11">
        <v>6</v>
      </c>
      <c r="T11" t="s">
        <v>35</v>
      </c>
      <c r="U11" t="s">
        <v>51</v>
      </c>
      <c r="V11" t="s">
        <v>613</v>
      </c>
      <c r="W11" t="s">
        <v>37</v>
      </c>
      <c r="X11" t="s">
        <v>471</v>
      </c>
      <c r="Y11" s="152">
        <v>0.5</v>
      </c>
      <c r="Z11" s="152">
        <v>0.5</v>
      </c>
      <c r="AA11" t="s">
        <v>39</v>
      </c>
      <c r="AB11" t="s">
        <v>591</v>
      </c>
    </row>
    <row r="12" spans="2:29" x14ac:dyDescent="0.25">
      <c r="B12" s="1">
        <v>45383</v>
      </c>
      <c r="C12" t="s">
        <v>540</v>
      </c>
      <c r="D12" t="s">
        <v>516</v>
      </c>
      <c r="E12" t="s">
        <v>526</v>
      </c>
      <c r="F12" t="s">
        <v>527</v>
      </c>
      <c r="G12">
        <v>44112727</v>
      </c>
      <c r="H12">
        <v>20441127279</v>
      </c>
      <c r="I12" t="s">
        <v>28</v>
      </c>
      <c r="J12" t="s">
        <v>573</v>
      </c>
      <c r="K12" t="s">
        <v>30</v>
      </c>
      <c r="L12" s="1">
        <v>37381</v>
      </c>
      <c r="M12" s="1">
        <v>45373</v>
      </c>
      <c r="N12" s="1">
        <v>45373</v>
      </c>
      <c r="O12" t="s">
        <v>110</v>
      </c>
      <c r="P12" t="s">
        <v>32</v>
      </c>
      <c r="Q12" t="s">
        <v>111</v>
      </c>
      <c r="R12" t="s">
        <v>112</v>
      </c>
      <c r="S12">
        <v>6</v>
      </c>
      <c r="T12" t="s">
        <v>35</v>
      </c>
      <c r="U12" t="s">
        <v>51</v>
      </c>
      <c r="V12" t="s">
        <v>521</v>
      </c>
      <c r="W12" t="s">
        <v>504</v>
      </c>
      <c r="X12" t="s">
        <v>582</v>
      </c>
      <c r="Y12" s="152">
        <v>1</v>
      </c>
      <c r="Z12" s="152">
        <v>1</v>
      </c>
      <c r="AA12" t="s">
        <v>39</v>
      </c>
      <c r="AB12" t="s">
        <v>534</v>
      </c>
    </row>
    <row r="13" spans="2:29" x14ac:dyDescent="0.25">
      <c r="B13" s="1">
        <v>45383</v>
      </c>
      <c r="C13" t="s">
        <v>540</v>
      </c>
      <c r="D13" t="s">
        <v>517</v>
      </c>
      <c r="E13" t="s">
        <v>528</v>
      </c>
      <c r="F13" t="s">
        <v>529</v>
      </c>
      <c r="G13">
        <v>40956725</v>
      </c>
      <c r="H13">
        <v>27409567253</v>
      </c>
      <c r="I13" t="s">
        <v>28</v>
      </c>
      <c r="J13" t="s">
        <v>574</v>
      </c>
      <c r="K13" t="s">
        <v>30</v>
      </c>
      <c r="L13" s="1">
        <v>35860</v>
      </c>
      <c r="M13" s="1">
        <v>45373</v>
      </c>
      <c r="N13" s="1">
        <v>45373</v>
      </c>
      <c r="O13" t="s">
        <v>110</v>
      </c>
      <c r="P13" t="s">
        <v>32</v>
      </c>
      <c r="Q13" t="s">
        <v>111</v>
      </c>
      <c r="R13" t="s">
        <v>112</v>
      </c>
      <c r="S13">
        <v>6</v>
      </c>
      <c r="T13" t="s">
        <v>35</v>
      </c>
      <c r="U13" t="s">
        <v>51</v>
      </c>
      <c r="V13" t="s">
        <v>522</v>
      </c>
      <c r="W13" t="s">
        <v>37</v>
      </c>
      <c r="X13" t="s">
        <v>471</v>
      </c>
      <c r="Y13" s="152">
        <v>1</v>
      </c>
      <c r="Z13" s="152">
        <v>1</v>
      </c>
      <c r="AA13" t="s">
        <v>39</v>
      </c>
      <c r="AB13" t="s">
        <v>622</v>
      </c>
    </row>
    <row r="14" spans="2:29" x14ac:dyDescent="0.25">
      <c r="B14" s="1">
        <v>45383</v>
      </c>
      <c r="C14" t="s">
        <v>540</v>
      </c>
      <c r="D14" t="s">
        <v>518</v>
      </c>
      <c r="E14" t="s">
        <v>530</v>
      </c>
      <c r="F14" t="s">
        <v>531</v>
      </c>
      <c r="G14">
        <v>45354218</v>
      </c>
      <c r="H14">
        <v>27453542187</v>
      </c>
      <c r="I14" t="s">
        <v>28</v>
      </c>
      <c r="J14" t="s">
        <v>532</v>
      </c>
      <c r="K14" t="s">
        <v>30</v>
      </c>
      <c r="L14" s="1">
        <v>37866</v>
      </c>
      <c r="M14" s="1">
        <v>45373</v>
      </c>
      <c r="N14" s="1">
        <v>45373</v>
      </c>
      <c r="O14" t="s">
        <v>110</v>
      </c>
      <c r="P14" t="s">
        <v>32</v>
      </c>
      <c r="Q14" t="s">
        <v>111</v>
      </c>
      <c r="R14" t="s">
        <v>112</v>
      </c>
      <c r="S14">
        <v>6</v>
      </c>
      <c r="T14" t="s">
        <v>35</v>
      </c>
      <c r="U14" t="s">
        <v>51</v>
      </c>
      <c r="V14" t="s">
        <v>523</v>
      </c>
      <c r="W14" t="s">
        <v>504</v>
      </c>
      <c r="X14" t="s">
        <v>541</v>
      </c>
      <c r="Y14" s="152">
        <v>1</v>
      </c>
      <c r="Z14" s="152">
        <v>1</v>
      </c>
      <c r="AA14" t="s">
        <v>39</v>
      </c>
      <c r="AB14" t="s">
        <v>572</v>
      </c>
    </row>
    <row r="15" spans="2:29" x14ac:dyDescent="0.25">
      <c r="B15" s="1">
        <v>45383</v>
      </c>
      <c r="C15" t="s">
        <v>540</v>
      </c>
      <c r="D15" t="s">
        <v>519</v>
      </c>
      <c r="E15" t="s">
        <v>42</v>
      </c>
      <c r="F15" t="s">
        <v>533</v>
      </c>
      <c r="G15">
        <v>39829390</v>
      </c>
      <c r="H15">
        <v>27398293903</v>
      </c>
      <c r="I15" t="s">
        <v>28</v>
      </c>
      <c r="J15" t="s">
        <v>575</v>
      </c>
      <c r="K15" t="s">
        <v>30</v>
      </c>
      <c r="L15" s="1">
        <v>35257</v>
      </c>
      <c r="M15" s="1">
        <v>45373</v>
      </c>
      <c r="N15" s="1">
        <v>45373</v>
      </c>
      <c r="O15" t="s">
        <v>31</v>
      </c>
      <c r="P15" t="s">
        <v>32</v>
      </c>
      <c r="Q15" t="s">
        <v>33</v>
      </c>
      <c r="R15" t="s">
        <v>50</v>
      </c>
      <c r="S15">
        <v>6</v>
      </c>
      <c r="T15" t="s">
        <v>35</v>
      </c>
      <c r="U15" t="s">
        <v>51</v>
      </c>
      <c r="V15" t="s">
        <v>524</v>
      </c>
      <c r="W15" t="s">
        <v>37</v>
      </c>
      <c r="X15" t="s">
        <v>471</v>
      </c>
      <c r="Y15" s="152">
        <v>1</v>
      </c>
      <c r="Z15" s="152">
        <v>1</v>
      </c>
      <c r="AA15" t="s">
        <v>39</v>
      </c>
      <c r="AB15" t="s">
        <v>623</v>
      </c>
    </row>
    <row r="16" spans="2:29" x14ac:dyDescent="0.25">
      <c r="B16" s="1">
        <v>45383</v>
      </c>
      <c r="C16" t="s">
        <v>540</v>
      </c>
      <c r="D16" t="s">
        <v>520</v>
      </c>
      <c r="E16" t="s">
        <v>535</v>
      </c>
      <c r="F16" t="s">
        <v>536</v>
      </c>
      <c r="G16">
        <v>43913693</v>
      </c>
      <c r="H16">
        <v>20439136937</v>
      </c>
      <c r="I16" t="s">
        <v>28</v>
      </c>
      <c r="J16" t="s">
        <v>576</v>
      </c>
      <c r="K16" t="s">
        <v>30</v>
      </c>
      <c r="L16" s="1">
        <v>37257</v>
      </c>
      <c r="M16" s="1">
        <v>45373</v>
      </c>
      <c r="N16" s="1">
        <v>45373</v>
      </c>
      <c r="O16" t="s">
        <v>31</v>
      </c>
      <c r="P16" t="s">
        <v>32</v>
      </c>
      <c r="Q16" t="s">
        <v>33</v>
      </c>
      <c r="R16" t="s">
        <v>50</v>
      </c>
      <c r="S16">
        <v>6</v>
      </c>
      <c r="T16" t="s">
        <v>35</v>
      </c>
      <c r="U16" t="s">
        <v>51</v>
      </c>
      <c r="V16" t="s">
        <v>525</v>
      </c>
      <c r="W16" t="s">
        <v>37</v>
      </c>
      <c r="X16" t="s">
        <v>471</v>
      </c>
      <c r="Y16" s="152">
        <v>1</v>
      </c>
      <c r="Z16" s="152">
        <v>1</v>
      </c>
      <c r="AA16" t="s">
        <v>39</v>
      </c>
      <c r="AB16" t="s">
        <v>624</v>
      </c>
    </row>
    <row r="17" spans="2:28" x14ac:dyDescent="0.25">
      <c r="B17" s="1">
        <v>45383</v>
      </c>
      <c r="C17" t="s">
        <v>465</v>
      </c>
      <c r="D17" t="s">
        <v>464</v>
      </c>
      <c r="E17" t="s">
        <v>466</v>
      </c>
      <c r="F17" t="s">
        <v>467</v>
      </c>
      <c r="G17">
        <v>26868278</v>
      </c>
      <c r="H17">
        <v>27268682789</v>
      </c>
      <c r="I17" t="s">
        <v>28</v>
      </c>
      <c r="J17" t="s">
        <v>468</v>
      </c>
      <c r="K17" t="s">
        <v>30</v>
      </c>
      <c r="L17" s="1">
        <v>28823</v>
      </c>
      <c r="M17" s="1">
        <v>45264</v>
      </c>
      <c r="N17" s="1">
        <v>45306</v>
      </c>
      <c r="O17" t="s">
        <v>110</v>
      </c>
      <c r="P17" t="s">
        <v>32</v>
      </c>
      <c r="Q17" t="s">
        <v>33</v>
      </c>
      <c r="R17" t="s">
        <v>50</v>
      </c>
      <c r="S17">
        <v>6</v>
      </c>
      <c r="T17" t="s">
        <v>35</v>
      </c>
      <c r="U17" t="s">
        <v>51</v>
      </c>
      <c r="V17" t="s">
        <v>469</v>
      </c>
      <c r="W17" t="s">
        <v>37</v>
      </c>
      <c r="X17" t="s">
        <v>471</v>
      </c>
      <c r="Y17" s="152">
        <v>1</v>
      </c>
      <c r="Z17" s="152">
        <v>1</v>
      </c>
      <c r="AA17" t="s">
        <v>39</v>
      </c>
      <c r="AB17" t="s">
        <v>470</v>
      </c>
    </row>
    <row r="18" spans="2:28" x14ac:dyDescent="0.25">
      <c r="B18" s="1">
        <v>45383</v>
      </c>
      <c r="C18" t="s">
        <v>128</v>
      </c>
      <c r="D18" t="s">
        <v>206</v>
      </c>
      <c r="E18" t="s">
        <v>207</v>
      </c>
      <c r="F18" t="s">
        <v>208</v>
      </c>
      <c r="G18">
        <v>41133789</v>
      </c>
      <c r="H18">
        <v>27411337893</v>
      </c>
      <c r="I18" t="s">
        <v>28</v>
      </c>
      <c r="J18" t="s">
        <v>209</v>
      </c>
      <c r="K18" t="s">
        <v>30</v>
      </c>
      <c r="L18" s="1">
        <v>35968</v>
      </c>
      <c r="M18" s="1">
        <v>45238</v>
      </c>
      <c r="N18" s="1">
        <v>45238</v>
      </c>
      <c r="O18" t="s">
        <v>110</v>
      </c>
      <c r="P18" t="s">
        <v>32</v>
      </c>
      <c r="Q18" t="s">
        <v>111</v>
      </c>
      <c r="R18" t="s">
        <v>112</v>
      </c>
      <c r="S18">
        <v>6</v>
      </c>
      <c r="T18" t="s">
        <v>35</v>
      </c>
      <c r="U18" t="s">
        <v>51</v>
      </c>
      <c r="V18" t="s">
        <v>252</v>
      </c>
      <c r="W18" t="s">
        <v>37</v>
      </c>
      <c r="X18" t="s">
        <v>471</v>
      </c>
      <c r="Y18" s="152">
        <v>1</v>
      </c>
      <c r="Z18" s="152">
        <v>1</v>
      </c>
      <c r="AA18" t="s">
        <v>39</v>
      </c>
      <c r="AB18" t="s">
        <v>210</v>
      </c>
    </row>
    <row r="19" spans="2:28" x14ac:dyDescent="0.25">
      <c r="B19" s="1">
        <v>45383</v>
      </c>
      <c r="C19" t="s">
        <v>128</v>
      </c>
      <c r="D19" t="s">
        <v>211</v>
      </c>
      <c r="E19" t="s">
        <v>212</v>
      </c>
      <c r="F19" t="s">
        <v>213</v>
      </c>
      <c r="G19">
        <v>44504924</v>
      </c>
      <c r="H19">
        <v>27445049242</v>
      </c>
      <c r="I19" t="s">
        <v>28</v>
      </c>
      <c r="J19" t="s">
        <v>214</v>
      </c>
      <c r="K19" t="s">
        <v>30</v>
      </c>
      <c r="L19" s="1">
        <v>37539</v>
      </c>
      <c r="M19" s="1">
        <v>45208</v>
      </c>
      <c r="N19" s="1">
        <v>45208</v>
      </c>
      <c r="O19" t="s">
        <v>110</v>
      </c>
      <c r="P19" t="s">
        <v>32</v>
      </c>
      <c r="Q19" t="s">
        <v>111</v>
      </c>
      <c r="R19" t="s">
        <v>112</v>
      </c>
      <c r="S19">
        <v>6</v>
      </c>
      <c r="T19" t="s">
        <v>35</v>
      </c>
      <c r="U19" t="s">
        <v>51</v>
      </c>
      <c r="V19" t="s">
        <v>253</v>
      </c>
      <c r="W19" t="s">
        <v>37</v>
      </c>
      <c r="X19" t="s">
        <v>471</v>
      </c>
      <c r="Y19" s="152">
        <v>1</v>
      </c>
      <c r="Z19" s="152">
        <v>1</v>
      </c>
      <c r="AA19" t="s">
        <v>73</v>
      </c>
      <c r="AB19" t="s">
        <v>215</v>
      </c>
    </row>
    <row r="20" spans="2:28" x14ac:dyDescent="0.25">
      <c r="B20" s="1">
        <v>45383</v>
      </c>
      <c r="C20" t="s">
        <v>128</v>
      </c>
      <c r="D20" t="s">
        <v>139</v>
      </c>
      <c r="E20" t="s">
        <v>140</v>
      </c>
      <c r="F20" t="s">
        <v>141</v>
      </c>
      <c r="G20">
        <v>39926675</v>
      </c>
      <c r="H20">
        <v>27399266756</v>
      </c>
      <c r="I20" t="s">
        <v>28</v>
      </c>
      <c r="J20" t="s">
        <v>142</v>
      </c>
      <c r="K20" t="s">
        <v>30</v>
      </c>
      <c r="L20" s="1">
        <v>35389</v>
      </c>
      <c r="M20" s="1">
        <v>45106</v>
      </c>
      <c r="N20" s="1">
        <v>45106</v>
      </c>
      <c r="O20" t="s">
        <v>110</v>
      </c>
      <c r="P20" t="s">
        <v>32</v>
      </c>
      <c r="Q20" t="s">
        <v>111</v>
      </c>
      <c r="R20" t="s">
        <v>112</v>
      </c>
      <c r="S20">
        <v>6</v>
      </c>
      <c r="T20" t="s">
        <v>35</v>
      </c>
      <c r="U20" t="s">
        <v>51</v>
      </c>
      <c r="V20" t="s">
        <v>238</v>
      </c>
      <c r="W20" t="s">
        <v>37</v>
      </c>
      <c r="X20" t="s">
        <v>471</v>
      </c>
      <c r="Y20" s="152">
        <v>1</v>
      </c>
      <c r="Z20" s="152">
        <v>1</v>
      </c>
      <c r="AA20" t="s">
        <v>39</v>
      </c>
      <c r="AB20" t="s">
        <v>143</v>
      </c>
    </row>
    <row r="21" spans="2:28" x14ac:dyDescent="0.25">
      <c r="B21" s="1">
        <v>45383</v>
      </c>
      <c r="C21" t="s">
        <v>128</v>
      </c>
      <c r="D21" t="s">
        <v>129</v>
      </c>
      <c r="E21" t="s">
        <v>130</v>
      </c>
      <c r="F21" t="s">
        <v>131</v>
      </c>
      <c r="G21">
        <v>39517040</v>
      </c>
      <c r="H21">
        <v>20395170407</v>
      </c>
      <c r="I21" t="s">
        <v>28</v>
      </c>
      <c r="J21" t="s">
        <v>132</v>
      </c>
      <c r="K21" t="s">
        <v>30</v>
      </c>
      <c r="L21" s="1">
        <v>35128</v>
      </c>
      <c r="M21" s="1">
        <v>45079</v>
      </c>
      <c r="N21" s="1">
        <v>45079</v>
      </c>
      <c r="O21" t="s">
        <v>110</v>
      </c>
      <c r="P21" t="s">
        <v>32</v>
      </c>
      <c r="Q21" t="s">
        <v>111</v>
      </c>
      <c r="R21" t="s">
        <v>112</v>
      </c>
      <c r="S21">
        <v>6</v>
      </c>
      <c r="T21" t="s">
        <v>35</v>
      </c>
      <c r="U21" t="s">
        <v>51</v>
      </c>
      <c r="V21" t="s">
        <v>236</v>
      </c>
      <c r="W21" t="s">
        <v>37</v>
      </c>
      <c r="X21" t="s">
        <v>471</v>
      </c>
      <c r="Y21" s="152">
        <v>1</v>
      </c>
      <c r="Z21" s="152">
        <v>1</v>
      </c>
      <c r="AA21" t="s">
        <v>39</v>
      </c>
      <c r="AB21" t="s">
        <v>133</v>
      </c>
    </row>
    <row r="22" spans="2:28" x14ac:dyDescent="0.25">
      <c r="B22" s="1">
        <v>45383</v>
      </c>
      <c r="C22" t="s">
        <v>128</v>
      </c>
      <c r="D22" t="s">
        <v>134</v>
      </c>
      <c r="E22" t="s">
        <v>135</v>
      </c>
      <c r="F22" t="s">
        <v>136</v>
      </c>
      <c r="G22">
        <v>45893413</v>
      </c>
      <c r="H22">
        <v>23458934134</v>
      </c>
      <c r="I22" t="s">
        <v>28</v>
      </c>
      <c r="J22" t="s">
        <v>137</v>
      </c>
      <c r="K22" t="s">
        <v>30</v>
      </c>
      <c r="L22" s="1">
        <v>38033</v>
      </c>
      <c r="M22" s="1">
        <v>45079</v>
      </c>
      <c r="N22" s="1">
        <v>45079</v>
      </c>
      <c r="O22" t="s">
        <v>110</v>
      </c>
      <c r="P22" t="s">
        <v>32</v>
      </c>
      <c r="Q22" t="s">
        <v>111</v>
      </c>
      <c r="R22" t="s">
        <v>112</v>
      </c>
      <c r="S22">
        <v>6</v>
      </c>
      <c r="T22" t="s">
        <v>35</v>
      </c>
      <c r="U22" t="s">
        <v>51</v>
      </c>
      <c r="V22" t="s">
        <v>237</v>
      </c>
      <c r="W22" t="s">
        <v>37</v>
      </c>
      <c r="X22" t="s">
        <v>471</v>
      </c>
      <c r="Y22" s="152">
        <v>0.85</v>
      </c>
      <c r="Z22" s="152">
        <v>1</v>
      </c>
      <c r="AA22" t="s">
        <v>39</v>
      </c>
      <c r="AB22" t="s">
        <v>138</v>
      </c>
    </row>
    <row r="23" spans="2:28" x14ac:dyDescent="0.25">
      <c r="B23" s="1">
        <v>45383</v>
      </c>
      <c r="C23" t="s">
        <v>24</v>
      </c>
      <c r="D23" t="s">
        <v>168</v>
      </c>
      <c r="E23" t="s">
        <v>169</v>
      </c>
      <c r="F23" t="s">
        <v>170</v>
      </c>
      <c r="G23">
        <v>41835295</v>
      </c>
      <c r="H23">
        <v>27418352952</v>
      </c>
      <c r="I23" t="s">
        <v>28</v>
      </c>
      <c r="J23" t="s">
        <v>171</v>
      </c>
      <c r="K23" t="s">
        <v>30</v>
      </c>
      <c r="L23" s="1">
        <v>36341</v>
      </c>
      <c r="M23" s="1">
        <v>45017</v>
      </c>
      <c r="N23" s="1">
        <v>45017</v>
      </c>
      <c r="O23" t="s">
        <v>110</v>
      </c>
      <c r="P23" t="s">
        <v>32</v>
      </c>
      <c r="Q23" t="s">
        <v>111</v>
      </c>
      <c r="R23" t="s">
        <v>112</v>
      </c>
      <c r="S23">
        <v>6</v>
      </c>
      <c r="T23" t="s">
        <v>35</v>
      </c>
      <c r="U23" t="s">
        <v>51</v>
      </c>
      <c r="V23" t="s">
        <v>244</v>
      </c>
      <c r="W23" t="s">
        <v>37</v>
      </c>
      <c r="X23" t="s">
        <v>471</v>
      </c>
      <c r="Y23" s="152">
        <v>1</v>
      </c>
      <c r="Z23" s="152">
        <v>1</v>
      </c>
      <c r="AA23" t="s">
        <v>39</v>
      </c>
      <c r="AB23" t="s">
        <v>172</v>
      </c>
    </row>
    <row r="24" spans="2:28" x14ac:dyDescent="0.25">
      <c r="B24" s="1">
        <v>45383</v>
      </c>
      <c r="C24" t="s">
        <v>24</v>
      </c>
      <c r="D24" t="s">
        <v>196</v>
      </c>
      <c r="E24" t="s">
        <v>197</v>
      </c>
      <c r="F24" t="s">
        <v>198</v>
      </c>
      <c r="G24">
        <v>28330905</v>
      </c>
      <c r="H24">
        <v>27283309059</v>
      </c>
      <c r="I24" t="s">
        <v>28</v>
      </c>
      <c r="J24" t="s">
        <v>199</v>
      </c>
      <c r="K24" t="s">
        <v>30</v>
      </c>
      <c r="L24" s="1">
        <v>29519</v>
      </c>
      <c r="M24" s="1">
        <v>45013</v>
      </c>
      <c r="N24" s="1">
        <v>45013</v>
      </c>
      <c r="O24" t="s">
        <v>110</v>
      </c>
      <c r="P24" t="s">
        <v>32</v>
      </c>
      <c r="Q24" t="s">
        <v>111</v>
      </c>
      <c r="R24" t="s">
        <v>112</v>
      </c>
      <c r="S24">
        <v>6</v>
      </c>
      <c r="T24" t="s">
        <v>35</v>
      </c>
      <c r="U24" t="s">
        <v>51</v>
      </c>
      <c r="V24" t="s">
        <v>250</v>
      </c>
      <c r="W24" t="s">
        <v>37</v>
      </c>
      <c r="X24" t="s">
        <v>471</v>
      </c>
      <c r="Y24" s="152">
        <v>1</v>
      </c>
      <c r="Z24" s="152">
        <v>1</v>
      </c>
      <c r="AA24" t="s">
        <v>39</v>
      </c>
      <c r="AB24" t="s">
        <v>200</v>
      </c>
    </row>
    <row r="25" spans="2:28" x14ac:dyDescent="0.25">
      <c r="B25" s="1">
        <v>45383</v>
      </c>
      <c r="C25" t="s">
        <v>24</v>
      </c>
      <c r="D25" t="s">
        <v>149</v>
      </c>
      <c r="E25" t="s">
        <v>150</v>
      </c>
      <c r="F25" t="s">
        <v>151</v>
      </c>
      <c r="G25">
        <v>45149267</v>
      </c>
      <c r="H25">
        <v>27451492670</v>
      </c>
      <c r="I25" t="s">
        <v>28</v>
      </c>
      <c r="J25" t="s">
        <v>152</v>
      </c>
      <c r="K25" t="s">
        <v>30</v>
      </c>
      <c r="L25" s="1">
        <v>37845</v>
      </c>
      <c r="M25" s="1">
        <v>45008</v>
      </c>
      <c r="N25" s="1">
        <v>45008</v>
      </c>
      <c r="O25" t="s">
        <v>31</v>
      </c>
      <c r="P25" t="s">
        <v>32</v>
      </c>
      <c r="Q25" t="s">
        <v>33</v>
      </c>
      <c r="R25" t="s">
        <v>34</v>
      </c>
      <c r="S25">
        <v>6</v>
      </c>
      <c r="T25" t="s">
        <v>35</v>
      </c>
      <c r="U25" t="s">
        <v>51</v>
      </c>
      <c r="V25" t="s">
        <v>240</v>
      </c>
      <c r="W25" t="s">
        <v>504</v>
      </c>
      <c r="X25" t="s">
        <v>542</v>
      </c>
      <c r="Y25" s="152">
        <v>1</v>
      </c>
      <c r="Z25" s="152">
        <v>1</v>
      </c>
      <c r="AA25" t="s">
        <v>39</v>
      </c>
      <c r="AB25" t="s">
        <v>153</v>
      </c>
    </row>
    <row r="26" spans="2:28" x14ac:dyDescent="0.25">
      <c r="B26" s="1">
        <v>45383</v>
      </c>
      <c r="C26" t="s">
        <v>24</v>
      </c>
      <c r="D26" t="s">
        <v>187</v>
      </c>
      <c r="E26" t="s">
        <v>188</v>
      </c>
      <c r="F26" t="s">
        <v>65</v>
      </c>
      <c r="G26">
        <v>37849034</v>
      </c>
      <c r="H26">
        <v>27378490346</v>
      </c>
      <c r="I26" t="s">
        <v>28</v>
      </c>
      <c r="J26" t="s">
        <v>189</v>
      </c>
      <c r="K26" t="s">
        <v>30</v>
      </c>
      <c r="L26" s="1">
        <v>34271</v>
      </c>
      <c r="M26" s="1">
        <v>45008</v>
      </c>
      <c r="N26" s="1">
        <v>45008</v>
      </c>
      <c r="O26" t="s">
        <v>110</v>
      </c>
      <c r="P26" t="s">
        <v>32</v>
      </c>
      <c r="Q26" t="s">
        <v>111</v>
      </c>
      <c r="R26" t="s">
        <v>112</v>
      </c>
      <c r="S26">
        <v>6</v>
      </c>
      <c r="T26" t="s">
        <v>35</v>
      </c>
      <c r="U26" t="s">
        <v>51</v>
      </c>
      <c r="V26" t="s">
        <v>248</v>
      </c>
      <c r="W26" t="s">
        <v>37</v>
      </c>
      <c r="X26" t="s">
        <v>471</v>
      </c>
      <c r="Y26" s="152">
        <v>1</v>
      </c>
      <c r="Z26" s="152">
        <v>1</v>
      </c>
      <c r="AA26" t="s">
        <v>39</v>
      </c>
      <c r="AB26" t="s">
        <v>190</v>
      </c>
    </row>
    <row r="27" spans="2:28" x14ac:dyDescent="0.25">
      <c r="B27" s="1">
        <v>45383</v>
      </c>
      <c r="C27" t="s">
        <v>24</v>
      </c>
      <c r="D27" t="s">
        <v>144</v>
      </c>
      <c r="E27" t="s">
        <v>101</v>
      </c>
      <c r="F27" t="s">
        <v>145</v>
      </c>
      <c r="G27">
        <v>41559202</v>
      </c>
      <c r="H27">
        <v>27415592022</v>
      </c>
      <c r="I27" t="s">
        <v>28</v>
      </c>
      <c r="J27" t="s">
        <v>146</v>
      </c>
      <c r="K27" t="s">
        <v>30</v>
      </c>
      <c r="L27" s="1">
        <v>36019</v>
      </c>
      <c r="M27" s="1">
        <v>44998</v>
      </c>
      <c r="N27" s="1">
        <v>44998</v>
      </c>
      <c r="O27" t="s">
        <v>31</v>
      </c>
      <c r="P27" t="s">
        <v>32</v>
      </c>
      <c r="Q27" t="s">
        <v>33</v>
      </c>
      <c r="R27" t="s">
        <v>34</v>
      </c>
      <c r="S27">
        <v>6</v>
      </c>
      <c r="T27" t="s">
        <v>35</v>
      </c>
      <c r="U27" t="s">
        <v>51</v>
      </c>
      <c r="V27" t="s">
        <v>239</v>
      </c>
      <c r="W27" t="s">
        <v>37</v>
      </c>
      <c r="X27" t="s">
        <v>471</v>
      </c>
      <c r="Y27" s="152">
        <v>1</v>
      </c>
      <c r="Z27" s="152">
        <v>1</v>
      </c>
      <c r="AA27" t="s">
        <v>39</v>
      </c>
      <c r="AB27" t="s">
        <v>147</v>
      </c>
    </row>
    <row r="28" spans="2:28" x14ac:dyDescent="0.25">
      <c r="B28" s="1">
        <v>45383</v>
      </c>
      <c r="C28" t="s">
        <v>24</v>
      </c>
      <c r="D28" t="s">
        <v>191</v>
      </c>
      <c r="E28" t="s">
        <v>192</v>
      </c>
      <c r="F28" t="s">
        <v>193</v>
      </c>
      <c r="G28">
        <v>39509100</v>
      </c>
      <c r="H28">
        <v>27395091005</v>
      </c>
      <c r="I28" t="s">
        <v>28</v>
      </c>
      <c r="J28" t="s">
        <v>194</v>
      </c>
      <c r="K28" t="s">
        <v>30</v>
      </c>
      <c r="L28" s="1">
        <v>35387</v>
      </c>
      <c r="M28" s="1">
        <v>44998</v>
      </c>
      <c r="N28" s="1">
        <v>44998</v>
      </c>
      <c r="O28" t="s">
        <v>110</v>
      </c>
      <c r="P28" t="s">
        <v>32</v>
      </c>
      <c r="Q28" t="s">
        <v>111</v>
      </c>
      <c r="R28" t="s">
        <v>112</v>
      </c>
      <c r="S28">
        <v>6</v>
      </c>
      <c r="T28" t="s">
        <v>35</v>
      </c>
      <c r="U28" t="s">
        <v>51</v>
      </c>
      <c r="V28" t="s">
        <v>249</v>
      </c>
      <c r="W28" t="s">
        <v>37</v>
      </c>
      <c r="X28" t="s">
        <v>471</v>
      </c>
      <c r="Y28" s="152">
        <v>1</v>
      </c>
      <c r="Z28" s="152">
        <v>1</v>
      </c>
      <c r="AA28" t="s">
        <v>39</v>
      </c>
      <c r="AB28" t="s">
        <v>195</v>
      </c>
    </row>
    <row r="29" spans="2:28" x14ac:dyDescent="0.25">
      <c r="B29" s="1">
        <v>45383</v>
      </c>
      <c r="C29" t="s">
        <v>24</v>
      </c>
      <c r="D29" t="s">
        <v>159</v>
      </c>
      <c r="E29" t="s">
        <v>80</v>
      </c>
      <c r="F29" t="s">
        <v>160</v>
      </c>
      <c r="G29">
        <v>36301654</v>
      </c>
      <c r="H29">
        <v>27363016540</v>
      </c>
      <c r="I29" t="s">
        <v>28</v>
      </c>
      <c r="J29" t="s">
        <v>161</v>
      </c>
      <c r="K29" t="s">
        <v>30</v>
      </c>
      <c r="L29" s="1">
        <v>33357</v>
      </c>
      <c r="M29" s="1">
        <v>44963</v>
      </c>
      <c r="N29" s="1">
        <v>44963</v>
      </c>
      <c r="O29" t="s">
        <v>31</v>
      </c>
      <c r="P29" t="s">
        <v>32</v>
      </c>
      <c r="Q29" t="s">
        <v>33</v>
      </c>
      <c r="R29" t="s">
        <v>34</v>
      </c>
      <c r="S29">
        <v>6</v>
      </c>
      <c r="T29" t="s">
        <v>35</v>
      </c>
      <c r="U29" t="s">
        <v>51</v>
      </c>
      <c r="V29" t="s">
        <v>242</v>
      </c>
      <c r="W29" t="s">
        <v>629</v>
      </c>
      <c r="X29" t="s">
        <v>635</v>
      </c>
      <c r="Y29" s="152">
        <v>0.35</v>
      </c>
      <c r="Z29" s="152">
        <v>1</v>
      </c>
      <c r="AA29" t="s">
        <v>39</v>
      </c>
      <c r="AB29" t="s">
        <v>162</v>
      </c>
    </row>
    <row r="30" spans="2:28" x14ac:dyDescent="0.25">
      <c r="B30" s="1">
        <v>45383</v>
      </c>
      <c r="C30" t="s">
        <v>24</v>
      </c>
      <c r="D30" t="s">
        <v>177</v>
      </c>
      <c r="E30" t="s">
        <v>178</v>
      </c>
      <c r="F30" t="s">
        <v>179</v>
      </c>
      <c r="G30">
        <v>38693481</v>
      </c>
      <c r="H30">
        <v>23386934819</v>
      </c>
      <c r="I30" t="s">
        <v>28</v>
      </c>
      <c r="J30" t="s">
        <v>180</v>
      </c>
      <c r="K30" t="s">
        <v>30</v>
      </c>
      <c r="L30" s="1">
        <v>34715</v>
      </c>
      <c r="M30" s="1">
        <v>44914</v>
      </c>
      <c r="N30" s="1">
        <v>44927</v>
      </c>
      <c r="O30" t="s">
        <v>110</v>
      </c>
      <c r="P30" t="s">
        <v>32</v>
      </c>
      <c r="Q30" t="s">
        <v>111</v>
      </c>
      <c r="R30" t="s">
        <v>112</v>
      </c>
      <c r="S30">
        <v>6</v>
      </c>
      <c r="T30" t="s">
        <v>35</v>
      </c>
      <c r="U30" t="s">
        <v>51</v>
      </c>
      <c r="V30" t="s">
        <v>246</v>
      </c>
      <c r="W30" t="s">
        <v>37</v>
      </c>
      <c r="X30" t="s">
        <v>471</v>
      </c>
      <c r="Y30" s="152">
        <v>0.5</v>
      </c>
      <c r="Z30" s="152">
        <v>1</v>
      </c>
      <c r="AA30" t="s">
        <v>39</v>
      </c>
      <c r="AB30" t="s">
        <v>181</v>
      </c>
    </row>
    <row r="31" spans="2:28" x14ac:dyDescent="0.25">
      <c r="B31" s="1">
        <v>45383</v>
      </c>
      <c r="C31" t="s">
        <v>24</v>
      </c>
      <c r="D31" t="s">
        <v>173</v>
      </c>
      <c r="E31" t="s">
        <v>106</v>
      </c>
      <c r="F31" t="s">
        <v>174</v>
      </c>
      <c r="G31">
        <v>38255931</v>
      </c>
      <c r="H31">
        <v>27382559318</v>
      </c>
      <c r="I31" t="s">
        <v>28</v>
      </c>
      <c r="J31" t="s">
        <v>175</v>
      </c>
      <c r="K31" t="s">
        <v>30</v>
      </c>
      <c r="L31" s="1">
        <v>34478</v>
      </c>
      <c r="M31" s="1">
        <v>44896</v>
      </c>
      <c r="N31" s="1">
        <v>44927</v>
      </c>
      <c r="O31" t="s">
        <v>110</v>
      </c>
      <c r="P31" t="s">
        <v>32</v>
      </c>
      <c r="Q31" t="s">
        <v>111</v>
      </c>
      <c r="R31" t="s">
        <v>112</v>
      </c>
      <c r="S31">
        <v>6</v>
      </c>
      <c r="T31" t="s">
        <v>35</v>
      </c>
      <c r="U31" t="s">
        <v>51</v>
      </c>
      <c r="V31" t="s">
        <v>245</v>
      </c>
      <c r="W31" t="s">
        <v>37</v>
      </c>
      <c r="X31" t="s">
        <v>471</v>
      </c>
      <c r="Y31" s="152">
        <v>1</v>
      </c>
      <c r="Z31" s="152">
        <v>1</v>
      </c>
      <c r="AA31" t="s">
        <v>39</v>
      </c>
      <c r="AB31" t="s">
        <v>176</v>
      </c>
    </row>
    <row r="32" spans="2:28" x14ac:dyDescent="0.25">
      <c r="B32" s="1">
        <v>45383</v>
      </c>
      <c r="C32" t="s">
        <v>24</v>
      </c>
      <c r="D32" t="s">
        <v>154</v>
      </c>
      <c r="E32" t="s">
        <v>155</v>
      </c>
      <c r="F32" t="s">
        <v>156</v>
      </c>
      <c r="G32">
        <v>42457581</v>
      </c>
      <c r="H32">
        <v>27424575815</v>
      </c>
      <c r="I32" t="s">
        <v>28</v>
      </c>
      <c r="J32" t="s">
        <v>157</v>
      </c>
      <c r="K32" t="s">
        <v>30</v>
      </c>
      <c r="L32" s="1">
        <v>36631</v>
      </c>
      <c r="M32" s="1">
        <v>44896</v>
      </c>
      <c r="N32" s="1">
        <v>45245</v>
      </c>
      <c r="O32" t="s">
        <v>31</v>
      </c>
      <c r="P32" t="s">
        <v>32</v>
      </c>
      <c r="Q32" t="s">
        <v>33</v>
      </c>
      <c r="R32" t="s">
        <v>34</v>
      </c>
      <c r="S32">
        <v>6</v>
      </c>
      <c r="T32" t="s">
        <v>35</v>
      </c>
      <c r="U32" t="s">
        <v>51</v>
      </c>
      <c r="V32" t="s">
        <v>241</v>
      </c>
      <c r="W32" t="s">
        <v>37</v>
      </c>
      <c r="X32" t="s">
        <v>471</v>
      </c>
      <c r="Y32" s="152">
        <v>1</v>
      </c>
      <c r="Z32" s="152">
        <v>1</v>
      </c>
      <c r="AA32" t="s">
        <v>39</v>
      </c>
      <c r="AB32" t="s">
        <v>158</v>
      </c>
    </row>
    <row r="33" spans="2:28" x14ac:dyDescent="0.25">
      <c r="B33" s="1">
        <v>45383</v>
      </c>
      <c r="C33" t="s">
        <v>24</v>
      </c>
      <c r="D33" t="s">
        <v>182</v>
      </c>
      <c r="E33" t="s">
        <v>183</v>
      </c>
      <c r="F33" t="s">
        <v>184</v>
      </c>
      <c r="G33">
        <v>30601143</v>
      </c>
      <c r="H33">
        <v>27306011435</v>
      </c>
      <c r="I33" t="s">
        <v>28</v>
      </c>
      <c r="J33" t="s">
        <v>185</v>
      </c>
      <c r="K33" t="s">
        <v>30</v>
      </c>
      <c r="L33" s="1">
        <v>30573</v>
      </c>
      <c r="M33" s="1">
        <v>44851</v>
      </c>
      <c r="N33" s="1">
        <v>44927</v>
      </c>
      <c r="O33" t="s">
        <v>110</v>
      </c>
      <c r="P33" t="s">
        <v>32</v>
      </c>
      <c r="Q33" t="s">
        <v>111</v>
      </c>
      <c r="R33" t="s">
        <v>112</v>
      </c>
      <c r="S33">
        <v>6</v>
      </c>
      <c r="T33" t="s">
        <v>35</v>
      </c>
      <c r="U33" t="s">
        <v>51</v>
      </c>
      <c r="V33" t="s">
        <v>247</v>
      </c>
      <c r="W33" t="s">
        <v>37</v>
      </c>
      <c r="X33" t="s">
        <v>471</v>
      </c>
      <c r="Y33" s="152">
        <v>1</v>
      </c>
      <c r="Z33" s="152">
        <v>1</v>
      </c>
      <c r="AA33" t="s">
        <v>39</v>
      </c>
      <c r="AB33" t="s">
        <v>186</v>
      </c>
    </row>
    <row r="34" spans="2:28" x14ac:dyDescent="0.25">
      <c r="B34" s="1">
        <v>45383</v>
      </c>
      <c r="C34" t="s">
        <v>24</v>
      </c>
      <c r="D34" t="s">
        <v>163</v>
      </c>
      <c r="E34" t="s">
        <v>164</v>
      </c>
      <c r="F34" t="s">
        <v>165</v>
      </c>
      <c r="G34">
        <v>41104613</v>
      </c>
      <c r="H34">
        <v>27411046139</v>
      </c>
      <c r="I34" t="s">
        <v>28</v>
      </c>
      <c r="J34" t="s">
        <v>166</v>
      </c>
      <c r="K34" t="s">
        <v>30</v>
      </c>
      <c r="L34" s="1">
        <v>35898</v>
      </c>
      <c r="M34" s="1">
        <v>44835</v>
      </c>
      <c r="N34" s="1">
        <v>44927</v>
      </c>
      <c r="O34" t="s">
        <v>31</v>
      </c>
      <c r="P34" t="s">
        <v>32</v>
      </c>
      <c r="Q34" t="s">
        <v>33</v>
      </c>
      <c r="R34" t="s">
        <v>34</v>
      </c>
      <c r="S34">
        <v>6</v>
      </c>
      <c r="T34" t="s">
        <v>35</v>
      </c>
      <c r="U34" t="s">
        <v>51</v>
      </c>
      <c r="V34" t="s">
        <v>243</v>
      </c>
      <c r="W34" t="s">
        <v>37</v>
      </c>
      <c r="X34" t="s">
        <v>471</v>
      </c>
      <c r="Y34" s="152">
        <v>1</v>
      </c>
      <c r="Z34" s="152">
        <v>1</v>
      </c>
      <c r="AA34" t="s">
        <v>39</v>
      </c>
      <c r="AB34" t="s">
        <v>167</v>
      </c>
    </row>
    <row r="35" spans="2:28" x14ac:dyDescent="0.25">
      <c r="B35" s="1">
        <v>45383</v>
      </c>
      <c r="C35" t="s">
        <v>24</v>
      </c>
      <c r="D35" t="s">
        <v>114</v>
      </c>
      <c r="E35" t="s">
        <v>115</v>
      </c>
      <c r="F35" t="s">
        <v>116</v>
      </c>
      <c r="G35">
        <v>28500987</v>
      </c>
      <c r="H35">
        <v>27285009877</v>
      </c>
      <c r="I35" t="s">
        <v>28</v>
      </c>
      <c r="J35" t="s">
        <v>117</v>
      </c>
      <c r="K35" t="s">
        <v>30</v>
      </c>
      <c r="L35" s="1">
        <v>29592</v>
      </c>
      <c r="M35" s="1">
        <v>44777</v>
      </c>
      <c r="N35" s="1">
        <v>44927</v>
      </c>
      <c r="O35" t="s">
        <v>31</v>
      </c>
      <c r="P35" t="s">
        <v>32</v>
      </c>
      <c r="Q35" t="s">
        <v>33</v>
      </c>
      <c r="R35" t="s">
        <v>50</v>
      </c>
      <c r="S35">
        <v>6</v>
      </c>
      <c r="T35" t="s">
        <v>35</v>
      </c>
      <c r="U35" t="s">
        <v>51</v>
      </c>
      <c r="V35" t="s">
        <v>233</v>
      </c>
      <c r="W35" t="s">
        <v>37</v>
      </c>
      <c r="X35" t="s">
        <v>471</v>
      </c>
      <c r="Y35" s="152">
        <v>1</v>
      </c>
      <c r="Z35" s="152">
        <v>1</v>
      </c>
      <c r="AA35" t="s">
        <v>39</v>
      </c>
      <c r="AB35" t="s">
        <v>118</v>
      </c>
    </row>
    <row r="36" spans="2:28" x14ac:dyDescent="0.25">
      <c r="B36" s="1">
        <v>45383</v>
      </c>
      <c r="C36" t="s">
        <v>24</v>
      </c>
      <c r="D36" t="s">
        <v>25</v>
      </c>
      <c r="E36" t="s">
        <v>26</v>
      </c>
      <c r="F36" t="s">
        <v>27</v>
      </c>
      <c r="G36">
        <v>42457090</v>
      </c>
      <c r="H36">
        <v>27424570902</v>
      </c>
      <c r="I36" t="s">
        <v>28</v>
      </c>
      <c r="J36" t="s">
        <v>29</v>
      </c>
      <c r="K36" t="s">
        <v>30</v>
      </c>
      <c r="L36" s="1">
        <v>36640</v>
      </c>
      <c r="M36" s="1">
        <v>43801</v>
      </c>
      <c r="N36" s="1">
        <v>44927</v>
      </c>
      <c r="O36" t="s">
        <v>31</v>
      </c>
      <c r="P36" t="s">
        <v>32</v>
      </c>
      <c r="Q36" t="s">
        <v>33</v>
      </c>
      <c r="R36" t="s">
        <v>34</v>
      </c>
      <c r="S36">
        <v>6</v>
      </c>
      <c r="T36" t="s">
        <v>35</v>
      </c>
      <c r="U36" t="s">
        <v>36</v>
      </c>
      <c r="V36" t="s">
        <v>219</v>
      </c>
      <c r="W36" t="s">
        <v>37</v>
      </c>
      <c r="X36" t="s">
        <v>471</v>
      </c>
      <c r="Y36" s="152">
        <v>1</v>
      </c>
      <c r="Z36" s="152">
        <v>1</v>
      </c>
      <c r="AA36" t="s">
        <v>39</v>
      </c>
      <c r="AB36" t="s">
        <v>40</v>
      </c>
    </row>
    <row r="37" spans="2:28" x14ac:dyDescent="0.25">
      <c r="B37" s="1">
        <v>45383</v>
      </c>
      <c r="C37" t="s">
        <v>24</v>
      </c>
      <c r="D37" t="s">
        <v>84</v>
      </c>
      <c r="E37" t="s">
        <v>85</v>
      </c>
      <c r="F37" t="s">
        <v>86</v>
      </c>
      <c r="G37">
        <v>41074922</v>
      </c>
      <c r="H37">
        <v>27410749225</v>
      </c>
      <c r="I37" t="s">
        <v>28</v>
      </c>
      <c r="J37" t="s">
        <v>87</v>
      </c>
      <c r="K37" t="s">
        <v>30</v>
      </c>
      <c r="L37" s="1">
        <v>35892</v>
      </c>
      <c r="M37" s="1">
        <v>43763</v>
      </c>
      <c r="N37" s="1">
        <v>44927</v>
      </c>
      <c r="O37" t="s">
        <v>31</v>
      </c>
      <c r="P37" t="s">
        <v>32</v>
      </c>
      <c r="Q37" t="s">
        <v>33</v>
      </c>
      <c r="R37" t="s">
        <v>34</v>
      </c>
      <c r="S37">
        <v>6</v>
      </c>
      <c r="T37" t="s">
        <v>35</v>
      </c>
      <c r="U37" t="s">
        <v>51</v>
      </c>
      <c r="V37" t="s">
        <v>228</v>
      </c>
      <c r="W37" t="s">
        <v>37</v>
      </c>
      <c r="X37" t="s">
        <v>471</v>
      </c>
      <c r="Y37" s="152">
        <v>1</v>
      </c>
      <c r="Z37" s="152">
        <v>1</v>
      </c>
      <c r="AA37" t="s">
        <v>39</v>
      </c>
      <c r="AB37" t="s">
        <v>88</v>
      </c>
    </row>
    <row r="38" spans="2:28" x14ac:dyDescent="0.25">
      <c r="B38" s="1">
        <v>45383</v>
      </c>
      <c r="C38" t="s">
        <v>24</v>
      </c>
      <c r="D38" t="s">
        <v>53</v>
      </c>
      <c r="E38" t="s">
        <v>54</v>
      </c>
      <c r="F38" t="s">
        <v>55</v>
      </c>
      <c r="G38">
        <v>41452128</v>
      </c>
      <c r="H38">
        <v>27414521288</v>
      </c>
      <c r="I38" t="s">
        <v>28</v>
      </c>
      <c r="J38" t="s">
        <v>56</v>
      </c>
      <c r="K38" t="s">
        <v>30</v>
      </c>
      <c r="L38" s="1">
        <v>36048</v>
      </c>
      <c r="M38" s="1">
        <v>43683</v>
      </c>
      <c r="N38" s="1">
        <v>44927</v>
      </c>
      <c r="O38" t="s">
        <v>31</v>
      </c>
      <c r="P38" t="s">
        <v>32</v>
      </c>
      <c r="Q38" t="s">
        <v>33</v>
      </c>
      <c r="R38" t="s">
        <v>34</v>
      </c>
      <c r="S38">
        <v>6</v>
      </c>
      <c r="T38" t="s">
        <v>35</v>
      </c>
      <c r="U38" t="s">
        <v>51</v>
      </c>
      <c r="V38" t="s">
        <v>222</v>
      </c>
      <c r="W38" t="s">
        <v>37</v>
      </c>
      <c r="X38" t="s">
        <v>471</v>
      </c>
      <c r="Y38" s="152">
        <v>1</v>
      </c>
      <c r="Z38" s="152">
        <v>1</v>
      </c>
      <c r="AA38" t="s">
        <v>39</v>
      </c>
      <c r="AB38" t="s">
        <v>57</v>
      </c>
    </row>
    <row r="39" spans="2:28" x14ac:dyDescent="0.25">
      <c r="B39" s="1">
        <v>45383</v>
      </c>
      <c r="C39" t="s">
        <v>24</v>
      </c>
      <c r="D39" t="s">
        <v>119</v>
      </c>
      <c r="E39" t="s">
        <v>120</v>
      </c>
      <c r="F39" t="s">
        <v>121</v>
      </c>
      <c r="G39">
        <v>38833805</v>
      </c>
      <c r="H39">
        <v>27388338054</v>
      </c>
      <c r="I39" t="s">
        <v>28</v>
      </c>
      <c r="J39" t="s">
        <v>122</v>
      </c>
      <c r="K39" t="s">
        <v>30</v>
      </c>
      <c r="L39" s="1">
        <v>34808</v>
      </c>
      <c r="M39" s="1">
        <v>43683</v>
      </c>
      <c r="N39" s="1">
        <v>44927</v>
      </c>
      <c r="O39" t="s">
        <v>110</v>
      </c>
      <c r="P39" t="s">
        <v>32</v>
      </c>
      <c r="Q39" t="s">
        <v>111</v>
      </c>
      <c r="R39" t="s">
        <v>112</v>
      </c>
      <c r="S39">
        <v>6</v>
      </c>
      <c r="T39" t="s">
        <v>35</v>
      </c>
      <c r="U39" t="s">
        <v>51</v>
      </c>
      <c r="V39" t="s">
        <v>234</v>
      </c>
      <c r="W39" t="s">
        <v>37</v>
      </c>
      <c r="X39" t="s">
        <v>471</v>
      </c>
      <c r="Y39" s="152">
        <v>1</v>
      </c>
      <c r="Z39" s="152">
        <v>1</v>
      </c>
      <c r="AA39" t="s">
        <v>39</v>
      </c>
      <c r="AB39" t="s">
        <v>123</v>
      </c>
    </row>
    <row r="40" spans="2:28" x14ac:dyDescent="0.25">
      <c r="B40" s="1">
        <v>45383</v>
      </c>
      <c r="C40" t="s">
        <v>24</v>
      </c>
      <c r="D40" t="s">
        <v>58</v>
      </c>
      <c r="E40" t="s">
        <v>59</v>
      </c>
      <c r="F40" t="s">
        <v>60</v>
      </c>
      <c r="G40">
        <v>40606747</v>
      </c>
      <c r="H40">
        <v>27406067470</v>
      </c>
      <c r="I40" t="s">
        <v>28</v>
      </c>
      <c r="J40" t="s">
        <v>61</v>
      </c>
      <c r="K40" t="s">
        <v>30</v>
      </c>
      <c r="L40" s="1">
        <v>35326</v>
      </c>
      <c r="M40" s="1">
        <v>43417</v>
      </c>
      <c r="N40" s="1">
        <v>44927</v>
      </c>
      <c r="O40" t="s">
        <v>31</v>
      </c>
      <c r="P40" t="s">
        <v>32</v>
      </c>
      <c r="Q40" t="s">
        <v>33</v>
      </c>
      <c r="R40" t="s">
        <v>34</v>
      </c>
      <c r="S40">
        <v>6</v>
      </c>
      <c r="T40" t="s">
        <v>35</v>
      </c>
      <c r="U40" t="s">
        <v>51</v>
      </c>
      <c r="V40" t="s">
        <v>223</v>
      </c>
      <c r="W40" t="s">
        <v>37</v>
      </c>
      <c r="X40" t="s">
        <v>471</v>
      </c>
      <c r="Y40" s="152">
        <v>1</v>
      </c>
      <c r="Z40" s="152">
        <v>1</v>
      </c>
      <c r="AA40" t="s">
        <v>39</v>
      </c>
      <c r="AB40" t="s">
        <v>62</v>
      </c>
    </row>
    <row r="41" spans="2:28" x14ac:dyDescent="0.25">
      <c r="B41" s="1">
        <v>45383</v>
      </c>
      <c r="C41" t="s">
        <v>24</v>
      </c>
      <c r="D41" t="s">
        <v>95</v>
      </c>
      <c r="E41" t="s">
        <v>96</v>
      </c>
      <c r="F41" t="s">
        <v>97</v>
      </c>
      <c r="G41">
        <v>41578171</v>
      </c>
      <c r="H41">
        <v>27415781712</v>
      </c>
      <c r="I41" t="s">
        <v>28</v>
      </c>
      <c r="J41" t="s">
        <v>98</v>
      </c>
      <c r="K41" t="s">
        <v>30</v>
      </c>
      <c r="L41" s="1">
        <v>36244</v>
      </c>
      <c r="M41" s="1">
        <v>43101</v>
      </c>
      <c r="N41" s="1">
        <v>44927</v>
      </c>
      <c r="O41" t="s">
        <v>31</v>
      </c>
      <c r="P41" t="s">
        <v>32</v>
      </c>
      <c r="Q41" t="s">
        <v>33</v>
      </c>
      <c r="R41" t="s">
        <v>34</v>
      </c>
      <c r="S41">
        <v>6</v>
      </c>
      <c r="T41" t="s">
        <v>35</v>
      </c>
      <c r="U41" t="s">
        <v>51</v>
      </c>
      <c r="V41" t="s">
        <v>230</v>
      </c>
      <c r="W41" t="s">
        <v>37</v>
      </c>
      <c r="X41" t="s">
        <v>471</v>
      </c>
      <c r="Y41" s="152">
        <v>1</v>
      </c>
      <c r="Z41" s="152">
        <v>1</v>
      </c>
      <c r="AA41" t="s">
        <v>39</v>
      </c>
      <c r="AB41" t="s">
        <v>99</v>
      </c>
    </row>
    <row r="42" spans="2:28" x14ac:dyDescent="0.25">
      <c r="B42" s="1">
        <v>45383</v>
      </c>
      <c r="C42" t="s">
        <v>24</v>
      </c>
      <c r="D42" t="s">
        <v>75</v>
      </c>
      <c r="E42" t="s">
        <v>42</v>
      </c>
      <c r="F42" t="s">
        <v>76</v>
      </c>
      <c r="G42">
        <v>30502978</v>
      </c>
      <c r="H42">
        <v>27305029780</v>
      </c>
      <c r="I42" t="s">
        <v>28</v>
      </c>
      <c r="J42" t="s">
        <v>77</v>
      </c>
      <c r="K42" t="s">
        <v>30</v>
      </c>
      <c r="L42" s="1">
        <v>30676</v>
      </c>
      <c r="M42" s="1">
        <v>43088</v>
      </c>
      <c r="N42" s="1">
        <v>44927</v>
      </c>
      <c r="O42" t="s">
        <v>31</v>
      </c>
      <c r="P42" t="s">
        <v>32</v>
      </c>
      <c r="Q42" t="s">
        <v>33</v>
      </c>
      <c r="R42" t="s">
        <v>34</v>
      </c>
      <c r="S42">
        <v>6</v>
      </c>
      <c r="T42" t="s">
        <v>35</v>
      </c>
      <c r="U42" t="s">
        <v>51</v>
      </c>
      <c r="V42" t="s">
        <v>226</v>
      </c>
      <c r="W42" t="s">
        <v>504</v>
      </c>
      <c r="X42" t="s">
        <v>657</v>
      </c>
      <c r="Y42" s="152">
        <v>1</v>
      </c>
      <c r="Z42" s="152">
        <v>1</v>
      </c>
      <c r="AA42" t="s">
        <v>39</v>
      </c>
      <c r="AB42" t="s">
        <v>78</v>
      </c>
    </row>
    <row r="43" spans="2:28" x14ac:dyDescent="0.25">
      <c r="B43" s="1">
        <v>45383</v>
      </c>
      <c r="C43" t="s">
        <v>24</v>
      </c>
      <c r="D43" t="s">
        <v>110</v>
      </c>
      <c r="E43" t="s">
        <v>124</v>
      </c>
      <c r="F43" t="s">
        <v>125</v>
      </c>
      <c r="G43">
        <v>25897018</v>
      </c>
      <c r="H43">
        <v>27258970182</v>
      </c>
      <c r="I43" t="s">
        <v>28</v>
      </c>
      <c r="J43" t="s">
        <v>126</v>
      </c>
      <c r="K43" t="s">
        <v>49</v>
      </c>
      <c r="L43" s="1">
        <v>28132</v>
      </c>
      <c r="M43" s="1">
        <v>42761</v>
      </c>
      <c r="N43" s="1">
        <v>44927</v>
      </c>
      <c r="O43" t="s">
        <v>32</v>
      </c>
      <c r="P43" t="s">
        <v>32</v>
      </c>
      <c r="Q43" t="s">
        <v>111</v>
      </c>
      <c r="R43" t="s">
        <v>112</v>
      </c>
      <c r="S43">
        <v>6</v>
      </c>
      <c r="T43" t="s">
        <v>35</v>
      </c>
      <c r="U43" t="s">
        <v>51</v>
      </c>
      <c r="V43" t="s">
        <v>235</v>
      </c>
      <c r="W43" t="s">
        <v>37</v>
      </c>
      <c r="X43" t="s">
        <v>471</v>
      </c>
      <c r="Y43" s="152">
        <v>1</v>
      </c>
      <c r="Z43" s="152">
        <v>1</v>
      </c>
      <c r="AA43" t="s">
        <v>39</v>
      </c>
      <c r="AB43" t="s">
        <v>127</v>
      </c>
    </row>
    <row r="44" spans="2:28" x14ac:dyDescent="0.25">
      <c r="B44" s="1">
        <v>45383</v>
      </c>
      <c r="C44" t="s">
        <v>24</v>
      </c>
      <c r="D44" t="s">
        <v>105</v>
      </c>
      <c r="E44" t="s">
        <v>106</v>
      </c>
      <c r="F44" t="s">
        <v>107</v>
      </c>
      <c r="G44">
        <v>94097584</v>
      </c>
      <c r="H44">
        <v>27940975846</v>
      </c>
      <c r="I44" t="s">
        <v>108</v>
      </c>
      <c r="J44" t="s">
        <v>109</v>
      </c>
      <c r="K44" t="s">
        <v>30</v>
      </c>
      <c r="L44" s="1">
        <v>33668</v>
      </c>
      <c r="M44" s="1">
        <v>42758</v>
      </c>
      <c r="N44" s="1">
        <v>44927</v>
      </c>
      <c r="O44" t="s">
        <v>110</v>
      </c>
      <c r="P44" t="s">
        <v>32</v>
      </c>
      <c r="Q44" t="s">
        <v>111</v>
      </c>
      <c r="R44" t="s">
        <v>112</v>
      </c>
      <c r="S44">
        <v>6</v>
      </c>
      <c r="T44" t="s">
        <v>35</v>
      </c>
      <c r="U44" t="s">
        <v>51</v>
      </c>
      <c r="V44" t="s">
        <v>232</v>
      </c>
      <c r="W44" t="s">
        <v>37</v>
      </c>
      <c r="X44" t="s">
        <v>471</v>
      </c>
      <c r="Y44" s="152">
        <v>1</v>
      </c>
      <c r="Z44" s="152">
        <v>1</v>
      </c>
      <c r="AA44" t="s">
        <v>39</v>
      </c>
      <c r="AB44" t="s">
        <v>113</v>
      </c>
    </row>
    <row r="45" spans="2:28" x14ac:dyDescent="0.25">
      <c r="B45" s="1">
        <v>45383</v>
      </c>
      <c r="C45" t="s">
        <v>24</v>
      </c>
      <c r="D45" t="s">
        <v>100</v>
      </c>
      <c r="E45" t="s">
        <v>101</v>
      </c>
      <c r="F45" t="s">
        <v>102</v>
      </c>
      <c r="G45">
        <v>33150022</v>
      </c>
      <c r="H45">
        <v>23331500224</v>
      </c>
      <c r="I45" t="s">
        <v>28</v>
      </c>
      <c r="J45" t="s">
        <v>103</v>
      </c>
      <c r="K45" t="s">
        <v>30</v>
      </c>
      <c r="L45" s="1">
        <v>31974</v>
      </c>
      <c r="M45" s="1">
        <v>42647</v>
      </c>
      <c r="N45" s="1">
        <v>44927</v>
      </c>
      <c r="O45" t="s">
        <v>31</v>
      </c>
      <c r="P45" t="s">
        <v>32</v>
      </c>
      <c r="Q45" t="s">
        <v>33</v>
      </c>
      <c r="R45" t="s">
        <v>34</v>
      </c>
      <c r="S45">
        <v>6</v>
      </c>
      <c r="T45" t="s">
        <v>35</v>
      </c>
      <c r="U45" t="s">
        <v>51</v>
      </c>
      <c r="V45" t="s">
        <v>231</v>
      </c>
      <c r="W45" t="s">
        <v>37</v>
      </c>
      <c r="X45" t="s">
        <v>471</v>
      </c>
      <c r="Y45" s="152">
        <v>1</v>
      </c>
      <c r="Z45" s="152">
        <v>1</v>
      </c>
      <c r="AA45" t="s">
        <v>39</v>
      </c>
      <c r="AB45" t="s">
        <v>104</v>
      </c>
    </row>
    <row r="46" spans="2:28" x14ac:dyDescent="0.25">
      <c r="B46" s="1">
        <v>45383</v>
      </c>
      <c r="C46" t="s">
        <v>24</v>
      </c>
      <c r="D46" t="s">
        <v>41</v>
      </c>
      <c r="E46" t="s">
        <v>42</v>
      </c>
      <c r="F46" t="s">
        <v>43</v>
      </c>
      <c r="G46">
        <v>39151769</v>
      </c>
      <c r="H46">
        <v>27391517695</v>
      </c>
      <c r="I46" t="s">
        <v>28</v>
      </c>
      <c r="J46" t="s">
        <v>44</v>
      </c>
      <c r="K46" t="s">
        <v>30</v>
      </c>
      <c r="L46" s="1">
        <v>34984</v>
      </c>
      <c r="M46" s="1">
        <v>42576</v>
      </c>
      <c r="N46" s="1">
        <v>44927</v>
      </c>
      <c r="O46" t="s">
        <v>31</v>
      </c>
      <c r="P46" t="s">
        <v>32</v>
      </c>
      <c r="Q46" t="s">
        <v>33</v>
      </c>
      <c r="R46" t="s">
        <v>34</v>
      </c>
      <c r="S46">
        <v>6</v>
      </c>
      <c r="T46" t="s">
        <v>35</v>
      </c>
      <c r="U46" t="s">
        <v>36</v>
      </c>
      <c r="V46" t="s">
        <v>220</v>
      </c>
      <c r="W46" t="s">
        <v>37</v>
      </c>
      <c r="X46" t="s">
        <v>471</v>
      </c>
      <c r="Y46" s="152">
        <v>1</v>
      </c>
      <c r="Z46" s="152">
        <v>1</v>
      </c>
      <c r="AA46" t="s">
        <v>39</v>
      </c>
      <c r="AB46" t="s">
        <v>45</v>
      </c>
    </row>
    <row r="47" spans="2:28" x14ac:dyDescent="0.25">
      <c r="B47" s="1">
        <v>45383</v>
      </c>
      <c r="C47" t="s">
        <v>24</v>
      </c>
      <c r="D47" t="s">
        <v>89</v>
      </c>
      <c r="E47" t="s">
        <v>90</v>
      </c>
      <c r="F47" t="s">
        <v>91</v>
      </c>
      <c r="G47">
        <v>40474360</v>
      </c>
      <c r="H47">
        <v>20404743601</v>
      </c>
      <c r="I47" t="s">
        <v>28</v>
      </c>
      <c r="J47" t="s">
        <v>92</v>
      </c>
      <c r="K47" t="s">
        <v>30</v>
      </c>
      <c r="L47" s="1">
        <v>35767</v>
      </c>
      <c r="M47" s="1">
        <v>42493</v>
      </c>
      <c r="N47" s="1">
        <v>44927</v>
      </c>
      <c r="O47" t="s">
        <v>31</v>
      </c>
      <c r="P47" t="s">
        <v>32</v>
      </c>
      <c r="Q47" t="s">
        <v>33</v>
      </c>
      <c r="R47" t="s">
        <v>34</v>
      </c>
      <c r="S47">
        <v>6</v>
      </c>
      <c r="T47" t="s">
        <v>35</v>
      </c>
      <c r="U47" t="s">
        <v>93</v>
      </c>
      <c r="V47" t="s">
        <v>229</v>
      </c>
      <c r="W47" t="s">
        <v>37</v>
      </c>
      <c r="X47" t="s">
        <v>471</v>
      </c>
      <c r="Y47" s="152">
        <v>1</v>
      </c>
      <c r="Z47" s="152">
        <v>1</v>
      </c>
      <c r="AA47" t="s">
        <v>39</v>
      </c>
      <c r="AB47" t="s">
        <v>94</v>
      </c>
    </row>
    <row r="48" spans="2:28" x14ac:dyDescent="0.25">
      <c r="B48" s="1">
        <v>45383</v>
      </c>
      <c r="C48" t="s">
        <v>24</v>
      </c>
      <c r="D48" t="s">
        <v>31</v>
      </c>
      <c r="E48" t="s">
        <v>46</v>
      </c>
      <c r="F48" t="s">
        <v>47</v>
      </c>
      <c r="G48">
        <v>38671892</v>
      </c>
      <c r="H48">
        <v>27386718925</v>
      </c>
      <c r="I48" t="s">
        <v>28</v>
      </c>
      <c r="J48" t="s">
        <v>48</v>
      </c>
      <c r="K48" t="s">
        <v>49</v>
      </c>
      <c r="L48" s="1">
        <v>34701</v>
      </c>
      <c r="M48" s="1">
        <v>42461</v>
      </c>
      <c r="N48" s="1">
        <v>44927</v>
      </c>
      <c r="O48" t="s">
        <v>32</v>
      </c>
      <c r="P48" t="s">
        <v>32</v>
      </c>
      <c r="Q48" t="s">
        <v>33</v>
      </c>
      <c r="R48" t="s">
        <v>50</v>
      </c>
      <c r="S48">
        <v>6</v>
      </c>
      <c r="T48" t="s">
        <v>35</v>
      </c>
      <c r="U48" t="s">
        <v>51</v>
      </c>
      <c r="V48" t="s">
        <v>221</v>
      </c>
      <c r="W48" t="s">
        <v>37</v>
      </c>
      <c r="X48" t="s">
        <v>471</v>
      </c>
      <c r="Y48" s="152">
        <v>1</v>
      </c>
      <c r="Z48" s="152">
        <v>1</v>
      </c>
      <c r="AA48" t="s">
        <v>39</v>
      </c>
      <c r="AB48" t="s">
        <v>52</v>
      </c>
    </row>
    <row r="49" spans="2:28" x14ac:dyDescent="0.25">
      <c r="B49" s="1">
        <v>45383</v>
      </c>
      <c r="C49" t="s">
        <v>24</v>
      </c>
      <c r="D49" t="s">
        <v>79</v>
      </c>
      <c r="E49" t="s">
        <v>80</v>
      </c>
      <c r="F49" t="s">
        <v>81</v>
      </c>
      <c r="G49">
        <v>33798267</v>
      </c>
      <c r="H49">
        <v>27337982676</v>
      </c>
      <c r="I49" t="s">
        <v>28</v>
      </c>
      <c r="J49" t="s">
        <v>82</v>
      </c>
      <c r="K49" t="s">
        <v>30</v>
      </c>
      <c r="L49" s="1">
        <v>32218</v>
      </c>
      <c r="M49" s="1">
        <v>42426</v>
      </c>
      <c r="N49" s="1">
        <v>44927</v>
      </c>
      <c r="O49" t="s">
        <v>31</v>
      </c>
      <c r="P49" t="s">
        <v>32</v>
      </c>
      <c r="Q49" t="s">
        <v>33</v>
      </c>
      <c r="R49" t="s">
        <v>34</v>
      </c>
      <c r="S49">
        <v>6</v>
      </c>
      <c r="T49" t="s">
        <v>35</v>
      </c>
      <c r="U49" t="s">
        <v>51</v>
      </c>
      <c r="V49" t="s">
        <v>227</v>
      </c>
      <c r="W49" t="s">
        <v>37</v>
      </c>
      <c r="X49" t="s">
        <v>471</v>
      </c>
      <c r="Y49" s="152">
        <v>1</v>
      </c>
      <c r="Z49" s="152">
        <v>1</v>
      </c>
      <c r="AA49" t="s">
        <v>73</v>
      </c>
      <c r="AB49" t="s">
        <v>83</v>
      </c>
    </row>
    <row r="50" spans="2:28" x14ac:dyDescent="0.25">
      <c r="B50" s="1">
        <v>45383</v>
      </c>
      <c r="C50" t="s">
        <v>24</v>
      </c>
      <c r="D50" t="s">
        <v>63</v>
      </c>
      <c r="E50" t="s">
        <v>64</v>
      </c>
      <c r="F50" t="s">
        <v>65</v>
      </c>
      <c r="G50">
        <v>94572410</v>
      </c>
      <c r="H50">
        <v>27945724108</v>
      </c>
      <c r="I50" t="s">
        <v>28</v>
      </c>
      <c r="J50" t="s">
        <v>66</v>
      </c>
      <c r="K50" t="s">
        <v>30</v>
      </c>
      <c r="L50" s="1">
        <v>32779</v>
      </c>
      <c r="M50" s="1">
        <v>42422</v>
      </c>
      <c r="N50" s="1">
        <v>44927</v>
      </c>
      <c r="O50" t="s">
        <v>31</v>
      </c>
      <c r="P50" t="s">
        <v>32</v>
      </c>
      <c r="Q50" t="s">
        <v>33</v>
      </c>
      <c r="R50" t="s">
        <v>34</v>
      </c>
      <c r="S50">
        <v>6</v>
      </c>
      <c r="T50" t="s">
        <v>35</v>
      </c>
      <c r="U50" t="s">
        <v>51</v>
      </c>
      <c r="V50" t="s">
        <v>224</v>
      </c>
      <c r="W50" t="s">
        <v>37</v>
      </c>
      <c r="X50" t="s">
        <v>471</v>
      </c>
      <c r="Y50" s="152">
        <v>1</v>
      </c>
      <c r="Z50" s="152">
        <v>1</v>
      </c>
      <c r="AA50" t="s">
        <v>39</v>
      </c>
      <c r="AB50" t="s">
        <v>67</v>
      </c>
    </row>
    <row r="51" spans="2:28" x14ac:dyDescent="0.25">
      <c r="B51" s="1">
        <v>45383</v>
      </c>
      <c r="C51" t="s">
        <v>24</v>
      </c>
      <c r="D51" t="s">
        <v>201</v>
      </c>
      <c r="E51" t="s">
        <v>202</v>
      </c>
      <c r="F51" t="s">
        <v>203</v>
      </c>
      <c r="G51">
        <v>38327845</v>
      </c>
      <c r="H51">
        <v>27383278452</v>
      </c>
      <c r="I51" t="s">
        <v>28</v>
      </c>
      <c r="J51" t="s">
        <v>204</v>
      </c>
      <c r="K51" t="s">
        <v>30</v>
      </c>
      <c r="L51" s="1">
        <v>34600</v>
      </c>
      <c r="M51" s="1">
        <v>42405</v>
      </c>
      <c r="N51" s="1">
        <v>42405</v>
      </c>
      <c r="O51" t="s">
        <v>31</v>
      </c>
      <c r="P51" t="s">
        <v>32</v>
      </c>
      <c r="Q51" t="s">
        <v>33</v>
      </c>
      <c r="R51" t="s">
        <v>34</v>
      </c>
      <c r="S51">
        <v>6</v>
      </c>
      <c r="T51" t="s">
        <v>35</v>
      </c>
      <c r="U51" t="s">
        <v>51</v>
      </c>
      <c r="V51" t="s">
        <v>251</v>
      </c>
      <c r="W51" t="s">
        <v>37</v>
      </c>
      <c r="X51" t="s">
        <v>471</v>
      </c>
      <c r="Y51" s="152">
        <v>1</v>
      </c>
      <c r="Z51" s="152">
        <v>1</v>
      </c>
      <c r="AA51" t="s">
        <v>39</v>
      </c>
      <c r="AB51" t="s">
        <v>205</v>
      </c>
    </row>
    <row r="52" spans="2:28" x14ac:dyDescent="0.25">
      <c r="B52" s="1">
        <v>45383</v>
      </c>
      <c r="C52" t="s">
        <v>24</v>
      </c>
      <c r="D52" t="s">
        <v>69</v>
      </c>
      <c r="E52" t="s">
        <v>70</v>
      </c>
      <c r="F52" t="s">
        <v>71</v>
      </c>
      <c r="G52">
        <v>20593518</v>
      </c>
      <c r="H52">
        <v>27205935180</v>
      </c>
      <c r="I52" t="s">
        <v>28</v>
      </c>
      <c r="J52" t="s">
        <v>72</v>
      </c>
      <c r="K52" t="s">
        <v>30</v>
      </c>
      <c r="L52" s="1">
        <v>25278</v>
      </c>
      <c r="M52" s="1">
        <v>41918</v>
      </c>
      <c r="N52" s="1">
        <v>45292</v>
      </c>
      <c r="O52" t="s">
        <v>31</v>
      </c>
      <c r="P52" t="s">
        <v>32</v>
      </c>
      <c r="Q52" t="s">
        <v>33</v>
      </c>
      <c r="R52" t="s">
        <v>34</v>
      </c>
      <c r="S52">
        <v>6</v>
      </c>
      <c r="T52" t="s">
        <v>35</v>
      </c>
      <c r="U52" t="s">
        <v>51</v>
      </c>
      <c r="V52" t="s">
        <v>225</v>
      </c>
      <c r="W52" t="s">
        <v>37</v>
      </c>
      <c r="X52" t="s">
        <v>471</v>
      </c>
      <c r="Y52" s="152">
        <v>1</v>
      </c>
      <c r="Z52" s="152">
        <v>1</v>
      </c>
      <c r="AA52" t="s">
        <v>73</v>
      </c>
      <c r="AB52" t="s">
        <v>74</v>
      </c>
    </row>
  </sheetData>
  <phoneticPr fontId="2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53C6-2ED5-437C-89F1-0780009F0833}">
  <dimension ref="A3:AJ52"/>
  <sheetViews>
    <sheetView showGridLines="0" topLeftCell="A23" zoomScale="80" zoomScaleNormal="80" workbookViewId="0">
      <selection activeCell="AC49" sqref="AC49"/>
    </sheetView>
  </sheetViews>
  <sheetFormatPr baseColWidth="10" defaultColWidth="0" defaultRowHeight="15" outlineLevelRow="1" outlineLevelCol="1" x14ac:dyDescent="0.25"/>
  <cols>
    <col min="1" max="1" width="7.28515625" style="31" customWidth="1"/>
    <col min="2" max="2" width="11.7109375" style="31" hidden="1" customWidth="1" outlineLevel="1"/>
    <col min="3" max="3" width="9.85546875" style="31" hidden="1" customWidth="1" outlineLevel="1"/>
    <col min="4" max="4" width="13.42578125" style="31" hidden="1" customWidth="1" outlineLevel="1"/>
    <col min="5" max="5" width="19" style="31" hidden="1" customWidth="1" outlineLevel="1"/>
    <col min="6" max="6" width="10.7109375" style="31" hidden="1" customWidth="1" outlineLevel="1"/>
    <col min="7" max="8" width="36.28515625" style="31" hidden="1" customWidth="1" outlineLevel="1"/>
    <col min="9" max="9" width="17.28515625" style="31" bestFit="1" customWidth="1" collapsed="1"/>
    <col min="10" max="10" width="12.28515625" style="31" bestFit="1" customWidth="1"/>
    <col min="11" max="11" width="10.5703125" style="31" bestFit="1" customWidth="1"/>
    <col min="12" max="12" width="10.28515625" style="31" bestFit="1" customWidth="1"/>
    <col min="13" max="13" width="12.28515625" style="31" bestFit="1" customWidth="1"/>
    <col min="14" max="15" width="11.28515625" style="31" bestFit="1" customWidth="1"/>
    <col min="16" max="16" width="10.5703125" style="31" bestFit="1" customWidth="1"/>
    <col min="17" max="17" width="10.28515625" style="31" bestFit="1" customWidth="1"/>
    <col min="18" max="18" width="12.28515625" style="31" bestFit="1" customWidth="1"/>
    <col min="19" max="20" width="11.28515625" style="31" bestFit="1" customWidth="1"/>
    <col min="21" max="21" width="10.5703125" style="31" bestFit="1" customWidth="1"/>
    <col min="22" max="22" width="10.28515625" style="31" bestFit="1" customWidth="1"/>
    <col min="23" max="23" width="12.28515625" style="31" bestFit="1" customWidth="1"/>
    <col min="24" max="25" width="11.28515625" style="31" bestFit="1" customWidth="1"/>
    <col min="26" max="26" width="10.5703125" style="31" bestFit="1" customWidth="1"/>
    <col min="27" max="27" width="10.28515625" style="31" bestFit="1" customWidth="1"/>
    <col min="28" max="28" width="12.28515625" style="31" bestFit="1" customWidth="1"/>
    <col min="29" max="29" width="11.28515625" style="31" bestFit="1" customWidth="1"/>
    <col min="30" max="30" width="14.28515625" style="31" bestFit="1" customWidth="1"/>
    <col min="31" max="31" width="11.28515625" style="31" bestFit="1" customWidth="1"/>
    <col min="32" max="32" width="14.28515625" style="31" bestFit="1" customWidth="1"/>
    <col min="33" max="33" width="36.28515625" style="31" customWidth="1"/>
    <col min="34" max="16384" width="36.28515625" style="31" hidden="1"/>
  </cols>
  <sheetData>
    <row r="3" spans="2:32" x14ac:dyDescent="0.25">
      <c r="B3"/>
      <c r="C3"/>
    </row>
    <row r="4" spans="2:32" x14ac:dyDescent="0.25">
      <c r="B4"/>
      <c r="C4"/>
    </row>
    <row r="5" spans="2:32" x14ac:dyDescent="0.25">
      <c r="B5"/>
      <c r="C5"/>
    </row>
    <row r="6" spans="2:32" x14ac:dyDescent="0.25">
      <c r="B6"/>
      <c r="C6"/>
    </row>
    <row r="7" spans="2:32" x14ac:dyDescent="0.25">
      <c r="B7"/>
      <c r="C7"/>
    </row>
    <row r="8" spans="2:32" x14ac:dyDescent="0.25">
      <c r="B8" s="325" t="s">
        <v>313</v>
      </c>
      <c r="D8"/>
      <c r="I8" s="28" t="s">
        <v>313</v>
      </c>
      <c r="J8" s="28" t="s">
        <v>216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5">
      <c r="B9" s="325" t="s">
        <v>289</v>
      </c>
      <c r="C9" s="31" t="s">
        <v>290</v>
      </c>
      <c r="D9"/>
      <c r="I9"/>
      <c r="J9" t="s">
        <v>291</v>
      </c>
      <c r="K9"/>
      <c r="L9"/>
      <c r="M9" t="s">
        <v>579</v>
      </c>
      <c r="N9"/>
      <c r="O9"/>
      <c r="P9"/>
      <c r="Q9"/>
      <c r="R9" t="s">
        <v>592</v>
      </c>
      <c r="S9"/>
      <c r="T9"/>
      <c r="U9"/>
      <c r="V9"/>
      <c r="W9" t="s">
        <v>637</v>
      </c>
      <c r="X9"/>
      <c r="Y9"/>
      <c r="Z9"/>
      <c r="AA9"/>
      <c r="AB9" t="s">
        <v>670</v>
      </c>
      <c r="AC9"/>
      <c r="AD9" t="s">
        <v>254</v>
      </c>
      <c r="AE9"/>
      <c r="AF9"/>
    </row>
    <row r="10" spans="2:32" x14ac:dyDescent="0.25">
      <c r="B10" s="31" t="s">
        <v>539</v>
      </c>
      <c r="C10" s="120">
        <v>8.2415099999999999</v>
      </c>
      <c r="D10"/>
      <c r="I10" s="28" t="s">
        <v>17</v>
      </c>
      <c r="J10" t="s">
        <v>539</v>
      </c>
      <c r="K10" t="s">
        <v>545</v>
      </c>
      <c r="L10" t="s">
        <v>546</v>
      </c>
      <c r="M10" t="s">
        <v>547</v>
      </c>
      <c r="N10" t="s">
        <v>548</v>
      </c>
      <c r="O10" t="s">
        <v>549</v>
      </c>
      <c r="P10" t="s">
        <v>550</v>
      </c>
      <c r="Q10" t="s">
        <v>551</v>
      </c>
      <c r="R10" t="s">
        <v>552</v>
      </c>
      <c r="S10" t="s">
        <v>553</v>
      </c>
      <c r="T10" t="s">
        <v>554</v>
      </c>
      <c r="U10" t="s">
        <v>555</v>
      </c>
      <c r="V10" t="s">
        <v>556</v>
      </c>
      <c r="W10" t="s">
        <v>557</v>
      </c>
      <c r="X10" t="s">
        <v>558</v>
      </c>
      <c r="Y10" t="s">
        <v>559</v>
      </c>
      <c r="Z10" t="s">
        <v>560</v>
      </c>
      <c r="AA10" t="s">
        <v>561</v>
      </c>
      <c r="AB10" t="s">
        <v>562</v>
      </c>
      <c r="AC10" t="s">
        <v>563</v>
      </c>
      <c r="AD10"/>
      <c r="AE10"/>
      <c r="AF10"/>
    </row>
    <row r="11" spans="2:32" x14ac:dyDescent="0.25">
      <c r="B11" s="31" t="s">
        <v>545</v>
      </c>
      <c r="C11" s="120">
        <v>9.3627099999999981</v>
      </c>
      <c r="D11"/>
      <c r="I11" s="29" t="s">
        <v>301</v>
      </c>
      <c r="J11" s="30">
        <v>1.0088499999999998</v>
      </c>
      <c r="K11" s="30">
        <v>0.96604999999999996</v>
      </c>
      <c r="L11" s="30">
        <v>1.2175100000000001</v>
      </c>
      <c r="M11" s="30">
        <v>1.1173299999999999</v>
      </c>
      <c r="N11" s="30">
        <v>1.09409</v>
      </c>
      <c r="O11" s="30">
        <v>0.96957999999999989</v>
      </c>
      <c r="P11" s="30">
        <v>0.88156000000000012</v>
      </c>
      <c r="Q11" s="30">
        <v>0.90078000000000003</v>
      </c>
      <c r="R11" s="30">
        <v>1.0835900000000001</v>
      </c>
      <c r="S11" s="30">
        <v>0.98811999999999989</v>
      </c>
      <c r="T11" s="30">
        <v>0.65324000000000004</v>
      </c>
      <c r="U11" s="30">
        <v>0.97780999999999996</v>
      </c>
      <c r="V11" s="30">
        <v>0.91286999999999996</v>
      </c>
      <c r="W11" s="30">
        <v>1.13775</v>
      </c>
      <c r="X11" s="30">
        <v>0.92585000000000006</v>
      </c>
      <c r="Y11" s="30">
        <v>0.64405000000000001</v>
      </c>
      <c r="Z11" s="30">
        <v>0.86438999999999999</v>
      </c>
      <c r="AA11" s="30">
        <v>1.10948</v>
      </c>
      <c r="AB11" s="30">
        <v>1.01488</v>
      </c>
      <c r="AC11" s="30">
        <v>0.82901999999999998</v>
      </c>
      <c r="AD11" s="30">
        <v>19.296799999999998</v>
      </c>
      <c r="AE11"/>
      <c r="AF11"/>
    </row>
    <row r="12" spans="2:32" x14ac:dyDescent="0.25">
      <c r="B12" s="31" t="s">
        <v>546</v>
      </c>
      <c r="C12" s="120">
        <v>8.0382899999999999</v>
      </c>
      <c r="D12"/>
      <c r="I12" s="29" t="s">
        <v>273</v>
      </c>
      <c r="J12" s="30">
        <v>7.2326599999999983</v>
      </c>
      <c r="K12" s="30">
        <v>8.1048400000000012</v>
      </c>
      <c r="L12" s="30">
        <v>6.5706899999999999</v>
      </c>
      <c r="M12" s="30">
        <v>7.9335999999999993</v>
      </c>
      <c r="N12" s="30">
        <v>7.8515000000000015</v>
      </c>
      <c r="O12" s="30">
        <v>7.8352500000000003</v>
      </c>
      <c r="P12" s="30">
        <v>5.8109300000000008</v>
      </c>
      <c r="Q12" s="30">
        <v>7.2603500000000007</v>
      </c>
      <c r="R12" s="30">
        <v>8.09314</v>
      </c>
      <c r="S12" s="30">
        <v>9.0572399999999984</v>
      </c>
      <c r="T12" s="30">
        <v>7.8990099999999996</v>
      </c>
      <c r="U12" s="30">
        <v>9.3602699999999999</v>
      </c>
      <c r="V12" s="30">
        <v>9.5633999999999979</v>
      </c>
      <c r="W12" s="30">
        <v>10.337099999999998</v>
      </c>
      <c r="X12" s="30">
        <v>11.906839999999999</v>
      </c>
      <c r="Y12" s="30">
        <v>9.4103100000000008</v>
      </c>
      <c r="Z12" s="30">
        <v>10.634379999999998</v>
      </c>
      <c r="AA12" s="30">
        <v>10.060700000000002</v>
      </c>
      <c r="AB12" s="30">
        <v>9.2643300000000011</v>
      </c>
      <c r="AC12" s="30">
        <v>7.4983199999999988</v>
      </c>
      <c r="AD12" s="30">
        <v>171.6848600000001</v>
      </c>
      <c r="AE12"/>
      <c r="AF12"/>
    </row>
    <row r="13" spans="2:32" x14ac:dyDescent="0.25">
      <c r="B13" s="31" t="s">
        <v>547</v>
      </c>
      <c r="C13" s="120">
        <v>9.3013999999999974</v>
      </c>
      <c r="D13"/>
      <c r="I13" s="29" t="s">
        <v>275</v>
      </c>
      <c r="J13" s="30"/>
      <c r="K13" s="30">
        <v>0.29182000000000002</v>
      </c>
      <c r="L13" s="30">
        <v>0.25008999999999998</v>
      </c>
      <c r="M13" s="30">
        <v>0.25047000000000003</v>
      </c>
      <c r="N13" s="30">
        <v>0.31189</v>
      </c>
      <c r="O13" s="30">
        <v>0.31419999999999998</v>
      </c>
      <c r="P13" s="30">
        <v>0.29343999999999998</v>
      </c>
      <c r="Q13" s="30">
        <v>0.25029000000000001</v>
      </c>
      <c r="R13" s="30">
        <v>0.24807000000000001</v>
      </c>
      <c r="S13" s="30">
        <v>0.25241999999999998</v>
      </c>
      <c r="T13" s="30">
        <v>0.25013999999999997</v>
      </c>
      <c r="U13" s="30">
        <v>0.29783999999999999</v>
      </c>
      <c r="V13" s="30">
        <v>0.25911000000000001</v>
      </c>
      <c r="W13" s="30">
        <v>0.25028</v>
      </c>
      <c r="X13" s="30">
        <v>0.25352999999999998</v>
      </c>
      <c r="Y13" s="30">
        <v>0.30177999999999999</v>
      </c>
      <c r="Z13" s="30">
        <v>0.29874000000000001</v>
      </c>
      <c r="AA13" s="30">
        <v>0.22969000000000001</v>
      </c>
      <c r="AB13" s="30">
        <v>0.2545</v>
      </c>
      <c r="AC13" s="30">
        <v>0.28381000000000001</v>
      </c>
      <c r="AD13" s="30">
        <v>5.1421099999999997</v>
      </c>
      <c r="AE13"/>
      <c r="AF13"/>
    </row>
    <row r="14" spans="2:32" x14ac:dyDescent="0.25">
      <c r="B14" s="31" t="s">
        <v>548</v>
      </c>
      <c r="C14" s="120">
        <v>9.257480000000001</v>
      </c>
      <c r="D14"/>
      <c r="I14" s="29" t="s">
        <v>254</v>
      </c>
      <c r="J14" s="30">
        <v>8.2415099999999999</v>
      </c>
      <c r="K14" s="30">
        <v>9.3627099999999981</v>
      </c>
      <c r="L14" s="30">
        <v>8.0382899999999999</v>
      </c>
      <c r="M14" s="30">
        <v>9.3013999999999974</v>
      </c>
      <c r="N14" s="30">
        <v>9.257480000000001</v>
      </c>
      <c r="O14" s="30">
        <v>9.1190300000000022</v>
      </c>
      <c r="P14" s="30">
        <v>6.9859300000000006</v>
      </c>
      <c r="Q14" s="30">
        <v>8.4114200000000015</v>
      </c>
      <c r="R14" s="30">
        <v>9.4247999999999994</v>
      </c>
      <c r="S14" s="30">
        <v>10.297779999999998</v>
      </c>
      <c r="T14" s="30">
        <v>8.802389999999999</v>
      </c>
      <c r="U14" s="30">
        <v>10.635919999999999</v>
      </c>
      <c r="V14" s="30">
        <v>10.735379999999999</v>
      </c>
      <c r="W14" s="30">
        <v>11.72513</v>
      </c>
      <c r="X14" s="30">
        <v>13.086220000000001</v>
      </c>
      <c r="Y14" s="30">
        <v>10.35614</v>
      </c>
      <c r="Z14" s="30">
        <v>11.797509999999999</v>
      </c>
      <c r="AA14" s="30">
        <v>11.399870000000002</v>
      </c>
      <c r="AB14" s="30">
        <v>10.533709999999999</v>
      </c>
      <c r="AC14" s="30">
        <v>8.6111499999999985</v>
      </c>
      <c r="AD14" s="30">
        <v>196.12377000000018</v>
      </c>
      <c r="AE14"/>
      <c r="AF14"/>
    </row>
    <row r="15" spans="2:32" x14ac:dyDescent="0.25">
      <c r="B15" s="31" t="s">
        <v>549</v>
      </c>
      <c r="C15" s="120">
        <v>9.1190300000000022</v>
      </c>
      <c r="D15"/>
    </row>
    <row r="16" spans="2:32" x14ac:dyDescent="0.25">
      <c r="B16" s="31" t="s">
        <v>550</v>
      </c>
      <c r="C16" s="120">
        <v>6.9859300000000006</v>
      </c>
      <c r="D16"/>
    </row>
    <row r="17" spans="2:30" x14ac:dyDescent="0.25">
      <c r="B17" s="31" t="s">
        <v>551</v>
      </c>
      <c r="C17" s="120">
        <v>8.4114200000000015</v>
      </c>
      <c r="D17"/>
    </row>
    <row r="18" spans="2:30" x14ac:dyDescent="0.25">
      <c r="B18" s="31" t="s">
        <v>552</v>
      </c>
      <c r="C18" s="120">
        <v>9.4247999999999994</v>
      </c>
      <c r="D18"/>
    </row>
    <row r="19" spans="2:30" x14ac:dyDescent="0.25">
      <c r="B19" s="31" t="s">
        <v>553</v>
      </c>
      <c r="C19" s="120">
        <v>10.297779999999998</v>
      </c>
      <c r="D19"/>
    </row>
    <row r="20" spans="2:30" x14ac:dyDescent="0.25">
      <c r="B20" s="31" t="s">
        <v>554</v>
      </c>
      <c r="C20" s="120">
        <v>8.802389999999999</v>
      </c>
      <c r="D20"/>
    </row>
    <row r="21" spans="2:30" x14ac:dyDescent="0.25">
      <c r="B21" s="31" t="s">
        <v>555</v>
      </c>
      <c r="C21" s="120">
        <v>10.635919999999999</v>
      </c>
      <c r="D21"/>
    </row>
    <row r="22" spans="2:30" x14ac:dyDescent="0.25">
      <c r="B22" s="31" t="s">
        <v>556</v>
      </c>
      <c r="C22" s="120">
        <v>10.735379999999999</v>
      </c>
      <c r="D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2:30" x14ac:dyDescent="0.25">
      <c r="B23" s="31" t="s">
        <v>557</v>
      </c>
      <c r="C23" s="120">
        <v>11.72513</v>
      </c>
      <c r="D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2:30" x14ac:dyDescent="0.25">
      <c r="B24" s="31" t="s">
        <v>558</v>
      </c>
      <c r="C24" s="120">
        <v>13.086220000000001</v>
      </c>
      <c r="D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2:30" x14ac:dyDescent="0.25">
      <c r="B25" s="31" t="s">
        <v>559</v>
      </c>
      <c r="C25" s="120">
        <v>10.35614</v>
      </c>
      <c r="D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2:30" x14ac:dyDescent="0.25">
      <c r="B26" s="31" t="s">
        <v>560</v>
      </c>
      <c r="C26" s="120">
        <v>11.797509999999999</v>
      </c>
      <c r="D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2:30" x14ac:dyDescent="0.25">
      <c r="B27" s="31" t="s">
        <v>561</v>
      </c>
      <c r="C27" s="120">
        <v>11.399870000000002</v>
      </c>
      <c r="D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2:30" x14ac:dyDescent="0.25">
      <c r="B28" s="31" t="s">
        <v>562</v>
      </c>
      <c r="C28" s="120">
        <v>10.533709999999999</v>
      </c>
      <c r="D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2:30" x14ac:dyDescent="0.25">
      <c r="B29" s="31" t="s">
        <v>563</v>
      </c>
      <c r="C29" s="120">
        <v>8.6111499999999985</v>
      </c>
      <c r="J29"/>
      <c r="K29"/>
      <c r="L29"/>
    </row>
    <row r="30" spans="2:30" x14ac:dyDescent="0.25">
      <c r="B30"/>
      <c r="C30"/>
      <c r="J30"/>
      <c r="K30"/>
      <c r="L30"/>
      <c r="U30" s="246"/>
    </row>
    <row r="31" spans="2:30" x14ac:dyDescent="0.25">
      <c r="B31"/>
      <c r="C31"/>
      <c r="J31"/>
      <c r="K31"/>
      <c r="L31"/>
    </row>
    <row r="32" spans="2:30" x14ac:dyDescent="0.25">
      <c r="B32"/>
      <c r="C32"/>
      <c r="J32"/>
      <c r="K32"/>
      <c r="L32"/>
    </row>
    <row r="33" spans="2:36" hidden="1" outlineLevel="1" x14ac:dyDescent="0.25">
      <c r="B33"/>
      <c r="C33"/>
      <c r="J33"/>
      <c r="K33"/>
    </row>
    <row r="34" spans="2:36" hidden="1" outlineLevel="1" x14ac:dyDescent="0.25">
      <c r="I34" s="262" t="s">
        <v>460</v>
      </c>
      <c r="J34" s="262" t="s">
        <v>216</v>
      </c>
      <c r="K34" s="268"/>
      <c r="L34" s="268"/>
      <c r="M34" s="268"/>
      <c r="N34" s="268"/>
      <c r="O34" s="268"/>
      <c r="P34" s="268"/>
      <c r="Q34" s="268"/>
      <c r="R34" s="268"/>
      <c r="S34" s="268"/>
      <c r="T34" s="268"/>
      <c r="U34" s="268"/>
      <c r="V34" s="268"/>
      <c r="W34" s="268"/>
      <c r="X34" s="268"/>
      <c r="Y34" s="268"/>
      <c r="Z34" s="268"/>
      <c r="AA34" s="268"/>
      <c r="AB34" s="268"/>
      <c r="AC34" s="263"/>
      <c r="AD34"/>
      <c r="AE34"/>
      <c r="AF34"/>
    </row>
    <row r="35" spans="2:36" hidden="1" outlineLevel="1" x14ac:dyDescent="0.25">
      <c r="I35" s="264"/>
      <c r="J35" s="265" t="s">
        <v>291</v>
      </c>
      <c r="K35" s="268"/>
      <c r="L35" s="268"/>
      <c r="M35" s="265" t="s">
        <v>579</v>
      </c>
      <c r="N35" s="268"/>
      <c r="O35" s="268"/>
      <c r="P35" s="268"/>
      <c r="Q35" s="268"/>
      <c r="R35" s="265" t="s">
        <v>592</v>
      </c>
      <c r="S35" s="268"/>
      <c r="T35" s="268"/>
      <c r="U35" s="268"/>
      <c r="V35" s="268"/>
      <c r="W35" s="265" t="s">
        <v>637</v>
      </c>
      <c r="X35" s="268"/>
      <c r="Y35" s="268"/>
      <c r="Z35" s="268"/>
      <c r="AA35" s="268"/>
      <c r="AB35" s="265" t="s">
        <v>670</v>
      </c>
      <c r="AC35" s="263"/>
      <c r="AD35"/>
      <c r="AE35"/>
      <c r="AF35"/>
    </row>
    <row r="36" spans="2:36" hidden="1" outlineLevel="1" x14ac:dyDescent="0.25">
      <c r="I36" s="262" t="s">
        <v>17</v>
      </c>
      <c r="J36" s="265" t="s">
        <v>539</v>
      </c>
      <c r="K36" s="269" t="s">
        <v>545</v>
      </c>
      <c r="L36" s="269" t="s">
        <v>546</v>
      </c>
      <c r="M36" s="265" t="s">
        <v>547</v>
      </c>
      <c r="N36" s="269" t="s">
        <v>548</v>
      </c>
      <c r="O36" s="269" t="s">
        <v>549</v>
      </c>
      <c r="P36" s="269" t="s">
        <v>550</v>
      </c>
      <c r="Q36" s="269" t="s">
        <v>551</v>
      </c>
      <c r="R36" s="265" t="s">
        <v>552</v>
      </c>
      <c r="S36" s="269" t="s">
        <v>553</v>
      </c>
      <c r="T36" s="269" t="s">
        <v>554</v>
      </c>
      <c r="U36" s="269" t="s">
        <v>555</v>
      </c>
      <c r="V36" s="269" t="s">
        <v>556</v>
      </c>
      <c r="W36" s="265" t="s">
        <v>557</v>
      </c>
      <c r="X36" s="269" t="s">
        <v>558</v>
      </c>
      <c r="Y36" s="269" t="s">
        <v>559</v>
      </c>
      <c r="Z36" s="269" t="s">
        <v>560</v>
      </c>
      <c r="AA36" s="269" t="s">
        <v>561</v>
      </c>
      <c r="AB36" s="265" t="s">
        <v>562</v>
      </c>
      <c r="AC36" s="322" t="s">
        <v>563</v>
      </c>
      <c r="AD36"/>
      <c r="AE36"/>
      <c r="AF36"/>
    </row>
    <row r="37" spans="2:36" hidden="1" outlineLevel="1" x14ac:dyDescent="0.25">
      <c r="I37" s="266" t="s">
        <v>273</v>
      </c>
      <c r="J37" s="267">
        <v>1.6916100000000003</v>
      </c>
      <c r="K37" s="270">
        <v>1.6031299999999999</v>
      </c>
      <c r="L37" s="270">
        <v>1.3647700000000003</v>
      </c>
      <c r="M37" s="267">
        <v>1.28668</v>
      </c>
      <c r="N37" s="270">
        <v>1.4360000000000002</v>
      </c>
      <c r="O37" s="270">
        <v>1.5374499999999998</v>
      </c>
      <c r="P37" s="270">
        <v>1.3149600000000001</v>
      </c>
      <c r="Q37" s="270">
        <v>1.2556799999999997</v>
      </c>
      <c r="R37" s="267">
        <v>1.4745700000000002</v>
      </c>
      <c r="S37" s="270">
        <v>1.6217599999999999</v>
      </c>
      <c r="T37" s="270">
        <v>1.85337</v>
      </c>
      <c r="U37" s="270">
        <v>1.54165</v>
      </c>
      <c r="V37" s="270">
        <v>1.61608</v>
      </c>
      <c r="W37" s="267">
        <v>1.8245800000000003</v>
      </c>
      <c r="X37" s="270">
        <v>1.9669199999999998</v>
      </c>
      <c r="Y37" s="270">
        <v>1.3963700000000001</v>
      </c>
      <c r="Z37" s="270">
        <v>1.8552699999999998</v>
      </c>
      <c r="AA37" s="270">
        <v>2.1425700000000001</v>
      </c>
      <c r="AB37" s="267">
        <v>3.2918099999999999</v>
      </c>
      <c r="AC37" s="323">
        <v>1.2646899999999999</v>
      </c>
      <c r="AD37"/>
      <c r="AE37"/>
      <c r="AF37"/>
    </row>
    <row r="38" spans="2:36" hidden="1" outlineLevel="1" x14ac:dyDescent="0.25"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2:36" hidden="1" outlineLevel="1" x14ac:dyDescent="0.25">
      <c r="I39" s="29"/>
      <c r="J39" s="30"/>
      <c r="K39" s="30"/>
      <c r="L39" s="30"/>
      <c r="M39" s="30"/>
      <c r="N39" s="30"/>
      <c r="O39" s="30"/>
      <c r="P39" s="30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2:36" hidden="1" outlineLevel="1" x14ac:dyDescent="0.25">
      <c r="I40" s="29"/>
      <c r="J40" s="30"/>
      <c r="K40" s="30"/>
      <c r="L40" s="30"/>
      <c r="M40" s="30"/>
      <c r="N40" s="30"/>
      <c r="O40" s="30"/>
      <c r="P40" s="3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2:36" hidden="1" outlineLevel="1" x14ac:dyDescent="0.25">
      <c r="I41" s="29"/>
      <c r="J41" s="30"/>
      <c r="K41" s="30"/>
      <c r="L41" s="30"/>
      <c r="M41" s="30"/>
      <c r="N41" s="30"/>
      <c r="O41" s="30"/>
      <c r="P41" s="30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2:36" hidden="1" outlineLevel="1" x14ac:dyDescent="0.25">
      <c r="I42" s="29"/>
      <c r="J42" s="30"/>
      <c r="K42" s="30"/>
      <c r="L42" s="30"/>
      <c r="M42" s="30"/>
      <c r="N42" s="30"/>
      <c r="O42" s="30"/>
      <c r="P42" s="30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2:36" hidden="1" outlineLevel="1" x14ac:dyDescent="0.25"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2:36" hidden="1" outlineLevel="1" x14ac:dyDescent="0.25">
      <c r="I44"/>
      <c r="J44"/>
      <c r="K44" t="s">
        <v>461</v>
      </c>
      <c r="L44"/>
      <c r="M44"/>
      <c r="N44"/>
      <c r="O44"/>
      <c r="P44"/>
      <c r="Q44"/>
      <c r="R44"/>
      <c r="S44"/>
      <c r="T44"/>
      <c r="U44"/>
    </row>
    <row r="45" spans="2:36" hidden="1" outlineLevel="1" x14ac:dyDescent="0.25"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2:36" hidden="1" outlineLevel="1" x14ac:dyDescent="0.25">
      <c r="I46" s="262" t="s">
        <v>462</v>
      </c>
      <c r="J46" s="262" t="s">
        <v>216</v>
      </c>
      <c r="K46" s="268"/>
      <c r="L46" s="268"/>
      <c r="M46" s="268"/>
      <c r="N46" s="268"/>
      <c r="O46" s="268"/>
      <c r="P46" s="268"/>
      <c r="Q46" s="268"/>
      <c r="R46" s="268"/>
      <c r="S46" s="268"/>
      <c r="T46" s="268"/>
      <c r="U46" s="268"/>
      <c r="V46" s="268"/>
      <c r="W46" s="268"/>
      <c r="X46" s="268"/>
      <c r="Y46" s="268"/>
      <c r="Z46" s="268"/>
      <c r="AA46" s="268"/>
      <c r="AB46" s="268"/>
      <c r="AC46" s="263"/>
      <c r="AD46"/>
      <c r="AE46"/>
      <c r="AF46"/>
      <c r="AG46"/>
      <c r="AH46"/>
      <c r="AI46"/>
      <c r="AJ46"/>
    </row>
    <row r="47" spans="2:36" hidden="1" outlineLevel="1" x14ac:dyDescent="0.25">
      <c r="I47" s="264"/>
      <c r="J47" s="265" t="s">
        <v>291</v>
      </c>
      <c r="K47" s="268"/>
      <c r="L47" s="268"/>
      <c r="M47" s="265" t="s">
        <v>579</v>
      </c>
      <c r="N47" s="268"/>
      <c r="O47" s="268"/>
      <c r="P47" s="268"/>
      <c r="Q47" s="268"/>
      <c r="R47" s="265" t="s">
        <v>592</v>
      </c>
      <c r="S47" s="268"/>
      <c r="T47" s="268"/>
      <c r="U47" s="268"/>
      <c r="V47" s="268"/>
      <c r="W47" s="265" t="s">
        <v>637</v>
      </c>
      <c r="X47" s="268"/>
      <c r="Y47" s="268"/>
      <c r="Z47" s="268"/>
      <c r="AA47" s="268"/>
      <c r="AB47" s="265" t="s">
        <v>670</v>
      </c>
      <c r="AC47" s="263"/>
      <c r="AD47"/>
      <c r="AE47"/>
      <c r="AF47"/>
      <c r="AG47"/>
      <c r="AH47"/>
      <c r="AI47"/>
      <c r="AJ47"/>
    </row>
    <row r="48" spans="2:36" hidden="1" outlineLevel="1" x14ac:dyDescent="0.25">
      <c r="I48" s="262" t="s">
        <v>17</v>
      </c>
      <c r="J48" s="265" t="s">
        <v>539</v>
      </c>
      <c r="K48" s="269" t="s">
        <v>545</v>
      </c>
      <c r="L48" s="269" t="s">
        <v>546</v>
      </c>
      <c r="M48" s="265" t="s">
        <v>547</v>
      </c>
      <c r="N48" s="269" t="s">
        <v>548</v>
      </c>
      <c r="O48" s="269" t="s">
        <v>549</v>
      </c>
      <c r="P48" s="269" t="s">
        <v>550</v>
      </c>
      <c r="Q48" s="269" t="s">
        <v>551</v>
      </c>
      <c r="R48" s="265" t="s">
        <v>552</v>
      </c>
      <c r="S48" s="269" t="s">
        <v>553</v>
      </c>
      <c r="T48" s="269" t="s">
        <v>554</v>
      </c>
      <c r="U48" s="269" t="s">
        <v>555</v>
      </c>
      <c r="V48" s="269" t="s">
        <v>556</v>
      </c>
      <c r="W48" s="265" t="s">
        <v>557</v>
      </c>
      <c r="X48" s="269" t="s">
        <v>558</v>
      </c>
      <c r="Y48" s="269" t="s">
        <v>559</v>
      </c>
      <c r="Z48" s="269" t="s">
        <v>560</v>
      </c>
      <c r="AA48" s="269" t="s">
        <v>561</v>
      </c>
      <c r="AB48" s="265" t="s">
        <v>562</v>
      </c>
      <c r="AC48" s="322" t="s">
        <v>563</v>
      </c>
      <c r="AD48"/>
      <c r="AE48"/>
      <c r="AF48"/>
      <c r="AG48"/>
      <c r="AH48"/>
      <c r="AI48"/>
      <c r="AJ48"/>
    </row>
    <row r="49" spans="9:36" hidden="1" outlineLevel="1" x14ac:dyDescent="0.25">
      <c r="I49" s="266" t="s">
        <v>273</v>
      </c>
      <c r="J49" s="267">
        <v>4.3252199999999998</v>
      </c>
      <c r="K49" s="270">
        <v>4.8974299999999999</v>
      </c>
      <c r="L49" s="270">
        <v>3.7817900000000009</v>
      </c>
      <c r="M49" s="267">
        <v>5.1515699999999995</v>
      </c>
      <c r="N49" s="270">
        <v>4.8244399999999992</v>
      </c>
      <c r="O49" s="270">
        <v>4.6958400000000005</v>
      </c>
      <c r="P49" s="270">
        <v>3.3615700000000004</v>
      </c>
      <c r="Q49" s="270">
        <v>4.520010000000001</v>
      </c>
      <c r="R49" s="267">
        <v>5.0883699999999994</v>
      </c>
      <c r="S49" s="270">
        <v>5.2672800000000004</v>
      </c>
      <c r="T49" s="270">
        <v>4.3727599999999995</v>
      </c>
      <c r="U49" s="270">
        <v>5.7723600000000008</v>
      </c>
      <c r="V49" s="270">
        <v>5.7075799999999992</v>
      </c>
      <c r="W49" s="267">
        <v>6.3646200000000004</v>
      </c>
      <c r="X49" s="270">
        <v>7.425279999999999</v>
      </c>
      <c r="Y49" s="270">
        <v>5.9763099999999998</v>
      </c>
      <c r="Z49" s="270">
        <v>6.3244899999999991</v>
      </c>
      <c r="AA49" s="270">
        <v>5.7158700000000007</v>
      </c>
      <c r="AB49" s="267">
        <v>4.3894900000000003</v>
      </c>
      <c r="AC49" s="323">
        <v>4.5857199999999994</v>
      </c>
      <c r="AD49"/>
      <c r="AE49"/>
      <c r="AF49"/>
      <c r="AG49"/>
      <c r="AH49"/>
      <c r="AI49"/>
      <c r="AJ49"/>
    </row>
    <row r="50" spans="9:36" hidden="1" outlineLevel="1" x14ac:dyDescent="0.25"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9:36" hidden="1" outlineLevel="1" x14ac:dyDescent="0.25"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9:36" collapsed="1" x14ac:dyDescent="0.25"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</sheetData>
  <pageMargins left="0.7" right="0.7" top="0.75" bottom="0.75" header="0.3" footer="0.3"/>
  <pageSetup orientation="portrait" horizontalDpi="360" verticalDpi="360" r:id="rId5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171E7-8EE1-40C0-B4A8-BC0F4EA7BD6A}">
  <dimension ref="A1:N15"/>
  <sheetViews>
    <sheetView workbookViewId="0">
      <selection sqref="A1:A6"/>
    </sheetView>
  </sheetViews>
  <sheetFormatPr baseColWidth="10" defaultRowHeight="15" x14ac:dyDescent="0.25"/>
  <cols>
    <col min="1" max="1" width="73.85546875" bestFit="1" customWidth="1"/>
    <col min="13" max="13" width="17.5703125" bestFit="1" customWidth="1"/>
    <col min="14" max="14" width="22.5703125" bestFit="1" customWidth="1"/>
  </cols>
  <sheetData>
    <row r="1" spans="1:14" x14ac:dyDescent="0.25">
      <c r="A1" t="s">
        <v>705</v>
      </c>
      <c r="D1" s="18" t="s">
        <v>304</v>
      </c>
      <c r="E1" s="66" t="s">
        <v>427</v>
      </c>
      <c r="F1" s="18" t="s">
        <v>428</v>
      </c>
      <c r="G1" s="18" t="s">
        <v>381</v>
      </c>
      <c r="H1" s="18" t="s">
        <v>382</v>
      </c>
      <c r="I1" s="18" t="s">
        <v>430</v>
      </c>
      <c r="J1" s="18" t="s">
        <v>383</v>
      </c>
      <c r="M1" s="28" t="s">
        <v>9</v>
      </c>
      <c r="N1" t="s">
        <v>30</v>
      </c>
    </row>
    <row r="2" spans="1:14" x14ac:dyDescent="0.25">
      <c r="A2" t="s">
        <v>706</v>
      </c>
      <c r="D2" s="18" t="s">
        <v>384</v>
      </c>
      <c r="E2" s="112" t="s">
        <v>425</v>
      </c>
      <c r="F2" s="174">
        <v>1500</v>
      </c>
      <c r="G2" s="112">
        <v>15</v>
      </c>
      <c r="H2" s="18">
        <v>30</v>
      </c>
      <c r="I2" s="113">
        <v>10000</v>
      </c>
      <c r="J2" s="113">
        <v>32500</v>
      </c>
      <c r="M2" s="28" t="s">
        <v>19</v>
      </c>
      <c r="N2" t="s">
        <v>37</v>
      </c>
    </row>
    <row r="3" spans="1:14" x14ac:dyDescent="0.25">
      <c r="A3" t="s">
        <v>707</v>
      </c>
      <c r="D3" s="18" t="s">
        <v>384</v>
      </c>
      <c r="E3" s="112" t="s">
        <v>425</v>
      </c>
      <c r="F3" s="174">
        <v>1500</v>
      </c>
      <c r="G3" s="112">
        <v>10</v>
      </c>
      <c r="H3" s="18">
        <v>20</v>
      </c>
      <c r="I3" s="113">
        <v>6000</v>
      </c>
      <c r="J3" s="113">
        <v>21000</v>
      </c>
    </row>
    <row r="4" spans="1:14" x14ac:dyDescent="0.25">
      <c r="A4" t="s">
        <v>708</v>
      </c>
      <c r="D4" s="18" t="s">
        <v>384</v>
      </c>
      <c r="E4" s="112" t="s">
        <v>425</v>
      </c>
      <c r="F4" s="174">
        <v>1500</v>
      </c>
      <c r="G4" s="112">
        <v>5</v>
      </c>
      <c r="H4" s="18">
        <v>10</v>
      </c>
      <c r="I4" s="113">
        <v>2000</v>
      </c>
      <c r="J4" s="113">
        <v>9500</v>
      </c>
      <c r="M4" s="28" t="s">
        <v>305</v>
      </c>
      <c r="N4" t="s">
        <v>503</v>
      </c>
    </row>
    <row r="5" spans="1:14" x14ac:dyDescent="0.25">
      <c r="A5" t="s">
        <v>709</v>
      </c>
      <c r="C5" s="152"/>
      <c r="D5" s="115" t="s">
        <v>384</v>
      </c>
      <c r="E5" s="116" t="s">
        <v>426</v>
      </c>
      <c r="F5" s="117">
        <v>1200</v>
      </c>
      <c r="G5" s="116">
        <v>15</v>
      </c>
      <c r="H5" s="115">
        <v>30</v>
      </c>
      <c r="I5" s="117">
        <v>10000</v>
      </c>
      <c r="J5" s="117">
        <v>28000</v>
      </c>
      <c r="M5" s="29" t="s">
        <v>36</v>
      </c>
      <c r="N5">
        <v>2</v>
      </c>
    </row>
    <row r="6" spans="1:14" x14ac:dyDescent="0.25">
      <c r="A6" s="247" t="s">
        <v>537</v>
      </c>
      <c r="D6" s="115" t="s">
        <v>384</v>
      </c>
      <c r="E6" s="116" t="s">
        <v>426</v>
      </c>
      <c r="F6" s="117">
        <v>1200</v>
      </c>
      <c r="G6" s="116">
        <v>10</v>
      </c>
      <c r="H6" s="115">
        <v>20</v>
      </c>
      <c r="I6" s="117">
        <v>6000</v>
      </c>
      <c r="J6" s="117">
        <v>18000</v>
      </c>
      <c r="M6" s="29" t="s">
        <v>51</v>
      </c>
      <c r="N6">
        <v>34</v>
      </c>
    </row>
    <row r="7" spans="1:14" x14ac:dyDescent="0.25">
      <c r="D7" s="115" t="s">
        <v>384</v>
      </c>
      <c r="E7" s="116" t="s">
        <v>426</v>
      </c>
      <c r="F7" s="117">
        <v>1200</v>
      </c>
      <c r="G7" s="116">
        <v>5</v>
      </c>
      <c r="H7" s="115">
        <v>10</v>
      </c>
      <c r="I7" s="117">
        <v>2000</v>
      </c>
      <c r="J7" s="117">
        <v>8000</v>
      </c>
      <c r="M7" s="29" t="s">
        <v>93</v>
      </c>
      <c r="N7">
        <v>1</v>
      </c>
    </row>
    <row r="8" spans="1:14" x14ac:dyDescent="0.25">
      <c r="D8" s="171" t="s">
        <v>384</v>
      </c>
      <c r="E8" s="172" t="s">
        <v>451</v>
      </c>
      <c r="F8" s="173">
        <v>800</v>
      </c>
      <c r="G8" s="172">
        <v>15</v>
      </c>
      <c r="H8" s="171">
        <v>30</v>
      </c>
      <c r="I8" s="173">
        <v>5000</v>
      </c>
      <c r="J8" s="173">
        <v>17000</v>
      </c>
      <c r="M8" s="29" t="s">
        <v>254</v>
      </c>
      <c r="N8">
        <v>37</v>
      </c>
    </row>
    <row r="9" spans="1:14" x14ac:dyDescent="0.25">
      <c r="A9" s="152"/>
      <c r="D9" s="171" t="s">
        <v>384</v>
      </c>
      <c r="E9" s="172" t="s">
        <v>451</v>
      </c>
      <c r="F9" s="173">
        <v>800</v>
      </c>
      <c r="G9" s="172">
        <v>10</v>
      </c>
      <c r="H9" s="171">
        <v>20</v>
      </c>
      <c r="I9" s="173">
        <v>3000</v>
      </c>
      <c r="J9" s="173">
        <v>11000</v>
      </c>
    </row>
    <row r="10" spans="1:14" x14ac:dyDescent="0.25">
      <c r="A10" s="152"/>
      <c r="D10" s="171" t="s">
        <v>384</v>
      </c>
      <c r="E10" s="172" t="s">
        <v>451</v>
      </c>
      <c r="F10" s="173">
        <v>800</v>
      </c>
      <c r="G10" s="172">
        <v>5</v>
      </c>
      <c r="H10" s="171">
        <v>10</v>
      </c>
      <c r="I10" s="173">
        <v>1000</v>
      </c>
      <c r="J10" s="173">
        <v>5000</v>
      </c>
    </row>
    <row r="11" spans="1:14" x14ac:dyDescent="0.25">
      <c r="D11" s="161" t="s">
        <v>385</v>
      </c>
      <c r="E11" s="162" t="s">
        <v>426</v>
      </c>
      <c r="F11" s="163">
        <v>1200</v>
      </c>
      <c r="G11" s="162">
        <v>1</v>
      </c>
      <c r="H11" s="164">
        <v>2</v>
      </c>
      <c r="I11" s="163">
        <v>0</v>
      </c>
      <c r="J11" s="165">
        <v>1200</v>
      </c>
    </row>
    <row r="12" spans="1:14" x14ac:dyDescent="0.25">
      <c r="D12" s="166" t="s">
        <v>385</v>
      </c>
      <c r="E12" s="167" t="s">
        <v>452</v>
      </c>
      <c r="F12" s="168">
        <v>600</v>
      </c>
      <c r="G12" s="167">
        <v>1</v>
      </c>
      <c r="H12" s="169">
        <v>2</v>
      </c>
      <c r="I12" s="168">
        <v>0</v>
      </c>
      <c r="J12" s="170">
        <v>600</v>
      </c>
    </row>
    <row r="15" spans="1:14" x14ac:dyDescent="0.25">
      <c r="J15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20D1-08A1-42C3-80E6-D6E092CE778E}">
  <dimension ref="B5:W58"/>
  <sheetViews>
    <sheetView showGridLines="0" zoomScale="70" zoomScaleNormal="70" workbookViewId="0"/>
  </sheetViews>
  <sheetFormatPr baseColWidth="10" defaultRowHeight="15" x14ac:dyDescent="0.25"/>
  <cols>
    <col min="2" max="2" width="16.7109375" bestFit="1" customWidth="1"/>
    <col min="3" max="3" width="22" bestFit="1" customWidth="1"/>
    <col min="4" max="4" width="13.140625" bestFit="1" customWidth="1"/>
    <col min="5" max="5" width="13" bestFit="1" customWidth="1"/>
    <col min="6" max="6" width="15" bestFit="1" customWidth="1"/>
    <col min="7" max="7" width="13.85546875" bestFit="1" customWidth="1"/>
    <col min="8" max="8" width="13" bestFit="1" customWidth="1"/>
    <col min="9" max="9" width="12.42578125" bestFit="1" customWidth="1"/>
    <col min="10" max="10" width="12.5703125" bestFit="1" customWidth="1"/>
    <col min="11" max="11" width="15" bestFit="1" customWidth="1"/>
    <col min="12" max="12" width="13.42578125" bestFit="1" customWidth="1"/>
    <col min="13" max="13" width="13" bestFit="1" customWidth="1"/>
    <col min="14" max="14" width="12.85546875" bestFit="1" customWidth="1"/>
    <col min="15" max="15" width="12.5703125" bestFit="1" customWidth="1"/>
    <col min="16" max="16" width="15" bestFit="1" customWidth="1"/>
    <col min="17" max="17" width="13.85546875" bestFit="1" customWidth="1"/>
    <col min="18" max="18" width="13.42578125" bestFit="1" customWidth="1"/>
    <col min="19" max="19" width="13.140625" bestFit="1" customWidth="1"/>
    <col min="20" max="20" width="13" bestFit="1" customWidth="1"/>
    <col min="21" max="21" width="15" bestFit="1" customWidth="1"/>
    <col min="22" max="22" width="13.85546875" bestFit="1" customWidth="1"/>
    <col min="23" max="23" width="16.7109375" bestFit="1" customWidth="1"/>
    <col min="24" max="24" width="10.85546875" bestFit="1" customWidth="1"/>
    <col min="25" max="25" width="12.85546875" bestFit="1" customWidth="1"/>
    <col min="26" max="26" width="10.7109375" bestFit="1" customWidth="1"/>
    <col min="27" max="27" width="9.5703125" bestFit="1" customWidth="1"/>
    <col min="28" max="28" width="10.28515625" bestFit="1" customWidth="1"/>
    <col min="29" max="29" width="10" bestFit="1" customWidth="1"/>
    <col min="30" max="30" width="9.5703125" bestFit="1" customWidth="1"/>
    <col min="31" max="31" width="9.28515625" bestFit="1" customWidth="1"/>
    <col min="32" max="32" width="9.7109375" bestFit="1" customWidth="1"/>
    <col min="33" max="33" width="10.7109375" bestFit="1" customWidth="1"/>
    <col min="34" max="34" width="9.5703125" bestFit="1" customWidth="1"/>
    <col min="35" max="35" width="10.28515625" bestFit="1" customWidth="1"/>
    <col min="36" max="36" width="10" bestFit="1" customWidth="1"/>
    <col min="37" max="37" width="9.5703125" bestFit="1" customWidth="1"/>
    <col min="38" max="38" width="9.28515625" bestFit="1" customWidth="1"/>
    <col min="39" max="39" width="9.7109375" bestFit="1" customWidth="1"/>
    <col min="40" max="40" width="10.7109375" bestFit="1" customWidth="1"/>
    <col min="41" max="41" width="9.5703125" bestFit="1" customWidth="1"/>
    <col min="42" max="42" width="10.28515625" bestFit="1" customWidth="1"/>
    <col min="43" max="43" width="10" bestFit="1" customWidth="1"/>
    <col min="44" max="44" width="9.5703125" bestFit="1" customWidth="1"/>
    <col min="45" max="45" width="9.28515625" bestFit="1" customWidth="1"/>
    <col min="46" max="46" width="9.7109375" bestFit="1" customWidth="1"/>
    <col min="47" max="47" width="10.7109375" bestFit="1" customWidth="1"/>
    <col min="48" max="48" width="9.5703125" bestFit="1" customWidth="1"/>
    <col min="49" max="49" width="10.28515625" bestFit="1" customWidth="1"/>
    <col min="50" max="50" width="10" bestFit="1" customWidth="1"/>
    <col min="51" max="51" width="9.5703125" bestFit="1" customWidth="1"/>
    <col min="52" max="52" width="9.28515625" bestFit="1" customWidth="1"/>
    <col min="53" max="53" width="9.7109375" bestFit="1" customWidth="1"/>
    <col min="54" max="54" width="10.7109375" bestFit="1" customWidth="1"/>
    <col min="55" max="55" width="9.5703125" bestFit="1" customWidth="1"/>
    <col min="56" max="56" width="10.28515625" bestFit="1" customWidth="1"/>
    <col min="57" max="57" width="10" bestFit="1" customWidth="1"/>
    <col min="58" max="58" width="9.5703125" bestFit="1" customWidth="1"/>
    <col min="59" max="59" width="9.28515625" bestFit="1" customWidth="1"/>
    <col min="60" max="60" width="9.7109375" bestFit="1" customWidth="1"/>
    <col min="61" max="61" width="10.7109375" bestFit="1" customWidth="1"/>
    <col min="62" max="62" width="9.5703125" bestFit="1" customWidth="1"/>
    <col min="63" max="63" width="10.28515625" bestFit="1" customWidth="1"/>
    <col min="64" max="64" width="10" bestFit="1" customWidth="1"/>
    <col min="65" max="65" width="11.85546875" bestFit="1" customWidth="1"/>
  </cols>
  <sheetData>
    <row r="5" spans="2:23" x14ac:dyDescent="0.25">
      <c r="B5" s="28" t="s">
        <v>11</v>
      </c>
      <c r="C5" t="s" vm="7">
        <v>306</v>
      </c>
    </row>
    <row r="7" spans="2:23" x14ac:dyDescent="0.25">
      <c r="C7" s="28" t="s">
        <v>216</v>
      </c>
    </row>
    <row r="8" spans="2:23" x14ac:dyDescent="0.25">
      <c r="C8" t="s">
        <v>291</v>
      </c>
      <c r="F8" t="s">
        <v>579</v>
      </c>
      <c r="K8" t="s">
        <v>592</v>
      </c>
      <c r="P8" t="s">
        <v>637</v>
      </c>
      <c r="U8" t="s">
        <v>670</v>
      </c>
      <c r="W8" t="s">
        <v>254</v>
      </c>
    </row>
    <row r="9" spans="2:23" x14ac:dyDescent="0.25">
      <c r="B9" s="28" t="s">
        <v>305</v>
      </c>
      <c r="C9" t="s">
        <v>539</v>
      </c>
      <c r="D9" t="s">
        <v>545</v>
      </c>
      <c r="E9" t="s">
        <v>546</v>
      </c>
      <c r="F9" t="s">
        <v>547</v>
      </c>
      <c r="G9" t="s">
        <v>548</v>
      </c>
      <c r="H9" t="s">
        <v>549</v>
      </c>
      <c r="I9" t="s">
        <v>550</v>
      </c>
      <c r="J9" t="s">
        <v>551</v>
      </c>
      <c r="K9" t="s">
        <v>552</v>
      </c>
      <c r="L9" t="s">
        <v>553</v>
      </c>
      <c r="M9" t="s">
        <v>554</v>
      </c>
      <c r="N9" t="s">
        <v>555</v>
      </c>
      <c r="O9" t="s">
        <v>556</v>
      </c>
      <c r="P9" t="s">
        <v>557</v>
      </c>
      <c r="Q9" t="s">
        <v>558</v>
      </c>
      <c r="R9" t="s">
        <v>559</v>
      </c>
      <c r="S9" t="s">
        <v>560</v>
      </c>
      <c r="T9" t="s">
        <v>561</v>
      </c>
      <c r="U9" t="s">
        <v>562</v>
      </c>
      <c r="V9" t="s">
        <v>563</v>
      </c>
    </row>
    <row r="10" spans="2:23" x14ac:dyDescent="0.25">
      <c r="B10" s="29" t="s">
        <v>577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</row>
    <row r="11" spans="2:23" x14ac:dyDescent="0.25">
      <c r="B11" s="49" t="s">
        <v>311</v>
      </c>
      <c r="C11" s="52"/>
      <c r="D11" s="52">
        <v>0.25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>
        <v>0.25</v>
      </c>
    </row>
    <row r="12" spans="2:23" x14ac:dyDescent="0.25">
      <c r="B12" s="49" t="s">
        <v>258</v>
      </c>
      <c r="D12">
        <v>1</v>
      </c>
      <c r="W12">
        <v>1</v>
      </c>
    </row>
    <row r="13" spans="2:23" x14ac:dyDescent="0.25">
      <c r="B13" s="49" t="s">
        <v>259</v>
      </c>
    </row>
    <row r="14" spans="2:23" x14ac:dyDescent="0.25">
      <c r="B14" s="49" t="s">
        <v>260</v>
      </c>
    </row>
    <row r="15" spans="2:23" x14ac:dyDescent="0.25">
      <c r="B15" s="49" t="s">
        <v>257</v>
      </c>
      <c r="D15">
        <v>1</v>
      </c>
      <c r="W15">
        <v>1</v>
      </c>
    </row>
    <row r="16" spans="2:23" x14ac:dyDescent="0.25">
      <c r="B16" s="29" t="s">
        <v>218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</row>
    <row r="17" spans="2:23" x14ac:dyDescent="0.25">
      <c r="B17" s="49" t="s">
        <v>311</v>
      </c>
      <c r="C17" s="52">
        <v>72</v>
      </c>
      <c r="D17" s="52">
        <v>101</v>
      </c>
      <c r="E17" s="52">
        <v>78</v>
      </c>
      <c r="F17" s="52">
        <v>92</v>
      </c>
      <c r="G17" s="52">
        <v>65</v>
      </c>
      <c r="H17" s="52">
        <v>68</v>
      </c>
      <c r="I17" s="52">
        <v>48</v>
      </c>
      <c r="J17" s="52">
        <v>58</v>
      </c>
      <c r="K17" s="52">
        <v>133</v>
      </c>
      <c r="L17" s="52">
        <v>441</v>
      </c>
      <c r="M17" s="52">
        <v>428</v>
      </c>
      <c r="N17" s="52">
        <v>530</v>
      </c>
      <c r="O17" s="52">
        <v>448</v>
      </c>
      <c r="P17" s="52">
        <v>194</v>
      </c>
      <c r="Q17" s="52">
        <v>218</v>
      </c>
      <c r="R17" s="52">
        <v>178</v>
      </c>
      <c r="S17" s="52">
        <v>254</v>
      </c>
      <c r="T17" s="52">
        <v>185</v>
      </c>
      <c r="U17" s="52">
        <v>144</v>
      </c>
      <c r="V17" s="52">
        <v>151</v>
      </c>
      <c r="W17" s="52">
        <v>3886</v>
      </c>
    </row>
    <row r="18" spans="2:23" x14ac:dyDescent="0.25">
      <c r="B18" s="49" t="s">
        <v>258</v>
      </c>
      <c r="C18">
        <v>73</v>
      </c>
      <c r="D18">
        <v>101</v>
      </c>
      <c r="E18">
        <v>78</v>
      </c>
      <c r="F18">
        <v>92</v>
      </c>
      <c r="G18">
        <v>65</v>
      </c>
      <c r="H18">
        <v>68</v>
      </c>
      <c r="I18">
        <v>48</v>
      </c>
      <c r="J18">
        <v>58</v>
      </c>
      <c r="K18">
        <v>133</v>
      </c>
      <c r="L18">
        <v>200</v>
      </c>
      <c r="M18">
        <v>198</v>
      </c>
      <c r="N18">
        <v>243</v>
      </c>
      <c r="O18">
        <v>206</v>
      </c>
      <c r="P18">
        <v>194</v>
      </c>
      <c r="Q18">
        <v>218</v>
      </c>
      <c r="R18">
        <v>178</v>
      </c>
      <c r="S18">
        <v>254</v>
      </c>
      <c r="T18">
        <v>185</v>
      </c>
      <c r="U18">
        <v>144</v>
      </c>
      <c r="V18">
        <v>151</v>
      </c>
      <c r="W18">
        <v>2887</v>
      </c>
    </row>
    <row r="19" spans="2:23" x14ac:dyDescent="0.25">
      <c r="B19" s="49" t="s">
        <v>259</v>
      </c>
      <c r="C19">
        <v>1</v>
      </c>
      <c r="F19">
        <v>1</v>
      </c>
      <c r="G19">
        <v>1</v>
      </c>
      <c r="J19">
        <v>1</v>
      </c>
      <c r="M19">
        <v>1</v>
      </c>
      <c r="N19">
        <v>1</v>
      </c>
      <c r="O19">
        <v>1</v>
      </c>
      <c r="R19">
        <v>1</v>
      </c>
      <c r="S19">
        <v>3</v>
      </c>
      <c r="T19">
        <v>4</v>
      </c>
      <c r="U19">
        <v>2</v>
      </c>
      <c r="V19">
        <v>2</v>
      </c>
      <c r="W19">
        <v>19</v>
      </c>
    </row>
    <row r="20" spans="2:23" x14ac:dyDescent="0.25">
      <c r="B20" s="49" t="s">
        <v>260</v>
      </c>
      <c r="C20">
        <v>1</v>
      </c>
      <c r="F20">
        <v>1</v>
      </c>
      <c r="H20">
        <v>1</v>
      </c>
      <c r="I20">
        <v>3</v>
      </c>
      <c r="K20">
        <v>2</v>
      </c>
      <c r="L20">
        <v>1</v>
      </c>
      <c r="N20">
        <v>1</v>
      </c>
      <c r="P20">
        <v>1</v>
      </c>
      <c r="W20">
        <v>11</v>
      </c>
    </row>
    <row r="21" spans="2:23" x14ac:dyDescent="0.25">
      <c r="B21" s="49" t="s">
        <v>257</v>
      </c>
      <c r="C21">
        <v>75</v>
      </c>
      <c r="D21">
        <v>101</v>
      </c>
      <c r="E21">
        <v>78</v>
      </c>
      <c r="F21">
        <v>94</v>
      </c>
      <c r="G21">
        <v>66</v>
      </c>
      <c r="H21">
        <v>69</v>
      </c>
      <c r="I21">
        <v>51</v>
      </c>
      <c r="J21">
        <v>59</v>
      </c>
      <c r="K21">
        <v>135</v>
      </c>
      <c r="L21">
        <v>201</v>
      </c>
      <c r="M21">
        <v>199</v>
      </c>
      <c r="N21">
        <v>245</v>
      </c>
      <c r="O21">
        <v>207</v>
      </c>
      <c r="P21">
        <v>195</v>
      </c>
      <c r="Q21">
        <v>218</v>
      </c>
      <c r="R21">
        <v>179</v>
      </c>
      <c r="S21">
        <v>257</v>
      </c>
      <c r="T21">
        <v>189</v>
      </c>
      <c r="U21">
        <v>146</v>
      </c>
      <c r="V21">
        <v>153</v>
      </c>
      <c r="W21">
        <v>2917</v>
      </c>
    </row>
    <row r="22" spans="2:23" x14ac:dyDescent="0.25">
      <c r="B22" s="29" t="s">
        <v>312</v>
      </c>
      <c r="C22" s="52">
        <v>72</v>
      </c>
      <c r="D22" s="52">
        <v>101.25</v>
      </c>
      <c r="E22" s="52">
        <v>78</v>
      </c>
      <c r="F22" s="52">
        <v>92</v>
      </c>
      <c r="G22" s="52">
        <v>65</v>
      </c>
      <c r="H22" s="52">
        <v>68</v>
      </c>
      <c r="I22" s="52">
        <v>48</v>
      </c>
      <c r="J22" s="52">
        <v>58</v>
      </c>
      <c r="K22" s="52">
        <v>133</v>
      </c>
      <c r="L22" s="52">
        <v>441</v>
      </c>
      <c r="M22" s="52">
        <v>428</v>
      </c>
      <c r="N22" s="52">
        <v>530</v>
      </c>
      <c r="O22" s="52">
        <v>448</v>
      </c>
      <c r="P22" s="52">
        <v>194</v>
      </c>
      <c r="Q22" s="52">
        <v>218</v>
      </c>
      <c r="R22" s="52">
        <v>178</v>
      </c>
      <c r="S22" s="52">
        <v>254</v>
      </c>
      <c r="T22" s="52">
        <v>185</v>
      </c>
      <c r="U22" s="52">
        <v>144</v>
      </c>
      <c r="V22" s="52">
        <v>151</v>
      </c>
      <c r="W22" s="52">
        <v>3886.25</v>
      </c>
    </row>
    <row r="23" spans="2:23" x14ac:dyDescent="0.25">
      <c r="B23" s="29" t="s">
        <v>307</v>
      </c>
      <c r="C23">
        <v>73</v>
      </c>
      <c r="D23">
        <v>102</v>
      </c>
      <c r="E23">
        <v>78</v>
      </c>
      <c r="F23">
        <v>92</v>
      </c>
      <c r="G23">
        <v>65</v>
      </c>
      <c r="H23">
        <v>68</v>
      </c>
      <c r="I23">
        <v>48</v>
      </c>
      <c r="J23">
        <v>58</v>
      </c>
      <c r="K23">
        <v>133</v>
      </c>
      <c r="L23">
        <v>200</v>
      </c>
      <c r="M23">
        <v>198</v>
      </c>
      <c r="N23">
        <v>243</v>
      </c>
      <c r="O23">
        <v>206</v>
      </c>
      <c r="P23">
        <v>194</v>
      </c>
      <c r="Q23">
        <v>218</v>
      </c>
      <c r="R23">
        <v>178</v>
      </c>
      <c r="S23">
        <v>254</v>
      </c>
      <c r="T23">
        <v>185</v>
      </c>
      <c r="U23">
        <v>144</v>
      </c>
      <c r="V23">
        <v>151</v>
      </c>
      <c r="W23">
        <v>2888</v>
      </c>
    </row>
    <row r="24" spans="2:23" x14ac:dyDescent="0.25">
      <c r="B24" s="29" t="s">
        <v>308</v>
      </c>
      <c r="C24">
        <v>1</v>
      </c>
      <c r="F24">
        <v>1</v>
      </c>
      <c r="G24">
        <v>1</v>
      </c>
      <c r="J24">
        <v>1</v>
      </c>
      <c r="M24">
        <v>1</v>
      </c>
      <c r="N24">
        <v>1</v>
      </c>
      <c r="O24">
        <v>1</v>
      </c>
      <c r="R24">
        <v>1</v>
      </c>
      <c r="S24">
        <v>3</v>
      </c>
      <c r="T24">
        <v>4</v>
      </c>
      <c r="U24">
        <v>2</v>
      </c>
      <c r="V24">
        <v>2</v>
      </c>
      <c r="W24">
        <v>19</v>
      </c>
    </row>
    <row r="25" spans="2:23" x14ac:dyDescent="0.25">
      <c r="B25" s="29" t="s">
        <v>309</v>
      </c>
      <c r="C25">
        <v>1</v>
      </c>
      <c r="F25">
        <v>1</v>
      </c>
      <c r="H25">
        <v>1</v>
      </c>
      <c r="I25">
        <v>3</v>
      </c>
      <c r="K25">
        <v>2</v>
      </c>
      <c r="L25">
        <v>1</v>
      </c>
      <c r="N25">
        <v>1</v>
      </c>
      <c r="P25">
        <v>1</v>
      </c>
      <c r="W25">
        <v>11</v>
      </c>
    </row>
    <row r="26" spans="2:23" x14ac:dyDescent="0.25">
      <c r="B26" s="29" t="s">
        <v>310</v>
      </c>
      <c r="C26">
        <v>75</v>
      </c>
      <c r="D26">
        <v>102</v>
      </c>
      <c r="E26">
        <v>78</v>
      </c>
      <c r="F26">
        <v>94</v>
      </c>
      <c r="G26">
        <v>66</v>
      </c>
      <c r="H26">
        <v>69</v>
      </c>
      <c r="I26">
        <v>51</v>
      </c>
      <c r="J26">
        <v>59</v>
      </c>
      <c r="K26">
        <v>135</v>
      </c>
      <c r="L26">
        <v>201</v>
      </c>
      <c r="M26">
        <v>199</v>
      </c>
      <c r="N26">
        <v>245</v>
      </c>
      <c r="O26">
        <v>207</v>
      </c>
      <c r="P26">
        <v>195</v>
      </c>
      <c r="Q26">
        <v>218</v>
      </c>
      <c r="R26">
        <v>179</v>
      </c>
      <c r="S26">
        <v>257</v>
      </c>
      <c r="T26">
        <v>189</v>
      </c>
      <c r="U26">
        <v>146</v>
      </c>
      <c r="V26">
        <v>153</v>
      </c>
      <c r="W26">
        <v>2918</v>
      </c>
    </row>
    <row r="35" spans="2:3" x14ac:dyDescent="0.25">
      <c r="B35" s="28" t="s">
        <v>11</v>
      </c>
      <c r="C35" t="s" vm="5">
        <v>457</v>
      </c>
    </row>
    <row r="37" spans="2:3" x14ac:dyDescent="0.25">
      <c r="B37" s="28" t="s">
        <v>289</v>
      </c>
      <c r="C37" t="s">
        <v>472</v>
      </c>
    </row>
    <row r="38" spans="2:3" x14ac:dyDescent="0.25">
      <c r="B38" s="29" t="s">
        <v>539</v>
      </c>
      <c r="C38" s="190">
        <v>1.2625831769322641E-2</v>
      </c>
    </row>
    <row r="39" spans="2:3" x14ac:dyDescent="0.25">
      <c r="B39" s="29" t="s">
        <v>545</v>
      </c>
      <c r="C39" s="190">
        <v>1.4517506404782237E-2</v>
      </c>
    </row>
    <row r="40" spans="2:3" x14ac:dyDescent="0.25">
      <c r="B40" s="29" t="s">
        <v>546</v>
      </c>
      <c r="C40" s="190">
        <v>1.4484679665738161E-2</v>
      </c>
    </row>
    <row r="41" spans="2:3" x14ac:dyDescent="0.25">
      <c r="B41" s="29" t="s">
        <v>547</v>
      </c>
      <c r="C41" s="190">
        <v>1.2920255626562934E-2</v>
      </c>
    </row>
    <row r="42" spans="2:3" x14ac:dyDescent="0.25">
      <c r="B42" s="29" t="s">
        <v>548</v>
      </c>
      <c r="C42" s="190">
        <v>9.1400083090984637E-3</v>
      </c>
    </row>
    <row r="43" spans="2:3" x14ac:dyDescent="0.25">
      <c r="B43" s="29" t="s">
        <v>549</v>
      </c>
      <c r="C43" s="190">
        <v>1.0216346153846154E-2</v>
      </c>
    </row>
    <row r="44" spans="2:3" x14ac:dyDescent="0.25">
      <c r="B44" s="29" t="s">
        <v>550</v>
      </c>
      <c r="C44" s="190">
        <v>1.0369410239792612E-2</v>
      </c>
    </row>
    <row r="45" spans="2:3" x14ac:dyDescent="0.25">
      <c r="B45" s="29" t="s">
        <v>551</v>
      </c>
      <c r="C45" s="190">
        <v>9.5238095238095247E-3</v>
      </c>
    </row>
    <row r="46" spans="2:3" x14ac:dyDescent="0.25">
      <c r="B46" s="29" t="s">
        <v>552</v>
      </c>
      <c r="C46" s="190">
        <v>2.0879120879120878E-2</v>
      </c>
    </row>
    <row r="47" spans="2:3" x14ac:dyDescent="0.25">
      <c r="B47" s="29" t="s">
        <v>553</v>
      </c>
      <c r="C47" s="190">
        <v>2.9542097488921712E-2</v>
      </c>
    </row>
    <row r="48" spans="2:3" x14ac:dyDescent="0.25">
      <c r="B48" s="29" t="s">
        <v>554</v>
      </c>
      <c r="C48" s="190">
        <v>3.9173228346456694E-2</v>
      </c>
    </row>
    <row r="49" spans="2:3" x14ac:dyDescent="0.25">
      <c r="B49" s="29" t="s">
        <v>555</v>
      </c>
      <c r="C49" s="190">
        <v>3.5393095445314764E-2</v>
      </c>
    </row>
    <row r="50" spans="2:3" x14ac:dyDescent="0.25">
      <c r="B50" s="29" t="s">
        <v>556</v>
      </c>
      <c r="C50" s="190">
        <v>2.9622209502003435E-2</v>
      </c>
    </row>
    <row r="51" spans="2:3" x14ac:dyDescent="0.25">
      <c r="B51" s="29" t="s">
        <v>557</v>
      </c>
      <c r="C51" s="190">
        <v>2.3097987855697107E-2</v>
      </c>
    </row>
    <row r="52" spans="2:3" x14ac:dyDescent="0.25">
      <c r="B52" s="29" t="s">
        <v>558</v>
      </c>
      <c r="C52" s="190">
        <v>2.3461041756349547E-2</v>
      </c>
    </row>
    <row r="53" spans="2:3" x14ac:dyDescent="0.25">
      <c r="B53" s="29" t="s">
        <v>559</v>
      </c>
      <c r="C53" s="190">
        <v>2.1963190184049079E-2</v>
      </c>
    </row>
    <row r="54" spans="2:3" x14ac:dyDescent="0.25">
      <c r="B54" s="29" t="s">
        <v>560</v>
      </c>
      <c r="C54" s="190">
        <v>3.2469993682880609E-2</v>
      </c>
    </row>
    <row r="55" spans="2:3" x14ac:dyDescent="0.25">
      <c r="B55" s="29" t="s">
        <v>561</v>
      </c>
      <c r="C55" s="190">
        <v>2.5335120643431637E-2</v>
      </c>
    </row>
    <row r="56" spans="2:3" x14ac:dyDescent="0.25">
      <c r="B56" s="29" t="s">
        <v>562</v>
      </c>
      <c r="C56" s="190">
        <v>2.5506638714185886E-2</v>
      </c>
    </row>
    <row r="57" spans="2:3" x14ac:dyDescent="0.25">
      <c r="B57" s="29" t="s">
        <v>563</v>
      </c>
      <c r="C57" s="190">
        <v>2.5218394593703643E-2</v>
      </c>
    </row>
    <row r="58" spans="2:3" x14ac:dyDescent="0.25">
      <c r="B58" s="29" t="s">
        <v>254</v>
      </c>
      <c r="C58" s="190">
        <v>2.148876404494382E-2</v>
      </c>
    </row>
  </sheetData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8C07-6E88-4DE4-BDC1-4C8C99A1638A}">
  <dimension ref="B5:P51"/>
  <sheetViews>
    <sheetView showGridLines="0" zoomScale="76" zoomScaleNormal="76" workbookViewId="0"/>
  </sheetViews>
  <sheetFormatPr baseColWidth="10" defaultColWidth="11.5703125" defaultRowHeight="15" x14ac:dyDescent="0.25"/>
  <cols>
    <col min="1" max="1" width="11.5703125" customWidth="1"/>
    <col min="2" max="2" width="30.5703125" bestFit="1" customWidth="1"/>
    <col min="3" max="3" width="11.42578125" bestFit="1" customWidth="1"/>
    <col min="4" max="4" width="13.140625" bestFit="1" customWidth="1"/>
    <col min="5" max="5" width="15.140625" bestFit="1" customWidth="1"/>
    <col min="6" max="6" width="15.42578125" bestFit="1" customWidth="1"/>
    <col min="7" max="7" width="14.42578125" bestFit="1" customWidth="1"/>
    <col min="8" max="8" width="8.85546875" bestFit="1" customWidth="1"/>
    <col min="9" max="9" width="12" bestFit="1" customWidth="1"/>
    <col min="10" max="10" width="14.7109375" bestFit="1" customWidth="1"/>
    <col min="11" max="11" width="11" bestFit="1" customWidth="1"/>
    <col min="12" max="12" width="5.28515625" bestFit="1" customWidth="1"/>
    <col min="13" max="13" width="16.28515625" bestFit="1" customWidth="1"/>
    <col min="14" max="14" width="13.5703125" bestFit="1" customWidth="1"/>
    <col min="15" max="15" width="13.140625" customWidth="1"/>
    <col min="16" max="16" width="103" bestFit="1" customWidth="1"/>
  </cols>
  <sheetData>
    <row r="5" spans="2:16" x14ac:dyDescent="0.25">
      <c r="B5" s="28" t="s">
        <v>216</v>
      </c>
      <c r="C5" t="s" vm="4">
        <v>306</v>
      </c>
    </row>
    <row r="6" spans="2:16" x14ac:dyDescent="0.25">
      <c r="B6" s="28" t="s">
        <v>17</v>
      </c>
      <c r="C6" t="s" vm="2">
        <v>273</v>
      </c>
    </row>
    <row r="8" spans="2:16" x14ac:dyDescent="0.25">
      <c r="B8" s="28" t="s">
        <v>217</v>
      </c>
      <c r="C8" s="53" t="s">
        <v>313</v>
      </c>
      <c r="D8" t="s">
        <v>257</v>
      </c>
      <c r="E8" t="s">
        <v>260</v>
      </c>
      <c r="F8" t="s">
        <v>259</v>
      </c>
      <c r="G8" t="s">
        <v>258</v>
      </c>
      <c r="H8" s="201" t="s">
        <v>473</v>
      </c>
      <c r="I8" s="53" t="s">
        <v>311</v>
      </c>
      <c r="J8" t="s">
        <v>478</v>
      </c>
      <c r="K8" t="s">
        <v>472</v>
      </c>
      <c r="L8" t="s">
        <v>463</v>
      </c>
      <c r="M8" s="201" t="s">
        <v>481</v>
      </c>
      <c r="N8" s="201" t="s">
        <v>482</v>
      </c>
      <c r="P8" s="204" t="s">
        <v>474</v>
      </c>
    </row>
    <row r="9" spans="2:16" x14ac:dyDescent="0.25">
      <c r="B9" s="29" t="s">
        <v>110</v>
      </c>
      <c r="C9" s="30"/>
      <c r="D9" s="191"/>
      <c r="G9" s="191"/>
      <c r="H9" s="191"/>
      <c r="I9" s="52"/>
      <c r="J9" s="191"/>
      <c r="L9" s="52"/>
      <c r="N9" s="199"/>
      <c r="O9" s="199"/>
      <c r="P9" s="202" t="s">
        <v>477</v>
      </c>
    </row>
    <row r="10" spans="2:16" x14ac:dyDescent="0.25">
      <c r="B10" s="49" t="s">
        <v>464</v>
      </c>
      <c r="C10" s="30">
        <v>5.2631900000000007</v>
      </c>
      <c r="D10" s="191">
        <v>99</v>
      </c>
      <c r="E10">
        <v>1</v>
      </c>
      <c r="F10">
        <v>0</v>
      </c>
      <c r="G10" s="191">
        <v>98</v>
      </c>
      <c r="H10" s="191">
        <v>98</v>
      </c>
      <c r="I10" s="52">
        <v>128.25</v>
      </c>
      <c r="J10" s="191">
        <v>254</v>
      </c>
      <c r="K10" s="190">
        <v>1.9291338582677165E-2</v>
      </c>
      <c r="L10" s="52">
        <v>1.0153063066315295</v>
      </c>
      <c r="M10">
        <v>20</v>
      </c>
      <c r="N10" s="199">
        <v>4.9000000000000004</v>
      </c>
      <c r="O10" s="199"/>
      <c r="P10" s="203" t="s">
        <v>479</v>
      </c>
    </row>
    <row r="11" spans="2:16" x14ac:dyDescent="0.25">
      <c r="B11" s="49" t="s">
        <v>129</v>
      </c>
      <c r="C11" s="30">
        <v>5.33969</v>
      </c>
      <c r="D11" s="191">
        <v>88</v>
      </c>
      <c r="E11">
        <v>0</v>
      </c>
      <c r="F11">
        <v>1</v>
      </c>
      <c r="G11" s="191">
        <v>87</v>
      </c>
      <c r="H11" s="191">
        <v>88</v>
      </c>
      <c r="I11" s="52">
        <v>110</v>
      </c>
      <c r="J11" s="191">
        <v>142.94999999999999</v>
      </c>
      <c r="K11" s="190">
        <v>3.0779993004547045E-2</v>
      </c>
      <c r="L11" s="52">
        <v>0.85835195176748713</v>
      </c>
      <c r="M11">
        <v>20</v>
      </c>
      <c r="N11" s="199">
        <v>4.4000000000000004</v>
      </c>
      <c r="O11" s="199"/>
      <c r="P11" s="202" t="s">
        <v>476</v>
      </c>
    </row>
    <row r="12" spans="2:16" x14ac:dyDescent="0.25">
      <c r="B12" s="49" t="s">
        <v>603</v>
      </c>
      <c r="C12" s="30">
        <v>0.53956999999999999</v>
      </c>
      <c r="D12" s="191">
        <v>0</v>
      </c>
      <c r="E12">
        <v>0</v>
      </c>
      <c r="F12">
        <v>0</v>
      </c>
      <c r="G12" s="191">
        <v>0</v>
      </c>
      <c r="H12" s="191">
        <v>0</v>
      </c>
      <c r="I12" s="52">
        <v>0</v>
      </c>
      <c r="J12" s="191">
        <v>100.33333333333333</v>
      </c>
      <c r="K12" s="190">
        <v>0</v>
      </c>
      <c r="L12" s="52">
        <v>0</v>
      </c>
      <c r="M12">
        <v>3</v>
      </c>
      <c r="N12" s="199">
        <v>0</v>
      </c>
      <c r="O12" s="199"/>
      <c r="P12" s="200" t="s">
        <v>475</v>
      </c>
    </row>
    <row r="13" spans="2:16" x14ac:dyDescent="0.25">
      <c r="B13" s="49" t="s">
        <v>211</v>
      </c>
      <c r="C13" s="30">
        <v>5.04216</v>
      </c>
      <c r="D13" s="191">
        <v>113</v>
      </c>
      <c r="E13">
        <v>0</v>
      </c>
      <c r="F13">
        <v>0</v>
      </c>
      <c r="G13" s="191">
        <v>113</v>
      </c>
      <c r="H13" s="191">
        <v>113</v>
      </c>
      <c r="I13" s="52">
        <v>113</v>
      </c>
      <c r="J13" s="191">
        <v>241.64705882352942</v>
      </c>
      <c r="K13" s="190">
        <v>2.7507302823758521E-2</v>
      </c>
      <c r="L13" s="52">
        <v>0.93379292472538222</v>
      </c>
      <c r="M13">
        <v>17</v>
      </c>
      <c r="N13" s="199">
        <v>6.6470588235294121</v>
      </c>
      <c r="O13" s="199"/>
      <c r="P13" t="s">
        <v>483</v>
      </c>
    </row>
    <row r="14" spans="2:16" x14ac:dyDescent="0.25">
      <c r="B14" s="49" t="s">
        <v>516</v>
      </c>
      <c r="C14" s="30">
        <v>1.8190599999999999</v>
      </c>
      <c r="D14" s="191">
        <v>7</v>
      </c>
      <c r="E14">
        <v>0</v>
      </c>
      <c r="F14">
        <v>0</v>
      </c>
      <c r="G14" s="191">
        <v>7</v>
      </c>
      <c r="H14" s="191">
        <v>7</v>
      </c>
      <c r="I14" s="52">
        <v>7</v>
      </c>
      <c r="J14" s="191">
        <v>181.71428571428572</v>
      </c>
      <c r="K14" s="190">
        <v>5.50314465408805E-3</v>
      </c>
      <c r="L14" s="52">
        <v>0.16033922282204363</v>
      </c>
      <c r="M14">
        <v>7</v>
      </c>
      <c r="N14" s="199">
        <v>1</v>
      </c>
      <c r="O14" s="199"/>
      <c r="P14" t="s">
        <v>484</v>
      </c>
    </row>
    <row r="15" spans="2:16" x14ac:dyDescent="0.25">
      <c r="B15" s="49" t="s">
        <v>168</v>
      </c>
      <c r="C15" s="30">
        <v>5.1192000000000002</v>
      </c>
      <c r="D15" s="191">
        <v>83</v>
      </c>
      <c r="E15">
        <v>1</v>
      </c>
      <c r="F15">
        <v>0</v>
      </c>
      <c r="G15" s="191">
        <v>82</v>
      </c>
      <c r="H15" s="191">
        <v>82</v>
      </c>
      <c r="I15" s="52">
        <v>107</v>
      </c>
      <c r="J15" s="191">
        <v>260.5263157894737</v>
      </c>
      <c r="K15" s="190">
        <v>1.6565656565656565E-2</v>
      </c>
      <c r="L15" s="52">
        <v>0.87090430796478613</v>
      </c>
      <c r="M15">
        <v>19</v>
      </c>
      <c r="N15" s="199">
        <v>4.3157894736842106</v>
      </c>
      <c r="O15" s="199"/>
    </row>
    <row r="16" spans="2:16" x14ac:dyDescent="0.25">
      <c r="B16" s="49" t="s">
        <v>517</v>
      </c>
      <c r="C16" s="30">
        <v>5.25345</v>
      </c>
      <c r="D16" s="191">
        <v>86</v>
      </c>
      <c r="E16">
        <v>0</v>
      </c>
      <c r="F16">
        <v>1</v>
      </c>
      <c r="G16" s="191">
        <v>85</v>
      </c>
      <c r="H16" s="191">
        <v>86</v>
      </c>
      <c r="I16" s="52">
        <v>105</v>
      </c>
      <c r="J16" s="191">
        <v>171.95</v>
      </c>
      <c r="K16" s="190">
        <v>2.5007269555103229E-2</v>
      </c>
      <c r="L16" s="52">
        <v>0.83278607391333315</v>
      </c>
      <c r="M16">
        <v>20</v>
      </c>
      <c r="N16" s="199">
        <v>4.3</v>
      </c>
      <c r="O16" s="199"/>
    </row>
    <row r="17" spans="2:15" x14ac:dyDescent="0.25">
      <c r="B17" s="49" t="s">
        <v>206</v>
      </c>
      <c r="C17" s="30">
        <v>5.2410600000000009</v>
      </c>
      <c r="D17" s="191">
        <v>110</v>
      </c>
      <c r="E17">
        <v>0</v>
      </c>
      <c r="F17">
        <v>0</v>
      </c>
      <c r="G17" s="191">
        <v>110</v>
      </c>
      <c r="H17" s="191">
        <v>110</v>
      </c>
      <c r="I17" s="52">
        <v>140</v>
      </c>
      <c r="J17" s="191">
        <v>241.9</v>
      </c>
      <c r="K17" s="190">
        <v>2.2736668044646548E-2</v>
      </c>
      <c r="L17" s="52">
        <v>1.1130064020128241</v>
      </c>
      <c r="M17">
        <v>20</v>
      </c>
      <c r="N17" s="199">
        <v>5.5</v>
      </c>
      <c r="O17" s="199"/>
    </row>
    <row r="18" spans="2:15" x14ac:dyDescent="0.25">
      <c r="B18" s="49" t="s">
        <v>105</v>
      </c>
      <c r="C18" s="30">
        <v>4.6316299999999995</v>
      </c>
      <c r="D18" s="191">
        <v>102</v>
      </c>
      <c r="E18">
        <v>0</v>
      </c>
      <c r="F18">
        <v>1</v>
      </c>
      <c r="G18" s="191">
        <v>101</v>
      </c>
      <c r="H18" s="191">
        <v>102</v>
      </c>
      <c r="I18" s="52">
        <v>135</v>
      </c>
      <c r="J18" s="191">
        <v>193.78571428571428</v>
      </c>
      <c r="K18" s="190">
        <v>3.7596756358274974E-2</v>
      </c>
      <c r="L18" s="52">
        <v>1.2144752495341815</v>
      </c>
      <c r="M18">
        <v>14</v>
      </c>
      <c r="N18" s="199">
        <v>7.2857142857142856</v>
      </c>
      <c r="O18" s="199"/>
    </row>
    <row r="19" spans="2:15" x14ac:dyDescent="0.25">
      <c r="B19" s="49" t="s">
        <v>173</v>
      </c>
      <c r="C19" s="30">
        <v>3.8352499999999998</v>
      </c>
      <c r="D19" s="191">
        <v>83</v>
      </c>
      <c r="E19">
        <v>0</v>
      </c>
      <c r="F19">
        <v>0</v>
      </c>
      <c r="G19" s="191">
        <v>83</v>
      </c>
      <c r="H19" s="191">
        <v>83</v>
      </c>
      <c r="I19" s="52">
        <v>115</v>
      </c>
      <c r="J19" s="191">
        <v>195.23076923076923</v>
      </c>
      <c r="K19" s="190">
        <v>3.2702915681639085E-2</v>
      </c>
      <c r="L19" s="52">
        <v>1.2493753123438283</v>
      </c>
      <c r="M19">
        <v>13</v>
      </c>
      <c r="N19" s="199">
        <v>6.384615384615385</v>
      </c>
      <c r="O19" s="199"/>
    </row>
    <row r="20" spans="2:15" x14ac:dyDescent="0.25">
      <c r="B20" s="49" t="s">
        <v>177</v>
      </c>
      <c r="C20" s="30">
        <v>3.19509</v>
      </c>
      <c r="D20" s="191">
        <v>62</v>
      </c>
      <c r="E20">
        <v>0</v>
      </c>
      <c r="F20">
        <v>1</v>
      </c>
      <c r="G20" s="191">
        <v>61</v>
      </c>
      <c r="H20" s="191">
        <v>62</v>
      </c>
      <c r="I20" s="52">
        <v>81</v>
      </c>
      <c r="J20" s="191">
        <v>203.1</v>
      </c>
      <c r="K20" s="190">
        <v>3.0526834071885771E-2</v>
      </c>
      <c r="L20" s="52">
        <v>1.0563082730063942</v>
      </c>
      <c r="M20">
        <v>10</v>
      </c>
      <c r="N20" s="199">
        <v>6.2</v>
      </c>
      <c r="O20" s="199"/>
    </row>
    <row r="21" spans="2:15" x14ac:dyDescent="0.25">
      <c r="B21" s="49" t="s">
        <v>608</v>
      </c>
      <c r="C21" s="30">
        <v>1.3745500000000002</v>
      </c>
      <c r="D21" s="191">
        <v>18</v>
      </c>
      <c r="E21">
        <v>0</v>
      </c>
      <c r="F21">
        <v>0</v>
      </c>
      <c r="G21" s="191">
        <v>18</v>
      </c>
      <c r="H21" s="191">
        <v>18</v>
      </c>
      <c r="I21" s="52">
        <v>18</v>
      </c>
      <c r="J21" s="191">
        <v>173.66666666666666</v>
      </c>
      <c r="K21" s="190">
        <v>1.7274472168905951E-2</v>
      </c>
      <c r="L21" s="52">
        <v>0.5456331162926048</v>
      </c>
      <c r="M21">
        <v>6</v>
      </c>
      <c r="N21" s="199">
        <v>3</v>
      </c>
      <c r="O21" s="199"/>
    </row>
    <row r="22" spans="2:15" x14ac:dyDescent="0.25">
      <c r="B22" s="49" t="s">
        <v>584</v>
      </c>
      <c r="C22" s="30">
        <v>2.8693200000000001</v>
      </c>
      <c r="D22" s="191">
        <v>63</v>
      </c>
      <c r="E22">
        <v>0</v>
      </c>
      <c r="F22">
        <v>0</v>
      </c>
      <c r="G22" s="191">
        <v>63</v>
      </c>
      <c r="H22" s="191">
        <v>63</v>
      </c>
      <c r="I22" s="52">
        <v>85</v>
      </c>
      <c r="J22" s="191">
        <v>208.63636363636363</v>
      </c>
      <c r="K22" s="190">
        <v>2.7450980392156862E-2</v>
      </c>
      <c r="L22" s="52">
        <v>1.2343226501981885</v>
      </c>
      <c r="M22">
        <v>11</v>
      </c>
      <c r="N22" s="199">
        <v>5.7272727272727275</v>
      </c>
      <c r="O22" s="199"/>
    </row>
    <row r="23" spans="2:15" x14ac:dyDescent="0.25">
      <c r="B23" s="49" t="s">
        <v>182</v>
      </c>
      <c r="C23" s="30">
        <v>5.2310499999999998</v>
      </c>
      <c r="D23" s="191">
        <v>86</v>
      </c>
      <c r="E23">
        <v>0</v>
      </c>
      <c r="F23">
        <v>0</v>
      </c>
      <c r="G23" s="191">
        <v>86</v>
      </c>
      <c r="H23" s="191">
        <v>86</v>
      </c>
      <c r="I23" s="52">
        <v>114</v>
      </c>
      <c r="J23" s="191">
        <v>189.9</v>
      </c>
      <c r="K23" s="190">
        <v>2.2643496577145865E-2</v>
      </c>
      <c r="L23" s="52">
        <v>0.90803949493887459</v>
      </c>
      <c r="M23">
        <v>20</v>
      </c>
      <c r="N23" s="199">
        <v>4.3</v>
      </c>
      <c r="O23" s="199"/>
    </row>
    <row r="24" spans="2:15" x14ac:dyDescent="0.25">
      <c r="B24" s="49" t="s">
        <v>134</v>
      </c>
      <c r="C24" s="30">
        <v>5.0371000000000006</v>
      </c>
      <c r="D24" s="191">
        <v>101</v>
      </c>
      <c r="E24">
        <v>1</v>
      </c>
      <c r="F24">
        <v>0</v>
      </c>
      <c r="G24" s="191">
        <v>100</v>
      </c>
      <c r="H24" s="191">
        <v>100</v>
      </c>
      <c r="I24" s="52">
        <v>124</v>
      </c>
      <c r="J24" s="191">
        <v>313.58823529411762</v>
      </c>
      <c r="K24" s="190">
        <v>1.8758206715438003E-2</v>
      </c>
      <c r="L24" s="52">
        <v>1.0257224725867395</v>
      </c>
      <c r="M24">
        <v>17</v>
      </c>
      <c r="N24" s="199">
        <v>5.882352941176471</v>
      </c>
      <c r="O24" s="199"/>
    </row>
    <row r="25" spans="2:15" x14ac:dyDescent="0.25">
      <c r="B25" s="49" t="s">
        <v>614</v>
      </c>
      <c r="C25" s="30">
        <v>0.79830000000000001</v>
      </c>
      <c r="D25" s="191">
        <v>0</v>
      </c>
      <c r="E25">
        <v>0</v>
      </c>
      <c r="F25">
        <v>0</v>
      </c>
      <c r="G25" s="191">
        <v>0</v>
      </c>
      <c r="H25" s="191">
        <v>0</v>
      </c>
      <c r="I25" s="52">
        <v>0</v>
      </c>
      <c r="J25" s="191">
        <v>140</v>
      </c>
      <c r="K25" s="190">
        <v>0</v>
      </c>
      <c r="L25" s="52">
        <v>0</v>
      </c>
      <c r="M25">
        <v>3</v>
      </c>
      <c r="N25" s="199">
        <v>0</v>
      </c>
      <c r="O25" s="199"/>
    </row>
    <row r="26" spans="2:15" x14ac:dyDescent="0.25">
      <c r="B26" s="49" t="s">
        <v>187</v>
      </c>
      <c r="C26" s="30">
        <v>5.3849100000000005</v>
      </c>
      <c r="D26" s="191">
        <v>88</v>
      </c>
      <c r="E26">
        <v>0</v>
      </c>
      <c r="F26">
        <v>2</v>
      </c>
      <c r="G26" s="191">
        <v>86</v>
      </c>
      <c r="H26" s="191">
        <v>88</v>
      </c>
      <c r="I26" s="52">
        <v>116</v>
      </c>
      <c r="J26" s="191">
        <v>425.5</v>
      </c>
      <c r="K26" s="190">
        <v>1.0340775558166862E-2</v>
      </c>
      <c r="L26" s="52">
        <v>0.89756993772102656</v>
      </c>
      <c r="M26">
        <v>20</v>
      </c>
      <c r="N26" s="199">
        <v>4.4000000000000004</v>
      </c>
      <c r="O26" s="199"/>
    </row>
    <row r="27" spans="2:15" x14ac:dyDescent="0.25">
      <c r="B27" s="49" t="s">
        <v>191</v>
      </c>
      <c r="C27" s="30">
        <v>4.9387799999999995</v>
      </c>
      <c r="D27" s="191">
        <v>99</v>
      </c>
      <c r="E27">
        <v>1</v>
      </c>
      <c r="F27">
        <v>2</v>
      </c>
      <c r="G27" s="191">
        <v>96</v>
      </c>
      <c r="H27" s="191">
        <v>98</v>
      </c>
      <c r="I27" s="52">
        <v>129</v>
      </c>
      <c r="J27" s="191">
        <v>298.21052631578948</v>
      </c>
      <c r="K27" s="190">
        <v>1.729615248852806E-2</v>
      </c>
      <c r="L27" s="52">
        <v>1.0883254568942129</v>
      </c>
      <c r="M27">
        <v>19</v>
      </c>
      <c r="N27" s="199">
        <v>5.1578947368421053</v>
      </c>
      <c r="O27" s="199"/>
    </row>
    <row r="28" spans="2:15" x14ac:dyDescent="0.25">
      <c r="B28" s="49" t="s">
        <v>119</v>
      </c>
      <c r="C28" s="30">
        <v>5.2615800000000013</v>
      </c>
      <c r="D28" s="191">
        <v>92</v>
      </c>
      <c r="E28">
        <v>0</v>
      </c>
      <c r="F28">
        <v>0</v>
      </c>
      <c r="G28" s="191">
        <v>92</v>
      </c>
      <c r="H28" s="191">
        <v>92</v>
      </c>
      <c r="I28" s="52">
        <v>119</v>
      </c>
      <c r="J28" s="191">
        <v>274.36842105263156</v>
      </c>
      <c r="K28" s="190">
        <v>1.7648187224247075E-2</v>
      </c>
      <c r="L28" s="52">
        <v>0.9423658546165472</v>
      </c>
      <c r="M28">
        <v>19</v>
      </c>
      <c r="N28" s="199">
        <v>4.8421052631578947</v>
      </c>
      <c r="O28" s="199"/>
    </row>
    <row r="29" spans="2:15" x14ac:dyDescent="0.25">
      <c r="B29" s="49" t="s">
        <v>139</v>
      </c>
      <c r="C29" s="30">
        <v>5.2392599999999989</v>
      </c>
      <c r="D29" s="191">
        <v>75</v>
      </c>
      <c r="E29">
        <v>0</v>
      </c>
      <c r="F29">
        <v>0</v>
      </c>
      <c r="G29" s="191">
        <v>75</v>
      </c>
      <c r="H29" s="191">
        <v>75</v>
      </c>
      <c r="I29" s="52">
        <v>97</v>
      </c>
      <c r="J29" s="191">
        <v>178.36842105263159</v>
      </c>
      <c r="K29" s="190">
        <v>2.2130421953378578E-2</v>
      </c>
      <c r="L29" s="52">
        <v>0.77141937347386225</v>
      </c>
      <c r="M29">
        <v>19</v>
      </c>
      <c r="N29" s="199">
        <v>3.9473684210526314</v>
      </c>
      <c r="O29" s="199"/>
    </row>
    <row r="30" spans="2:15" x14ac:dyDescent="0.25">
      <c r="B30" s="49" t="s">
        <v>196</v>
      </c>
      <c r="C30" s="30">
        <v>5.4699399999999985</v>
      </c>
      <c r="D30" s="191">
        <v>145</v>
      </c>
      <c r="E30">
        <v>0</v>
      </c>
      <c r="F30">
        <v>4</v>
      </c>
      <c r="G30" s="191">
        <v>141</v>
      </c>
      <c r="H30" s="191">
        <v>145</v>
      </c>
      <c r="I30" s="52">
        <v>168</v>
      </c>
      <c r="J30" s="191">
        <v>253.85</v>
      </c>
      <c r="K30" s="190">
        <v>2.8560173330707112E-2</v>
      </c>
      <c r="L30" s="52">
        <v>1.2797215325945077</v>
      </c>
      <c r="M30">
        <v>20</v>
      </c>
      <c r="N30" s="199">
        <v>7.25</v>
      </c>
      <c r="O30" s="199"/>
    </row>
    <row r="31" spans="2:15" x14ac:dyDescent="0.25">
      <c r="B31" s="29" t="s">
        <v>344</v>
      </c>
      <c r="C31" s="30">
        <v>86.884139999999988</v>
      </c>
      <c r="D31" s="191">
        <v>1600</v>
      </c>
      <c r="E31">
        <v>4</v>
      </c>
      <c r="F31">
        <v>12</v>
      </c>
      <c r="G31" s="191">
        <v>1584</v>
      </c>
      <c r="H31" s="191">
        <v>1596</v>
      </c>
      <c r="I31" s="52">
        <v>2011.25</v>
      </c>
      <c r="J31" s="191">
        <v>3743.5</v>
      </c>
      <c r="K31" s="190">
        <v>2.1316949378923467E-2</v>
      </c>
      <c r="L31" s="52">
        <v>0.96452682081371066</v>
      </c>
      <c r="M31">
        <v>317</v>
      </c>
      <c r="N31" s="199">
        <v>5.034700315457413</v>
      </c>
      <c r="O31" s="199"/>
    </row>
    <row r="32" spans="2:15" x14ac:dyDescent="0.25">
      <c r="B32" s="29" t="s">
        <v>31</v>
      </c>
      <c r="C32" s="30"/>
      <c r="D32" s="191"/>
      <c r="G32" s="191"/>
      <c r="H32" s="191"/>
      <c r="I32" s="52"/>
      <c r="J32" s="191"/>
      <c r="L32" s="52"/>
      <c r="N32" s="199"/>
      <c r="O32" s="199"/>
    </row>
    <row r="33" spans="2:15" x14ac:dyDescent="0.25">
      <c r="B33" s="49" t="s">
        <v>53</v>
      </c>
      <c r="C33" s="30">
        <v>6.1525499999999997</v>
      </c>
      <c r="D33" s="191">
        <v>99</v>
      </c>
      <c r="E33">
        <v>1</v>
      </c>
      <c r="F33">
        <v>1</v>
      </c>
      <c r="G33" s="191">
        <v>97</v>
      </c>
      <c r="H33" s="191">
        <v>98</v>
      </c>
      <c r="I33" s="52">
        <v>165</v>
      </c>
      <c r="J33" s="191">
        <v>214</v>
      </c>
      <c r="K33" s="190">
        <v>2.2897196261682243E-2</v>
      </c>
      <c r="L33" s="52">
        <v>1.1174228571892955</v>
      </c>
      <c r="M33">
        <v>20</v>
      </c>
      <c r="N33" s="199">
        <v>4.9000000000000004</v>
      </c>
      <c r="O33" s="199"/>
    </row>
    <row r="34" spans="2:15" x14ac:dyDescent="0.25">
      <c r="B34" s="49" t="s">
        <v>58</v>
      </c>
      <c r="C34" s="30">
        <v>6.3732400000000009</v>
      </c>
      <c r="D34" s="191">
        <v>73</v>
      </c>
      <c r="E34">
        <v>0</v>
      </c>
      <c r="F34">
        <v>1</v>
      </c>
      <c r="G34" s="191">
        <v>72</v>
      </c>
      <c r="H34" s="191">
        <v>73</v>
      </c>
      <c r="I34" s="52">
        <v>134</v>
      </c>
      <c r="J34" s="191">
        <v>256.33333333333331</v>
      </c>
      <c r="K34" s="190">
        <v>1.5821413090593844E-2</v>
      </c>
      <c r="L34" s="52">
        <v>0.87605885441837006</v>
      </c>
      <c r="M34">
        <v>18</v>
      </c>
      <c r="N34" s="199">
        <v>4.0555555555555554</v>
      </c>
      <c r="O34" s="199"/>
    </row>
    <row r="35" spans="2:15" x14ac:dyDescent="0.25">
      <c r="B35" s="49" t="s">
        <v>63</v>
      </c>
      <c r="C35" s="30">
        <v>5.3658300000000017</v>
      </c>
      <c r="D35" s="191">
        <v>86</v>
      </c>
      <c r="E35">
        <v>1</v>
      </c>
      <c r="F35">
        <v>0</v>
      </c>
      <c r="G35" s="191">
        <v>85</v>
      </c>
      <c r="H35" s="191">
        <v>85</v>
      </c>
      <c r="I35" s="52">
        <v>121</v>
      </c>
      <c r="J35" s="191">
        <v>217.15789473684211</v>
      </c>
      <c r="K35" s="190">
        <v>2.0601066408143482E-2</v>
      </c>
      <c r="L35" s="52">
        <v>0.93958747605993209</v>
      </c>
      <c r="M35">
        <v>19</v>
      </c>
      <c r="N35" s="199">
        <v>4.4736842105263159</v>
      </c>
      <c r="O35" s="199"/>
    </row>
    <row r="36" spans="2:15" x14ac:dyDescent="0.25">
      <c r="B36" s="49" t="s">
        <v>100</v>
      </c>
      <c r="C36" s="30">
        <v>4.7924800000000003</v>
      </c>
      <c r="D36" s="191">
        <v>30</v>
      </c>
      <c r="E36">
        <v>0</v>
      </c>
      <c r="F36">
        <v>0</v>
      </c>
      <c r="G36" s="191">
        <v>30</v>
      </c>
      <c r="H36" s="191">
        <v>30</v>
      </c>
      <c r="I36" s="52">
        <v>38</v>
      </c>
      <c r="J36" s="191">
        <v>153.33333333333334</v>
      </c>
      <c r="K36" s="190">
        <v>1.0869565217391304E-2</v>
      </c>
      <c r="L36" s="52">
        <v>0.33037870441469414</v>
      </c>
      <c r="M36">
        <v>18</v>
      </c>
      <c r="N36" s="199">
        <v>1.6666666666666667</v>
      </c>
      <c r="O36" s="199"/>
    </row>
    <row r="37" spans="2:15" x14ac:dyDescent="0.25">
      <c r="B37" s="49" t="s">
        <v>144</v>
      </c>
      <c r="C37" s="30">
        <v>5.1833900000000002</v>
      </c>
      <c r="D37" s="191">
        <v>3</v>
      </c>
      <c r="E37">
        <v>0</v>
      </c>
      <c r="F37">
        <v>0</v>
      </c>
      <c r="G37" s="191">
        <v>3</v>
      </c>
      <c r="H37" s="191">
        <v>3</v>
      </c>
      <c r="I37" s="52">
        <v>6</v>
      </c>
      <c r="J37" s="191">
        <v>28.736842105263158</v>
      </c>
      <c r="K37" s="190">
        <v>5.4945054945054949E-3</v>
      </c>
      <c r="L37" s="52">
        <v>4.8230983969950167E-2</v>
      </c>
      <c r="M37">
        <v>19</v>
      </c>
      <c r="N37" s="199">
        <v>0.15789473684210525</v>
      </c>
      <c r="O37" s="199"/>
    </row>
    <row r="38" spans="2:15" x14ac:dyDescent="0.25">
      <c r="B38" s="49" t="s">
        <v>69</v>
      </c>
      <c r="C38" s="30">
        <v>5.11036</v>
      </c>
      <c r="D38" s="191">
        <v>76</v>
      </c>
      <c r="E38">
        <v>0</v>
      </c>
      <c r="F38">
        <v>0</v>
      </c>
      <c r="G38" s="191">
        <v>76</v>
      </c>
      <c r="H38" s="191">
        <v>76</v>
      </c>
      <c r="I38" s="52">
        <v>106</v>
      </c>
      <c r="J38" s="191">
        <v>233.05263157894737</v>
      </c>
      <c r="K38" s="190">
        <v>1.7163504968383016E-2</v>
      </c>
      <c r="L38" s="52">
        <v>0.86425744305032648</v>
      </c>
      <c r="M38">
        <v>19</v>
      </c>
      <c r="N38" s="199">
        <v>4</v>
      </c>
      <c r="O38" s="199"/>
    </row>
    <row r="39" spans="2:15" x14ac:dyDescent="0.25">
      <c r="B39" s="49" t="s">
        <v>163</v>
      </c>
      <c r="C39" s="30">
        <v>4.22187</v>
      </c>
      <c r="D39" s="191">
        <v>63</v>
      </c>
      <c r="E39">
        <v>0</v>
      </c>
      <c r="F39">
        <v>0</v>
      </c>
      <c r="G39" s="191">
        <v>63</v>
      </c>
      <c r="H39" s="191">
        <v>63</v>
      </c>
      <c r="I39" s="52">
        <v>76</v>
      </c>
      <c r="J39" s="191">
        <v>127.9375</v>
      </c>
      <c r="K39" s="190">
        <v>3.0776746458231558E-2</v>
      </c>
      <c r="L39" s="52">
        <v>0.75006257100921303</v>
      </c>
      <c r="M39">
        <v>16</v>
      </c>
      <c r="N39" s="199">
        <v>3.9375</v>
      </c>
      <c r="O39" s="199"/>
    </row>
    <row r="40" spans="2:15" x14ac:dyDescent="0.25">
      <c r="B40" s="49" t="s">
        <v>75</v>
      </c>
      <c r="C40" s="30">
        <v>4.0031699999999999</v>
      </c>
      <c r="D40" s="191">
        <v>48</v>
      </c>
      <c r="E40">
        <v>0</v>
      </c>
      <c r="F40">
        <v>0</v>
      </c>
      <c r="G40" s="191">
        <v>48</v>
      </c>
      <c r="H40" s="191">
        <v>48</v>
      </c>
      <c r="I40" s="52">
        <v>58</v>
      </c>
      <c r="J40" s="191">
        <v>229.53333333333333</v>
      </c>
      <c r="K40" s="190">
        <v>1.3941330235259947E-2</v>
      </c>
      <c r="L40" s="52">
        <v>0.60368824373350793</v>
      </c>
      <c r="M40">
        <v>15</v>
      </c>
      <c r="N40" s="199">
        <v>3.2</v>
      </c>
      <c r="O40" s="199"/>
    </row>
    <row r="41" spans="2:15" x14ac:dyDescent="0.25">
      <c r="B41" s="49" t="s">
        <v>519</v>
      </c>
      <c r="C41" s="30">
        <v>5.2737300000000005</v>
      </c>
      <c r="D41" s="191">
        <v>104</v>
      </c>
      <c r="E41">
        <v>1</v>
      </c>
      <c r="F41">
        <v>0</v>
      </c>
      <c r="G41" s="191">
        <v>103</v>
      </c>
      <c r="H41" s="191">
        <v>103</v>
      </c>
      <c r="I41" s="52">
        <v>128</v>
      </c>
      <c r="J41" s="191">
        <v>258.45</v>
      </c>
      <c r="K41" s="190">
        <v>1.9926484813310118E-2</v>
      </c>
      <c r="L41" s="52">
        <v>1.0113019311442437</v>
      </c>
      <c r="M41">
        <v>20</v>
      </c>
      <c r="N41" s="199">
        <v>5.15</v>
      </c>
      <c r="O41" s="199"/>
    </row>
    <row r="42" spans="2:15" x14ac:dyDescent="0.25">
      <c r="B42" s="49" t="s">
        <v>201</v>
      </c>
      <c r="C42" s="30">
        <v>5.31874</v>
      </c>
      <c r="D42" s="191">
        <v>95</v>
      </c>
      <c r="E42">
        <v>1</v>
      </c>
      <c r="F42">
        <v>0</v>
      </c>
      <c r="G42" s="191">
        <v>94</v>
      </c>
      <c r="H42" s="191">
        <v>94</v>
      </c>
      <c r="I42" s="52">
        <v>118</v>
      </c>
      <c r="J42" s="191">
        <v>232.84210526315789</v>
      </c>
      <c r="K42" s="190">
        <v>2.1247739602169982E-2</v>
      </c>
      <c r="L42" s="52">
        <v>0.92440440154372405</v>
      </c>
      <c r="M42">
        <v>19</v>
      </c>
      <c r="N42" s="199">
        <v>4.9473684210526319</v>
      </c>
      <c r="O42" s="199"/>
    </row>
    <row r="43" spans="2:15" x14ac:dyDescent="0.25">
      <c r="B43" s="49" t="s">
        <v>581</v>
      </c>
      <c r="C43" s="30">
        <v>2.9392400000000003</v>
      </c>
      <c r="D43" s="191">
        <v>79</v>
      </c>
      <c r="E43">
        <v>0</v>
      </c>
      <c r="F43">
        <v>0</v>
      </c>
      <c r="G43" s="191">
        <v>79</v>
      </c>
      <c r="H43" s="191">
        <v>79</v>
      </c>
      <c r="I43" s="52">
        <v>106</v>
      </c>
      <c r="J43" s="191">
        <v>166.90909090909091</v>
      </c>
      <c r="K43" s="190">
        <v>4.3028322440087148E-2</v>
      </c>
      <c r="L43" s="52">
        <v>1.5026560153871973</v>
      </c>
      <c r="M43">
        <v>11</v>
      </c>
      <c r="N43" s="199">
        <v>7.1818181818181817</v>
      </c>
      <c r="O43" s="199"/>
    </row>
    <row r="44" spans="2:15" x14ac:dyDescent="0.25">
      <c r="B44" s="49" t="s">
        <v>154</v>
      </c>
      <c r="C44" s="30">
        <v>6.1507000000000005</v>
      </c>
      <c r="D44" s="191">
        <v>96</v>
      </c>
      <c r="E44">
        <v>1</v>
      </c>
      <c r="F44">
        <v>1</v>
      </c>
      <c r="G44" s="191">
        <v>94</v>
      </c>
      <c r="H44" s="191">
        <v>95</v>
      </c>
      <c r="I44" s="52">
        <v>180</v>
      </c>
      <c r="J44" s="191">
        <v>219.26315789473685</v>
      </c>
      <c r="K44" s="190">
        <v>2.2803648583773404E-2</v>
      </c>
      <c r="L44" s="52">
        <v>1.2193734046531288</v>
      </c>
      <c r="M44">
        <v>19</v>
      </c>
      <c r="N44" s="199">
        <v>5</v>
      </c>
      <c r="O44" s="199"/>
    </row>
    <row r="45" spans="2:15" x14ac:dyDescent="0.25">
      <c r="B45" s="49" t="s">
        <v>114</v>
      </c>
      <c r="C45" s="30">
        <v>5.3143700000000011</v>
      </c>
      <c r="D45" s="191">
        <v>107</v>
      </c>
      <c r="E45">
        <v>0</v>
      </c>
      <c r="F45">
        <v>0</v>
      </c>
      <c r="G45" s="191">
        <v>107</v>
      </c>
      <c r="H45" s="191">
        <v>107</v>
      </c>
      <c r="I45" s="52">
        <v>139</v>
      </c>
      <c r="J45" s="191">
        <v>158.80000000000001</v>
      </c>
      <c r="K45" s="190">
        <v>3.3690176322418136E-2</v>
      </c>
      <c r="L45" s="52">
        <v>1.089812464443888</v>
      </c>
      <c r="M45">
        <v>20</v>
      </c>
      <c r="N45" s="199">
        <v>5.35</v>
      </c>
      <c r="O45" s="199"/>
    </row>
    <row r="46" spans="2:15" x14ac:dyDescent="0.25">
      <c r="B46" s="49" t="s">
        <v>79</v>
      </c>
      <c r="C46" s="30">
        <v>5.308889999999999</v>
      </c>
      <c r="D46" s="191">
        <v>149</v>
      </c>
      <c r="E46">
        <v>0</v>
      </c>
      <c r="F46">
        <v>0</v>
      </c>
      <c r="G46" s="191">
        <v>149</v>
      </c>
      <c r="H46" s="191">
        <v>149</v>
      </c>
      <c r="I46" s="52">
        <v>199</v>
      </c>
      <c r="J46" s="191">
        <v>191.95</v>
      </c>
      <c r="K46" s="190">
        <v>3.8812190674654856E-2</v>
      </c>
      <c r="L46" s="52">
        <v>1.5618456337702735</v>
      </c>
      <c r="M46">
        <v>20</v>
      </c>
      <c r="N46" s="199">
        <v>7.45</v>
      </c>
      <c r="O46" s="199"/>
    </row>
    <row r="47" spans="2:15" x14ac:dyDescent="0.25">
      <c r="B47" s="49" t="s">
        <v>159</v>
      </c>
      <c r="C47" s="30">
        <v>1.8828</v>
      </c>
      <c r="D47" s="191">
        <v>22</v>
      </c>
      <c r="E47">
        <v>0</v>
      </c>
      <c r="F47">
        <v>0</v>
      </c>
      <c r="G47" s="191">
        <v>22</v>
      </c>
      <c r="H47" s="191">
        <v>22</v>
      </c>
      <c r="I47" s="52">
        <v>22</v>
      </c>
      <c r="J47" s="191">
        <v>141.57142857142858</v>
      </c>
      <c r="K47" s="190">
        <v>2.2199798183652877E-2</v>
      </c>
      <c r="L47" s="52">
        <v>0.48686353657672965</v>
      </c>
      <c r="M47">
        <v>7</v>
      </c>
      <c r="N47" s="199">
        <v>3.1428571428571428</v>
      </c>
      <c r="O47" s="199"/>
    </row>
    <row r="48" spans="2:15" x14ac:dyDescent="0.25">
      <c r="B48" s="49" t="s">
        <v>520</v>
      </c>
      <c r="C48" s="30">
        <v>5.2677000000000005</v>
      </c>
      <c r="D48" s="191">
        <v>106</v>
      </c>
      <c r="E48">
        <v>1</v>
      </c>
      <c r="F48">
        <v>2</v>
      </c>
      <c r="G48" s="191">
        <v>103</v>
      </c>
      <c r="H48" s="191">
        <v>105</v>
      </c>
      <c r="I48" s="52">
        <v>130</v>
      </c>
      <c r="J48" s="191">
        <v>271.39999999999998</v>
      </c>
      <c r="K48" s="190">
        <v>1.9344141488577746E-2</v>
      </c>
      <c r="L48" s="52">
        <v>1.0282792616638508</v>
      </c>
      <c r="M48">
        <v>20</v>
      </c>
      <c r="N48" s="199">
        <v>5.25</v>
      </c>
      <c r="O48" s="199"/>
    </row>
    <row r="49" spans="2:15" x14ac:dyDescent="0.25">
      <c r="B49" s="49" t="s">
        <v>84</v>
      </c>
      <c r="C49" s="30">
        <v>6.1416600000000008</v>
      </c>
      <c r="D49" s="191">
        <v>82</v>
      </c>
      <c r="E49">
        <v>1</v>
      </c>
      <c r="F49">
        <v>2</v>
      </c>
      <c r="G49" s="191">
        <v>79</v>
      </c>
      <c r="H49" s="191">
        <v>81</v>
      </c>
      <c r="I49" s="52">
        <v>149</v>
      </c>
      <c r="J49" s="191">
        <v>269.73684210526318</v>
      </c>
      <c r="K49" s="190">
        <v>1.5804878048780488E-2</v>
      </c>
      <c r="L49" s="52">
        <v>1.0108559140905444</v>
      </c>
      <c r="M49">
        <v>19</v>
      </c>
      <c r="N49" s="199">
        <v>4.2631578947368425</v>
      </c>
      <c r="O49" s="199"/>
    </row>
    <row r="50" spans="2:15" x14ac:dyDescent="0.25">
      <c r="B50" s="29" t="s">
        <v>345</v>
      </c>
      <c r="C50" s="30">
        <v>84.800720000000013</v>
      </c>
      <c r="D50" s="191">
        <v>1318</v>
      </c>
      <c r="E50">
        <v>7</v>
      </c>
      <c r="F50">
        <v>7</v>
      </c>
      <c r="G50" s="191">
        <v>1304</v>
      </c>
      <c r="H50" s="191">
        <v>1311</v>
      </c>
      <c r="I50" s="52">
        <v>1875</v>
      </c>
      <c r="J50" s="191">
        <v>3019.9</v>
      </c>
      <c r="K50" s="190">
        <v>2.1706016755521706E-2</v>
      </c>
      <c r="L50" s="52">
        <v>0.92127755519056898</v>
      </c>
      <c r="M50">
        <v>299</v>
      </c>
      <c r="N50" s="199">
        <v>4.384615384615385</v>
      </c>
      <c r="O50" s="199"/>
    </row>
    <row r="51" spans="2:15" x14ac:dyDescent="0.25">
      <c r="B51" s="29" t="s">
        <v>254</v>
      </c>
      <c r="C51" s="30">
        <v>171.6848600000001</v>
      </c>
      <c r="D51" s="191">
        <v>2918</v>
      </c>
      <c r="E51">
        <v>11</v>
      </c>
      <c r="F51">
        <v>19</v>
      </c>
      <c r="G51" s="191">
        <v>2888</v>
      </c>
      <c r="H51" s="191">
        <v>2907</v>
      </c>
      <c r="I51" s="52">
        <v>3886.25</v>
      </c>
      <c r="J51" s="191">
        <v>6763.4</v>
      </c>
      <c r="K51" s="190">
        <v>2.1490670372889376E-2</v>
      </c>
      <c r="L51" s="52">
        <v>0.94316460597243823</v>
      </c>
      <c r="M51">
        <v>616</v>
      </c>
      <c r="N51" s="199">
        <v>4.7191558441558445</v>
      </c>
      <c r="O51" s="199"/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F174-A198-449F-B2DE-6840B0F7C68E}">
  <dimension ref="A5:L57"/>
  <sheetViews>
    <sheetView showGridLines="0" zoomScale="80" zoomScaleNormal="80" workbookViewId="0"/>
  </sheetViews>
  <sheetFormatPr baseColWidth="10" defaultColWidth="0" defaultRowHeight="15" outlineLevelRow="1" x14ac:dyDescent="0.25"/>
  <cols>
    <col min="1" max="1" width="11.5703125" style="55" customWidth="1"/>
    <col min="2" max="2" width="16.42578125" style="55" bestFit="1" customWidth="1"/>
    <col min="3" max="3" width="26.28515625" style="55" bestFit="1" customWidth="1"/>
    <col min="4" max="4" width="14.28515625" style="55" bestFit="1" customWidth="1"/>
    <col min="5" max="5" width="8.140625" style="55" bestFit="1" customWidth="1"/>
    <col min="6" max="6" width="10.42578125" style="55" bestFit="1" customWidth="1"/>
    <col min="7" max="7" width="8.140625" style="55" bestFit="1" customWidth="1"/>
    <col min="8" max="11" width="7.7109375" style="55" customWidth="1"/>
    <col min="12" max="12" width="11.5703125" style="55" customWidth="1"/>
    <col min="13" max="16384" width="11.5703125" style="55" hidden="1"/>
  </cols>
  <sheetData>
    <row r="5" spans="2:5" x14ac:dyDescent="0.25">
      <c r="B5" s="338" t="s">
        <v>343</v>
      </c>
      <c r="C5" s="338"/>
    </row>
    <row r="7" spans="2:5" x14ac:dyDescent="0.25">
      <c r="B7" t="s">
        <v>314</v>
      </c>
      <c r="C7" t="s">
        <v>217</v>
      </c>
      <c r="D7" t="s">
        <v>11</v>
      </c>
      <c r="E7" t="s">
        <v>261</v>
      </c>
    </row>
    <row r="8" spans="2:5" x14ac:dyDescent="0.25">
      <c r="B8" s="29">
        <v>1</v>
      </c>
      <c r="C8" t="s">
        <v>41</v>
      </c>
      <c r="D8" t="s">
        <v>31</v>
      </c>
      <c r="E8">
        <v>22</v>
      </c>
    </row>
    <row r="9" spans="2:5" x14ac:dyDescent="0.25">
      <c r="B9" s="29">
        <v>2</v>
      </c>
      <c r="C9" t="s">
        <v>25</v>
      </c>
      <c r="D9" t="s">
        <v>31</v>
      </c>
      <c r="E9">
        <v>16</v>
      </c>
    </row>
    <row r="10" spans="2:5" x14ac:dyDescent="0.25">
      <c r="B10" t="s">
        <v>290</v>
      </c>
      <c r="C10"/>
      <c r="D10"/>
      <c r="E10">
        <f>SUBTOTAL(109,RNK_Delivery_1112[Puntos])</f>
        <v>38</v>
      </c>
    </row>
    <row r="13" spans="2:5" x14ac:dyDescent="0.25">
      <c r="B13" s="337" t="s">
        <v>342</v>
      </c>
      <c r="C13" s="337"/>
    </row>
    <row r="15" spans="2:5" hidden="1" outlineLevel="1" x14ac:dyDescent="0.25">
      <c r="B15" s="55" t="s">
        <v>340</v>
      </c>
    </row>
    <row r="16" spans="2:5" hidden="1" outlineLevel="1" x14ac:dyDescent="0.25">
      <c r="B16" s="54">
        <f>COUNTIF(RNK_Hunting_[RNK],"&lt;&gt;NO PERFILADO")/4</f>
        <v>8.25</v>
      </c>
      <c r="C16" s="54" t="s">
        <v>337</v>
      </c>
    </row>
    <row r="17" spans="2:7" hidden="1" outlineLevel="1" x14ac:dyDescent="0.25">
      <c r="B17" s="54">
        <f>COUNTIF(RNK_Hunting_[RNK],"&lt;&gt;NO PERFILADO")/2</f>
        <v>16.5</v>
      </c>
      <c r="C17" s="54" t="s">
        <v>338</v>
      </c>
    </row>
    <row r="18" spans="2:7" hidden="1" outlineLevel="1" x14ac:dyDescent="0.25">
      <c r="B18" s="54">
        <f>COUNTIF(RNK_Hunting_[RNK],"&lt;&gt;NO PERFILADO")/4*3</f>
        <v>24.75</v>
      </c>
      <c r="C18" s="54" t="s">
        <v>339</v>
      </c>
    </row>
    <row r="19" spans="2:7" hidden="1" outlineLevel="1" x14ac:dyDescent="0.25"/>
    <row r="20" spans="2:7" collapsed="1" x14ac:dyDescent="0.25">
      <c r="B20" s="55" t="s">
        <v>314</v>
      </c>
      <c r="C20" s="55" t="s">
        <v>217</v>
      </c>
      <c r="D20" s="55" t="s">
        <v>11</v>
      </c>
      <c r="E20" s="55" t="s">
        <v>19</v>
      </c>
      <c r="F20" s="55" t="s">
        <v>261</v>
      </c>
      <c r="G20" s="55" t="s">
        <v>341</v>
      </c>
    </row>
    <row r="21" spans="2:7" x14ac:dyDescent="0.25">
      <c r="B21" s="55" t="s">
        <v>315</v>
      </c>
      <c r="C21" s="55" t="s">
        <v>79</v>
      </c>
      <c r="D21" s="55" t="s">
        <v>31</v>
      </c>
      <c r="E21" s="55" t="s">
        <v>37</v>
      </c>
      <c r="F21" s="237">
        <v>199</v>
      </c>
      <c r="G21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Q1</v>
      </c>
    </row>
    <row r="22" spans="2:7" x14ac:dyDescent="0.25">
      <c r="B22" s="55" t="s">
        <v>316</v>
      </c>
      <c r="C22" s="55" t="s">
        <v>154</v>
      </c>
      <c r="D22" s="55" t="s">
        <v>31</v>
      </c>
      <c r="E22" s="55" t="s">
        <v>37</v>
      </c>
      <c r="F22" s="237">
        <v>180</v>
      </c>
      <c r="G22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Q1</v>
      </c>
    </row>
    <row r="23" spans="2:7" x14ac:dyDescent="0.25">
      <c r="B23" s="55" t="s">
        <v>317</v>
      </c>
      <c r="C23" s="55" t="s">
        <v>196</v>
      </c>
      <c r="D23" s="55" t="s">
        <v>110</v>
      </c>
      <c r="E23" s="55" t="s">
        <v>37</v>
      </c>
      <c r="F23" s="237">
        <v>178</v>
      </c>
      <c r="G23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Q1</v>
      </c>
    </row>
    <row r="24" spans="2:7" x14ac:dyDescent="0.25">
      <c r="B24" s="55" t="s">
        <v>318</v>
      </c>
      <c r="C24" s="55" t="s">
        <v>53</v>
      </c>
      <c r="D24" s="55" t="s">
        <v>31</v>
      </c>
      <c r="E24" s="55" t="s">
        <v>37</v>
      </c>
      <c r="F24" s="237">
        <v>165</v>
      </c>
      <c r="G24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Q1</v>
      </c>
    </row>
    <row r="25" spans="2:7" x14ac:dyDescent="0.25">
      <c r="B25" s="55" t="s">
        <v>319</v>
      </c>
      <c r="C25" s="55" t="s">
        <v>84</v>
      </c>
      <c r="D25" s="55" t="s">
        <v>31</v>
      </c>
      <c r="E25" s="55" t="s">
        <v>37</v>
      </c>
      <c r="F25" s="237">
        <v>149</v>
      </c>
      <c r="G25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Q1</v>
      </c>
    </row>
    <row r="26" spans="2:7" x14ac:dyDescent="0.25">
      <c r="B26" s="55" t="s">
        <v>320</v>
      </c>
      <c r="C26" s="55" t="s">
        <v>206</v>
      </c>
      <c r="D26" s="55" t="s">
        <v>110</v>
      </c>
      <c r="E26" s="55" t="s">
        <v>37</v>
      </c>
      <c r="F26" s="237">
        <v>140</v>
      </c>
      <c r="G26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Q1</v>
      </c>
    </row>
    <row r="27" spans="2:7" x14ac:dyDescent="0.25">
      <c r="B27" s="55" t="s">
        <v>321</v>
      </c>
      <c r="C27" s="55" t="s">
        <v>114</v>
      </c>
      <c r="D27" s="55" t="s">
        <v>31</v>
      </c>
      <c r="E27" s="55" t="s">
        <v>37</v>
      </c>
      <c r="F27" s="237">
        <v>139</v>
      </c>
      <c r="G27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Q1</v>
      </c>
    </row>
    <row r="28" spans="2:7" x14ac:dyDescent="0.25">
      <c r="B28" s="55" t="s">
        <v>322</v>
      </c>
      <c r="C28" s="55" t="s">
        <v>105</v>
      </c>
      <c r="D28" s="55" t="s">
        <v>110</v>
      </c>
      <c r="E28" s="55" t="s">
        <v>37</v>
      </c>
      <c r="F28" s="237">
        <v>135</v>
      </c>
      <c r="G28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Q1</v>
      </c>
    </row>
    <row r="29" spans="2:7" x14ac:dyDescent="0.25">
      <c r="B29" s="55" t="s">
        <v>323</v>
      </c>
      <c r="C29" s="55" t="s">
        <v>58</v>
      </c>
      <c r="D29" s="55" t="s">
        <v>31</v>
      </c>
      <c r="E29" s="55" t="s">
        <v>37</v>
      </c>
      <c r="F29" s="237">
        <v>134</v>
      </c>
      <c r="G29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Q2</v>
      </c>
    </row>
    <row r="30" spans="2:7" x14ac:dyDescent="0.25">
      <c r="B30" s="55" t="s">
        <v>324</v>
      </c>
      <c r="C30" s="55" t="s">
        <v>520</v>
      </c>
      <c r="D30" s="55" t="s">
        <v>31</v>
      </c>
      <c r="E30" s="55" t="s">
        <v>37</v>
      </c>
      <c r="F30" s="237">
        <v>130</v>
      </c>
      <c r="G30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Q2</v>
      </c>
    </row>
    <row r="31" spans="2:7" x14ac:dyDescent="0.25">
      <c r="B31" s="55" t="s">
        <v>325</v>
      </c>
      <c r="C31" s="55" t="s">
        <v>191</v>
      </c>
      <c r="D31" s="55" t="s">
        <v>110</v>
      </c>
      <c r="E31" s="55" t="s">
        <v>37</v>
      </c>
      <c r="F31" s="237">
        <v>129</v>
      </c>
      <c r="G31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Q2</v>
      </c>
    </row>
    <row r="32" spans="2:7" x14ac:dyDescent="0.25">
      <c r="B32" s="55" t="s">
        <v>326</v>
      </c>
      <c r="C32" s="55" t="s">
        <v>464</v>
      </c>
      <c r="D32" s="55" t="s">
        <v>110</v>
      </c>
      <c r="E32" s="55" t="s">
        <v>37</v>
      </c>
      <c r="F32" s="237">
        <v>128.25</v>
      </c>
      <c r="G32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Q2</v>
      </c>
    </row>
    <row r="33" spans="2:7" x14ac:dyDescent="0.25">
      <c r="B33" s="55" t="s">
        <v>327</v>
      </c>
      <c r="C33" s="55" t="s">
        <v>519</v>
      </c>
      <c r="D33" s="55" t="s">
        <v>31</v>
      </c>
      <c r="E33" s="55" t="s">
        <v>37</v>
      </c>
      <c r="F33" s="237">
        <v>128</v>
      </c>
      <c r="G33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Q2</v>
      </c>
    </row>
    <row r="34" spans="2:7" x14ac:dyDescent="0.25">
      <c r="B34" s="55" t="s">
        <v>328</v>
      </c>
      <c r="C34" s="55" t="s">
        <v>187</v>
      </c>
      <c r="D34" s="55" t="s">
        <v>110</v>
      </c>
      <c r="E34" s="55" t="s">
        <v>37</v>
      </c>
      <c r="F34" s="237">
        <v>127</v>
      </c>
      <c r="G34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Q2</v>
      </c>
    </row>
    <row r="35" spans="2:7" x14ac:dyDescent="0.25">
      <c r="B35" s="55" t="s">
        <v>329</v>
      </c>
      <c r="C35" s="55" t="s">
        <v>134</v>
      </c>
      <c r="D35" s="55" t="s">
        <v>110</v>
      </c>
      <c r="E35" s="55" t="s">
        <v>37</v>
      </c>
      <c r="F35" s="237">
        <v>124</v>
      </c>
      <c r="G35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Q2</v>
      </c>
    </row>
    <row r="36" spans="2:7" x14ac:dyDescent="0.25">
      <c r="B36" s="55" t="s">
        <v>330</v>
      </c>
      <c r="C36" s="55" t="s">
        <v>63</v>
      </c>
      <c r="D36" s="55" t="s">
        <v>31</v>
      </c>
      <c r="E36" s="55" t="s">
        <v>37</v>
      </c>
      <c r="F36" s="237">
        <v>121</v>
      </c>
      <c r="G36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Q2</v>
      </c>
    </row>
    <row r="37" spans="2:7" x14ac:dyDescent="0.25">
      <c r="B37" s="55" t="s">
        <v>331</v>
      </c>
      <c r="C37" s="55" t="s">
        <v>119</v>
      </c>
      <c r="D37" s="55" t="s">
        <v>110</v>
      </c>
      <c r="E37" s="55" t="s">
        <v>37</v>
      </c>
      <c r="F37" s="237">
        <v>119</v>
      </c>
      <c r="G37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Q3</v>
      </c>
    </row>
    <row r="38" spans="2:7" x14ac:dyDescent="0.25">
      <c r="B38" s="55" t="s">
        <v>332</v>
      </c>
      <c r="C38" s="55" t="s">
        <v>201</v>
      </c>
      <c r="D38" s="55" t="s">
        <v>31</v>
      </c>
      <c r="E38" s="55" t="s">
        <v>37</v>
      </c>
      <c r="F38" s="237">
        <v>118</v>
      </c>
      <c r="G38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Q3</v>
      </c>
    </row>
    <row r="39" spans="2:7" x14ac:dyDescent="0.25">
      <c r="B39" s="55" t="s">
        <v>333</v>
      </c>
      <c r="C39" s="55" t="s">
        <v>173</v>
      </c>
      <c r="D39" s="55" t="s">
        <v>110</v>
      </c>
      <c r="E39" s="55" t="s">
        <v>37</v>
      </c>
      <c r="F39" s="237">
        <v>115</v>
      </c>
      <c r="G39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Q3</v>
      </c>
    </row>
    <row r="40" spans="2:7" x14ac:dyDescent="0.25">
      <c r="B40" s="55" t="s">
        <v>334</v>
      </c>
      <c r="C40" s="55" t="s">
        <v>182</v>
      </c>
      <c r="D40" s="55" t="s">
        <v>110</v>
      </c>
      <c r="E40" s="55" t="s">
        <v>37</v>
      </c>
      <c r="F40" s="237">
        <v>114</v>
      </c>
      <c r="G40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Q3</v>
      </c>
    </row>
    <row r="41" spans="2:7" x14ac:dyDescent="0.25">
      <c r="B41" s="55" t="s">
        <v>335</v>
      </c>
      <c r="C41" s="55" t="s">
        <v>211</v>
      </c>
      <c r="D41" s="55" t="s">
        <v>110</v>
      </c>
      <c r="E41" s="55" t="s">
        <v>37</v>
      </c>
      <c r="F41" s="237">
        <v>113</v>
      </c>
      <c r="G41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Q3</v>
      </c>
    </row>
    <row r="42" spans="2:7" x14ac:dyDescent="0.25">
      <c r="B42" s="55" t="s">
        <v>336</v>
      </c>
      <c r="C42" s="55" t="s">
        <v>129</v>
      </c>
      <c r="D42" s="55" t="s">
        <v>110</v>
      </c>
      <c r="E42" s="55" t="s">
        <v>37</v>
      </c>
      <c r="F42" s="237">
        <v>110</v>
      </c>
      <c r="G42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Q3</v>
      </c>
    </row>
    <row r="43" spans="2:7" x14ac:dyDescent="0.25">
      <c r="B43" s="55" t="s">
        <v>505</v>
      </c>
      <c r="C43" s="55" t="s">
        <v>168</v>
      </c>
      <c r="D43" s="55" t="s">
        <v>110</v>
      </c>
      <c r="E43" s="55" t="s">
        <v>37</v>
      </c>
      <c r="F43" s="237">
        <v>107</v>
      </c>
      <c r="G43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Q3</v>
      </c>
    </row>
    <row r="44" spans="2:7" x14ac:dyDescent="0.25">
      <c r="B44" s="55" t="s">
        <v>566</v>
      </c>
      <c r="C44" s="55" t="s">
        <v>581</v>
      </c>
      <c r="D44" s="55" t="s">
        <v>31</v>
      </c>
      <c r="E44" s="55" t="s">
        <v>37</v>
      </c>
      <c r="F44" s="237">
        <v>106</v>
      </c>
      <c r="G44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Q4</v>
      </c>
    </row>
    <row r="45" spans="2:7" x14ac:dyDescent="0.25">
      <c r="B45" s="55" t="s">
        <v>506</v>
      </c>
      <c r="C45" s="55" t="s">
        <v>69</v>
      </c>
      <c r="D45" s="55" t="s">
        <v>31</v>
      </c>
      <c r="E45" s="55" t="s">
        <v>37</v>
      </c>
      <c r="F45" s="237">
        <v>106</v>
      </c>
      <c r="G45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Q3</v>
      </c>
    </row>
    <row r="46" spans="2:7" x14ac:dyDescent="0.25">
      <c r="B46" s="55" t="s">
        <v>567</v>
      </c>
      <c r="C46" s="55" t="s">
        <v>517</v>
      </c>
      <c r="D46" s="55" t="s">
        <v>110</v>
      </c>
      <c r="E46" s="55" t="s">
        <v>37</v>
      </c>
      <c r="F46" s="237">
        <v>105</v>
      </c>
      <c r="G46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Q4</v>
      </c>
    </row>
    <row r="47" spans="2:7" x14ac:dyDescent="0.25">
      <c r="B47" s="55" t="s">
        <v>568</v>
      </c>
      <c r="C47" s="55" t="s">
        <v>139</v>
      </c>
      <c r="D47" s="55" t="s">
        <v>110</v>
      </c>
      <c r="E47" s="55" t="s">
        <v>37</v>
      </c>
      <c r="F47" s="237">
        <v>97</v>
      </c>
      <c r="G47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Q4</v>
      </c>
    </row>
    <row r="48" spans="2:7" x14ac:dyDescent="0.25">
      <c r="B48" s="55" t="s">
        <v>569</v>
      </c>
      <c r="C48" s="55" t="s">
        <v>584</v>
      </c>
      <c r="D48" s="55" t="s">
        <v>110</v>
      </c>
      <c r="E48" s="55" t="s">
        <v>37</v>
      </c>
      <c r="F48" s="237">
        <v>85</v>
      </c>
      <c r="G48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Q4</v>
      </c>
    </row>
    <row r="49" spans="2:7" x14ac:dyDescent="0.25">
      <c r="B49" s="55" t="s">
        <v>570</v>
      </c>
      <c r="C49" s="55" t="s">
        <v>177</v>
      </c>
      <c r="D49" s="55" t="s">
        <v>110</v>
      </c>
      <c r="E49" s="55" t="s">
        <v>37</v>
      </c>
      <c r="F49" s="237">
        <v>81</v>
      </c>
      <c r="G49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Q4</v>
      </c>
    </row>
    <row r="50" spans="2:7" x14ac:dyDescent="0.25">
      <c r="B50" s="55" t="s">
        <v>580</v>
      </c>
      <c r="C50" s="55" t="s">
        <v>163</v>
      </c>
      <c r="D50" s="55" t="s">
        <v>31</v>
      </c>
      <c r="E50" s="55" t="s">
        <v>37</v>
      </c>
      <c r="F50" s="237">
        <v>76</v>
      </c>
      <c r="G50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Q4</v>
      </c>
    </row>
    <row r="51" spans="2:7" x14ac:dyDescent="0.25">
      <c r="B51" s="55" t="s">
        <v>589</v>
      </c>
      <c r="C51" s="55" t="s">
        <v>75</v>
      </c>
      <c r="D51" s="55" t="s">
        <v>31</v>
      </c>
      <c r="E51" s="55" t="s">
        <v>504</v>
      </c>
      <c r="F51" s="237">
        <v>58</v>
      </c>
      <c r="G51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-</v>
      </c>
    </row>
    <row r="52" spans="2:7" x14ac:dyDescent="0.25">
      <c r="B52" s="55" t="s">
        <v>598</v>
      </c>
      <c r="C52" s="55" t="s">
        <v>100</v>
      </c>
      <c r="D52" s="55" t="s">
        <v>31</v>
      </c>
      <c r="E52" s="55" t="s">
        <v>37</v>
      </c>
      <c r="F52" s="237">
        <v>38</v>
      </c>
      <c r="G52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Q4</v>
      </c>
    </row>
    <row r="53" spans="2:7" x14ac:dyDescent="0.25">
      <c r="B53" s="55" t="s">
        <v>589</v>
      </c>
      <c r="C53" s="55" t="s">
        <v>159</v>
      </c>
      <c r="D53" s="55" t="s">
        <v>31</v>
      </c>
      <c r="E53" s="55" t="s">
        <v>629</v>
      </c>
      <c r="F53" s="237">
        <v>22</v>
      </c>
      <c r="G53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-</v>
      </c>
    </row>
    <row r="54" spans="2:7" x14ac:dyDescent="0.25">
      <c r="B54" s="55" t="s">
        <v>644</v>
      </c>
      <c r="C54" s="55" t="s">
        <v>608</v>
      </c>
      <c r="D54" s="55" t="s">
        <v>110</v>
      </c>
      <c r="E54" s="55" t="s">
        <v>37</v>
      </c>
      <c r="F54" s="237">
        <v>18</v>
      </c>
      <c r="G54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Q4</v>
      </c>
    </row>
    <row r="55" spans="2:7" x14ac:dyDescent="0.25">
      <c r="B55" s="55" t="s">
        <v>589</v>
      </c>
      <c r="C55" s="55" t="s">
        <v>516</v>
      </c>
      <c r="D55" s="55" t="s">
        <v>110</v>
      </c>
      <c r="E55" s="55" t="s">
        <v>504</v>
      </c>
      <c r="F55" s="237">
        <v>7</v>
      </c>
      <c r="G55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-</v>
      </c>
    </row>
    <row r="56" spans="2:7" x14ac:dyDescent="0.25">
      <c r="B56" s="55" t="s">
        <v>645</v>
      </c>
      <c r="C56" s="55" t="s">
        <v>144</v>
      </c>
      <c r="D56" s="55" t="s">
        <v>31</v>
      </c>
      <c r="E56" s="55" t="s">
        <v>37</v>
      </c>
      <c r="F56" s="237">
        <v>6</v>
      </c>
      <c r="G56" s="55" t="str">
        <f>IFERROR(IF(RNK_Hunting_[[#This Row],[RNK]]*1&lt;=$B$16,"Q1",
IF(AND(RNK_Hunting_[[#This Row],[RNK]]*1&gt;$B$16,RNK_Hunting_[[#This Row],[RNK]]*1&lt;=$B$17),"Q2",
IF(AND(RNK_Hunting_[[#This Row],[RNK]]*1&gt;$B$17,RNK_Hunting_[[#This Row],[RNK]]*1&lt;=$B$18),"Q3","Q4"))),"-")</f>
        <v>Q4</v>
      </c>
    </row>
    <row r="57" spans="2:7" x14ac:dyDescent="0.25">
      <c r="B57" s="55" t="s">
        <v>290</v>
      </c>
      <c r="F57" s="237">
        <f>SUBTOTAL(109,RNK_Hunting_[Puntos])</f>
        <v>3907.25</v>
      </c>
    </row>
  </sheetData>
  <mergeCells count="2">
    <mergeCell ref="B13:C13"/>
    <mergeCell ref="B5:C5"/>
  </mergeCells>
  <conditionalFormatting sqref="G1:K1048576">
    <cfRule type="containsText" dxfId="15" priority="1" operator="containsText" text="Q4">
      <formula>NOT(ISERROR(SEARCH("Q4",G1)))</formula>
    </cfRule>
    <cfRule type="containsText" dxfId="14" priority="2" operator="containsText" text="Q3">
      <formula>NOT(ISERROR(SEARCH("Q3",G1)))</formula>
    </cfRule>
    <cfRule type="containsText" dxfId="13" priority="3" operator="containsText" text="Q2">
      <formula>NOT(ISERROR(SEARCH("Q2",G1)))</formula>
    </cfRule>
    <cfRule type="containsText" dxfId="12" priority="4" operator="containsText" text="Q1">
      <formula>NOT(ISERROR(SEARCH("Q1",G1)))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8B06-81B0-4628-AF54-74952313F235}">
  <sheetPr>
    <tabColor theme="7" tint="0.79998168889431442"/>
  </sheetPr>
  <dimension ref="A5:Q47"/>
  <sheetViews>
    <sheetView showGridLines="0" topLeftCell="A10" zoomScale="76" zoomScaleNormal="76" workbookViewId="0"/>
  </sheetViews>
  <sheetFormatPr baseColWidth="10" defaultColWidth="0" defaultRowHeight="15" x14ac:dyDescent="0.25"/>
  <cols>
    <col min="1" max="1" width="11.5703125" customWidth="1"/>
    <col min="2" max="2" width="28.140625" bestFit="1" customWidth="1"/>
    <col min="3" max="3" width="14.85546875" bestFit="1" customWidth="1"/>
    <col min="4" max="4" width="13.140625" bestFit="1" customWidth="1"/>
    <col min="5" max="5" width="15.140625" bestFit="1" customWidth="1"/>
    <col min="6" max="6" width="15.42578125" bestFit="1" customWidth="1"/>
    <col min="7" max="7" width="14.42578125" bestFit="1" customWidth="1"/>
    <col min="8" max="8" width="8.85546875" bestFit="1" customWidth="1"/>
    <col min="9" max="9" width="25.5703125" bestFit="1" customWidth="1"/>
    <col min="10" max="10" width="37" bestFit="1" customWidth="1"/>
    <col min="11" max="11" width="23.7109375" style="219" customWidth="1"/>
    <col min="12" max="12" width="10.7109375" style="272" bestFit="1" customWidth="1"/>
    <col min="13" max="13" width="4.7109375" bestFit="1" customWidth="1"/>
    <col min="14" max="14" width="16.7109375" hidden="1" customWidth="1"/>
    <col min="15" max="15" width="13.140625" hidden="1" customWidth="1"/>
    <col min="16" max="17" width="13" hidden="1" customWidth="1"/>
    <col min="18" max="16384" width="11.5703125" hidden="1"/>
  </cols>
  <sheetData>
    <row r="5" spans="2:12" ht="14.45" customHeight="1" x14ac:dyDescent="0.25">
      <c r="B5" s="339" t="s">
        <v>626</v>
      </c>
      <c r="C5" s="340"/>
      <c r="D5" s="340"/>
      <c r="E5" s="340"/>
      <c r="F5" s="340"/>
      <c r="G5" s="340"/>
      <c r="H5" s="340"/>
      <c r="I5" s="340"/>
    </row>
    <row r="6" spans="2:12" ht="48" customHeight="1" x14ac:dyDescent="0.25">
      <c r="B6" s="340"/>
      <c r="C6" s="340"/>
      <c r="D6" s="340"/>
      <c r="E6" s="340"/>
      <c r="F6" s="340"/>
      <c r="G6" s="340"/>
      <c r="H6" s="340"/>
      <c r="I6" s="340"/>
    </row>
    <row r="9" spans="2:12" x14ac:dyDescent="0.25">
      <c r="B9" s="28" t="s">
        <v>216</v>
      </c>
      <c r="C9" t="s" vm="9">
        <v>599</v>
      </c>
    </row>
    <row r="10" spans="2:12" x14ac:dyDescent="0.25">
      <c r="B10" s="28" t="s">
        <v>17</v>
      </c>
      <c r="C10" t="s" vm="2">
        <v>273</v>
      </c>
    </row>
    <row r="12" spans="2:12" x14ac:dyDescent="0.25">
      <c r="B12" s="28" t="s">
        <v>217</v>
      </c>
      <c r="C12" s="53" t="s">
        <v>313</v>
      </c>
      <c r="D12" t="s">
        <v>257</v>
      </c>
      <c r="E12" t="s">
        <v>260</v>
      </c>
      <c r="F12" t="s">
        <v>259</v>
      </c>
      <c r="G12" t="s">
        <v>258</v>
      </c>
      <c r="H12" s="201" t="s">
        <v>473</v>
      </c>
      <c r="I12" s="245" t="s">
        <v>388</v>
      </c>
      <c r="J12" s="245" t="s">
        <v>601</v>
      </c>
      <c r="K12" s="274" t="s">
        <v>600</v>
      </c>
    </row>
    <row r="13" spans="2:12" x14ac:dyDescent="0.25">
      <c r="B13" s="29" t="s">
        <v>110</v>
      </c>
      <c r="C13" s="30"/>
      <c r="D13" s="191"/>
      <c r="G13" s="191"/>
      <c r="H13" s="191"/>
      <c r="J13" s="191"/>
      <c r="K13" s="273" t="str">
        <f>IF(I13="","",
IF(LEFT(B13,5)="Total","",
IF(2*(I13)=J13,"DUPLICA",
IF(3*(I13)=J13,"TRIPLICA",""))))</f>
        <v/>
      </c>
    </row>
    <row r="14" spans="2:12" x14ac:dyDescent="0.25">
      <c r="B14" s="49" t="s">
        <v>464</v>
      </c>
      <c r="C14" s="30">
        <v>0.30513000000000001</v>
      </c>
      <c r="D14" s="191">
        <v>7</v>
      </c>
      <c r="E14">
        <v>0</v>
      </c>
      <c r="F14">
        <v>0</v>
      </c>
      <c r="G14" s="191">
        <v>7</v>
      </c>
      <c r="H14" s="191">
        <v>7</v>
      </c>
      <c r="I14">
        <v>7</v>
      </c>
      <c r="J14" s="191">
        <v>14</v>
      </c>
      <c r="K14" s="273" t="str">
        <f>IF(I14="","",
IF(LEFT(B14,5)="Total","",
IF(2*(I14)=J14,"DUPLICA",
IF(3*(I14)=J14,"TRIPLICA",""))))</f>
        <v>DUPLICA</v>
      </c>
      <c r="L14" s="272" t="str">
        <f>IF(I14="","",
IF(I14=0,"OK",
IF(I14&lt;J14,"OK",
"Revisar")))</f>
        <v>OK</v>
      </c>
    </row>
    <row r="15" spans="2:12" x14ac:dyDescent="0.25">
      <c r="B15" s="49" t="s">
        <v>129</v>
      </c>
      <c r="C15" s="30">
        <v>0.29271000000000003</v>
      </c>
      <c r="D15" s="191">
        <v>7</v>
      </c>
      <c r="E15">
        <v>0</v>
      </c>
      <c r="F15">
        <v>0</v>
      </c>
      <c r="G15" s="191">
        <v>7</v>
      </c>
      <c r="H15" s="191">
        <v>7</v>
      </c>
      <c r="I15">
        <v>7</v>
      </c>
      <c r="J15" s="191">
        <v>14</v>
      </c>
      <c r="K15" s="273" t="str">
        <f t="shared" ref="K15:K47" si="0">IF(I15="","",
IF(LEFT(B15,5)="Total","",
IF(2*(I15)=J15,"DUPLICA",
IF(3*(I15)=J15,"TRIPLICA",""))))</f>
        <v>DUPLICA</v>
      </c>
      <c r="L15" s="272" t="str">
        <f t="shared" ref="L15:L47" si="1">IF(I15="","",
IF(I15=0,"OK",
IF(I15&lt;J15,"OK",
"Revisar")))</f>
        <v>OK</v>
      </c>
    </row>
    <row r="16" spans="2:12" x14ac:dyDescent="0.25">
      <c r="B16" s="49" t="s">
        <v>168</v>
      </c>
      <c r="C16" s="30">
        <v>0.29170000000000001</v>
      </c>
      <c r="D16" s="191">
        <v>6</v>
      </c>
      <c r="E16">
        <v>0</v>
      </c>
      <c r="F16">
        <v>0</v>
      </c>
      <c r="G16" s="191">
        <v>6</v>
      </c>
      <c r="H16" s="191">
        <v>6</v>
      </c>
      <c r="I16">
        <v>6</v>
      </c>
      <c r="J16" s="191">
        <v>12</v>
      </c>
      <c r="K16" s="273" t="str">
        <f t="shared" si="0"/>
        <v>DUPLICA</v>
      </c>
      <c r="L16" s="272" t="str">
        <f t="shared" si="1"/>
        <v>OK</v>
      </c>
    </row>
    <row r="17" spans="2:12" x14ac:dyDescent="0.25">
      <c r="B17" s="49" t="s">
        <v>517</v>
      </c>
      <c r="C17" s="30">
        <v>0.29432000000000003</v>
      </c>
      <c r="D17" s="191">
        <v>4</v>
      </c>
      <c r="E17">
        <v>0</v>
      </c>
      <c r="F17">
        <v>0</v>
      </c>
      <c r="G17" s="191">
        <v>4</v>
      </c>
      <c r="H17" s="191">
        <v>4</v>
      </c>
      <c r="I17">
        <v>4</v>
      </c>
      <c r="J17" s="191">
        <v>8</v>
      </c>
      <c r="K17" s="273" t="str">
        <f t="shared" si="0"/>
        <v>DUPLICA</v>
      </c>
      <c r="L17" s="272" t="str">
        <f t="shared" si="1"/>
        <v>OK</v>
      </c>
    </row>
    <row r="18" spans="2:12" x14ac:dyDescent="0.25">
      <c r="B18" s="49" t="s">
        <v>206</v>
      </c>
      <c r="C18" s="30">
        <v>0.29171000000000002</v>
      </c>
      <c r="D18" s="191">
        <v>4</v>
      </c>
      <c r="E18">
        <v>0</v>
      </c>
      <c r="F18">
        <v>0</v>
      </c>
      <c r="G18" s="191">
        <v>4</v>
      </c>
      <c r="H18" s="191">
        <v>4</v>
      </c>
      <c r="I18">
        <v>4</v>
      </c>
      <c r="J18" s="191">
        <v>8</v>
      </c>
      <c r="K18" s="273" t="str">
        <f t="shared" si="0"/>
        <v>DUPLICA</v>
      </c>
      <c r="L18" s="272" t="str">
        <f t="shared" si="1"/>
        <v>OK</v>
      </c>
    </row>
    <row r="19" spans="2:12" x14ac:dyDescent="0.25">
      <c r="B19" s="49" t="s">
        <v>105</v>
      </c>
      <c r="C19" s="30">
        <v>0.30336000000000002</v>
      </c>
      <c r="D19" s="191">
        <v>8</v>
      </c>
      <c r="E19">
        <v>0</v>
      </c>
      <c r="F19">
        <v>0</v>
      </c>
      <c r="G19" s="191">
        <v>8</v>
      </c>
      <c r="H19" s="191">
        <v>8</v>
      </c>
      <c r="I19">
        <v>8</v>
      </c>
      <c r="J19" s="191">
        <v>16</v>
      </c>
      <c r="K19" s="273" t="str">
        <f t="shared" si="0"/>
        <v>DUPLICA</v>
      </c>
      <c r="L19" s="272" t="str">
        <f t="shared" si="1"/>
        <v>OK</v>
      </c>
    </row>
    <row r="20" spans="2:12" x14ac:dyDescent="0.25">
      <c r="B20" s="49" t="s">
        <v>584</v>
      </c>
      <c r="C20" s="30">
        <v>0.22092999999999999</v>
      </c>
      <c r="D20" s="191">
        <v>0</v>
      </c>
      <c r="E20">
        <v>0</v>
      </c>
      <c r="F20">
        <v>0</v>
      </c>
      <c r="G20" s="191">
        <v>0</v>
      </c>
      <c r="H20" s="191">
        <v>0</v>
      </c>
      <c r="I20">
        <v>0</v>
      </c>
      <c r="J20" s="191">
        <v>0</v>
      </c>
      <c r="K20" s="273" t="str">
        <f t="shared" si="0"/>
        <v>DUPLICA</v>
      </c>
      <c r="L20" s="272" t="str">
        <f t="shared" si="1"/>
        <v>OK</v>
      </c>
    </row>
    <row r="21" spans="2:12" x14ac:dyDescent="0.25">
      <c r="B21" s="49" t="s">
        <v>182</v>
      </c>
      <c r="C21" s="30">
        <v>0.29657</v>
      </c>
      <c r="D21" s="191">
        <v>8</v>
      </c>
      <c r="E21">
        <v>0</v>
      </c>
      <c r="F21">
        <v>0</v>
      </c>
      <c r="G21" s="191">
        <v>8</v>
      </c>
      <c r="H21" s="191">
        <v>8</v>
      </c>
      <c r="I21">
        <v>8</v>
      </c>
      <c r="J21" s="191">
        <v>16</v>
      </c>
      <c r="K21" s="273" t="str">
        <f t="shared" si="0"/>
        <v>DUPLICA</v>
      </c>
      <c r="L21" s="272" t="str">
        <f t="shared" si="1"/>
        <v>OK</v>
      </c>
    </row>
    <row r="22" spans="2:12" x14ac:dyDescent="0.25">
      <c r="B22" s="49" t="s">
        <v>134</v>
      </c>
      <c r="C22" s="30">
        <v>0.29024</v>
      </c>
      <c r="D22" s="191">
        <v>2</v>
      </c>
      <c r="E22">
        <v>0</v>
      </c>
      <c r="F22">
        <v>0</v>
      </c>
      <c r="G22" s="191">
        <v>2</v>
      </c>
      <c r="H22" s="191">
        <v>2</v>
      </c>
      <c r="I22">
        <v>2</v>
      </c>
      <c r="J22" s="191">
        <v>4</v>
      </c>
      <c r="K22" s="273" t="str">
        <f t="shared" si="0"/>
        <v>DUPLICA</v>
      </c>
      <c r="L22" s="272" t="str">
        <f t="shared" si="1"/>
        <v>OK</v>
      </c>
    </row>
    <row r="23" spans="2:12" x14ac:dyDescent="0.25">
      <c r="B23" s="49" t="s">
        <v>187</v>
      </c>
      <c r="C23" s="30">
        <v>0.29103000000000001</v>
      </c>
      <c r="D23" s="191">
        <v>14</v>
      </c>
      <c r="E23">
        <v>0</v>
      </c>
      <c r="F23">
        <v>0</v>
      </c>
      <c r="G23" s="191">
        <v>14</v>
      </c>
      <c r="H23" s="191">
        <v>14</v>
      </c>
      <c r="I23">
        <v>14</v>
      </c>
      <c r="J23" s="191">
        <v>28</v>
      </c>
      <c r="K23" s="273" t="str">
        <f t="shared" si="0"/>
        <v>DUPLICA</v>
      </c>
      <c r="L23" s="272" t="str">
        <f t="shared" si="1"/>
        <v>OK</v>
      </c>
    </row>
    <row r="24" spans="2:12" x14ac:dyDescent="0.25">
      <c r="B24" s="49" t="s">
        <v>191</v>
      </c>
      <c r="C24" s="30">
        <v>0.28634999999999999</v>
      </c>
      <c r="D24" s="191">
        <v>10</v>
      </c>
      <c r="E24">
        <v>0</v>
      </c>
      <c r="F24">
        <v>0</v>
      </c>
      <c r="G24" s="191">
        <v>10</v>
      </c>
      <c r="H24" s="191">
        <v>10</v>
      </c>
      <c r="I24">
        <v>10</v>
      </c>
      <c r="J24" s="191">
        <v>20</v>
      </c>
      <c r="K24" s="273" t="str">
        <f t="shared" si="0"/>
        <v>DUPLICA</v>
      </c>
      <c r="L24" s="272" t="str">
        <f t="shared" si="1"/>
        <v>OK</v>
      </c>
    </row>
    <row r="25" spans="2:12" x14ac:dyDescent="0.25">
      <c r="B25" s="49" t="s">
        <v>119</v>
      </c>
      <c r="C25" s="30">
        <v>0.30298999999999998</v>
      </c>
      <c r="D25" s="191">
        <v>7</v>
      </c>
      <c r="E25">
        <v>0</v>
      </c>
      <c r="F25">
        <v>0</v>
      </c>
      <c r="G25" s="191">
        <v>7</v>
      </c>
      <c r="H25" s="191">
        <v>7</v>
      </c>
      <c r="I25">
        <v>7</v>
      </c>
      <c r="J25" s="191">
        <v>14</v>
      </c>
      <c r="K25" s="273" t="str">
        <f t="shared" si="0"/>
        <v>DUPLICA</v>
      </c>
      <c r="L25" s="272" t="str">
        <f t="shared" si="1"/>
        <v>OK</v>
      </c>
    </row>
    <row r="26" spans="2:12" x14ac:dyDescent="0.25">
      <c r="B26" s="49" t="s">
        <v>139</v>
      </c>
      <c r="C26" s="30">
        <v>0.33683000000000002</v>
      </c>
      <c r="D26" s="191">
        <v>6</v>
      </c>
      <c r="E26">
        <v>0</v>
      </c>
      <c r="F26">
        <v>0</v>
      </c>
      <c r="G26" s="191">
        <v>6</v>
      </c>
      <c r="H26" s="191">
        <v>6</v>
      </c>
      <c r="I26">
        <v>6</v>
      </c>
      <c r="J26" s="191">
        <v>12</v>
      </c>
      <c r="K26" s="273" t="str">
        <f t="shared" si="0"/>
        <v>DUPLICA</v>
      </c>
      <c r="L26" s="272" t="str">
        <f t="shared" si="1"/>
        <v>OK</v>
      </c>
    </row>
    <row r="27" spans="2:12" x14ac:dyDescent="0.25">
      <c r="B27" s="49" t="s">
        <v>196</v>
      </c>
      <c r="C27" s="30">
        <v>0.25738</v>
      </c>
      <c r="D27" s="191">
        <v>6</v>
      </c>
      <c r="E27">
        <v>0</v>
      </c>
      <c r="F27">
        <v>0</v>
      </c>
      <c r="G27" s="191">
        <v>6</v>
      </c>
      <c r="H27" s="191">
        <v>6</v>
      </c>
      <c r="I27">
        <v>6</v>
      </c>
      <c r="J27" s="191">
        <v>12</v>
      </c>
      <c r="K27" s="273" t="str">
        <f t="shared" si="0"/>
        <v>DUPLICA</v>
      </c>
      <c r="L27" s="272" t="str">
        <f t="shared" si="1"/>
        <v>OK</v>
      </c>
    </row>
    <row r="28" spans="2:12" x14ac:dyDescent="0.25">
      <c r="B28" s="29" t="s">
        <v>344</v>
      </c>
      <c r="C28" s="30">
        <v>4.0612500000000002</v>
      </c>
      <c r="D28" s="191">
        <v>89</v>
      </c>
      <c r="E28">
        <v>0</v>
      </c>
      <c r="F28">
        <v>0</v>
      </c>
      <c r="G28" s="191">
        <v>89</v>
      </c>
      <c r="H28" s="191">
        <v>89</v>
      </c>
      <c r="I28">
        <v>89</v>
      </c>
      <c r="J28" s="191">
        <v>178</v>
      </c>
      <c r="K28" s="273" t="str">
        <f t="shared" si="0"/>
        <v/>
      </c>
      <c r="L28" s="272" t="str">
        <f t="shared" si="1"/>
        <v>OK</v>
      </c>
    </row>
    <row r="29" spans="2:12" x14ac:dyDescent="0.25">
      <c r="B29" s="29" t="s">
        <v>31</v>
      </c>
      <c r="C29" s="30"/>
      <c r="D29" s="191"/>
      <c r="G29" s="191"/>
      <c r="H29" s="191"/>
      <c r="J29" s="191"/>
      <c r="K29" s="273" t="str">
        <f t="shared" si="0"/>
        <v/>
      </c>
      <c r="L29" s="272" t="str">
        <f t="shared" si="1"/>
        <v/>
      </c>
    </row>
    <row r="30" spans="2:12" x14ac:dyDescent="0.25">
      <c r="B30" s="49" t="s">
        <v>53</v>
      </c>
      <c r="C30" s="30">
        <v>0.41866999999999999</v>
      </c>
      <c r="D30" s="191">
        <v>12</v>
      </c>
      <c r="E30">
        <v>0</v>
      </c>
      <c r="F30">
        <v>0</v>
      </c>
      <c r="G30" s="191">
        <v>12</v>
      </c>
      <c r="H30" s="191">
        <v>12</v>
      </c>
      <c r="I30">
        <v>12</v>
      </c>
      <c r="J30" s="191">
        <v>36</v>
      </c>
      <c r="K30" s="273" t="str">
        <f t="shared" si="0"/>
        <v>TRIPLICA</v>
      </c>
      <c r="L30" s="272" t="str">
        <f t="shared" si="1"/>
        <v>OK</v>
      </c>
    </row>
    <row r="31" spans="2:12" x14ac:dyDescent="0.25">
      <c r="B31" s="49" t="s">
        <v>58</v>
      </c>
      <c r="C31" s="30">
        <v>0.45939999999999998</v>
      </c>
      <c r="D31" s="191">
        <v>11</v>
      </c>
      <c r="E31">
        <v>0</v>
      </c>
      <c r="F31">
        <v>0</v>
      </c>
      <c r="G31" s="191">
        <v>11</v>
      </c>
      <c r="H31" s="191">
        <v>11</v>
      </c>
      <c r="I31">
        <v>11</v>
      </c>
      <c r="J31" s="191">
        <v>33</v>
      </c>
      <c r="K31" s="273" t="str">
        <f t="shared" si="0"/>
        <v>TRIPLICA</v>
      </c>
      <c r="L31" s="272" t="str">
        <f t="shared" si="1"/>
        <v>OK</v>
      </c>
    </row>
    <row r="32" spans="2:12" x14ac:dyDescent="0.25">
      <c r="B32" s="49" t="s">
        <v>63</v>
      </c>
      <c r="C32" s="30">
        <v>0.33401999999999998</v>
      </c>
      <c r="D32" s="191">
        <v>10</v>
      </c>
      <c r="E32">
        <v>1</v>
      </c>
      <c r="F32">
        <v>0</v>
      </c>
      <c r="G32" s="191">
        <v>9</v>
      </c>
      <c r="H32" s="191">
        <v>9</v>
      </c>
      <c r="I32">
        <v>9</v>
      </c>
      <c r="J32" s="191">
        <v>18</v>
      </c>
      <c r="K32" s="273" t="str">
        <f t="shared" si="0"/>
        <v>DUPLICA</v>
      </c>
      <c r="L32" s="272" t="str">
        <f t="shared" si="1"/>
        <v>OK</v>
      </c>
    </row>
    <row r="33" spans="2:12" x14ac:dyDescent="0.25">
      <c r="B33" s="49" t="s">
        <v>100</v>
      </c>
      <c r="C33" s="30">
        <v>0.24693000000000001</v>
      </c>
      <c r="D33" s="191">
        <v>2</v>
      </c>
      <c r="E33">
        <v>0</v>
      </c>
      <c r="F33">
        <v>0</v>
      </c>
      <c r="G33" s="191">
        <v>2</v>
      </c>
      <c r="H33" s="191">
        <v>2</v>
      </c>
      <c r="I33">
        <v>2</v>
      </c>
      <c r="J33" s="191">
        <v>4</v>
      </c>
      <c r="K33" s="273" t="str">
        <f t="shared" si="0"/>
        <v>DUPLICA</v>
      </c>
      <c r="L33" s="272" t="str">
        <f t="shared" si="1"/>
        <v>OK</v>
      </c>
    </row>
    <row r="34" spans="2:12" x14ac:dyDescent="0.25">
      <c r="B34" s="49" t="s">
        <v>144</v>
      </c>
      <c r="C34" s="30">
        <v>0.29277999999999998</v>
      </c>
      <c r="D34" s="191">
        <v>3</v>
      </c>
      <c r="E34">
        <v>0</v>
      </c>
      <c r="F34">
        <v>0</v>
      </c>
      <c r="G34" s="191">
        <v>3</v>
      </c>
      <c r="H34" s="191">
        <v>3</v>
      </c>
      <c r="I34">
        <v>3</v>
      </c>
      <c r="J34" s="191">
        <v>6</v>
      </c>
      <c r="K34" s="273" t="str">
        <f t="shared" si="0"/>
        <v>DUPLICA</v>
      </c>
      <c r="L34" s="272" t="str">
        <f t="shared" si="1"/>
        <v>OK</v>
      </c>
    </row>
    <row r="35" spans="2:12" x14ac:dyDescent="0.25">
      <c r="B35" s="49" t="s">
        <v>69</v>
      </c>
      <c r="C35" s="30">
        <v>0.29494999999999999</v>
      </c>
      <c r="D35" s="191">
        <v>8</v>
      </c>
      <c r="E35">
        <v>0</v>
      </c>
      <c r="F35">
        <v>0</v>
      </c>
      <c r="G35" s="191">
        <v>8</v>
      </c>
      <c r="H35" s="191">
        <v>8</v>
      </c>
      <c r="I35">
        <v>8</v>
      </c>
      <c r="J35" s="191">
        <v>16</v>
      </c>
      <c r="K35" s="273" t="str">
        <f t="shared" si="0"/>
        <v>DUPLICA</v>
      </c>
      <c r="L35" s="272" t="str">
        <f t="shared" si="1"/>
        <v>OK</v>
      </c>
    </row>
    <row r="36" spans="2:12" x14ac:dyDescent="0.25">
      <c r="B36" s="49" t="s">
        <v>163</v>
      </c>
      <c r="C36" s="30">
        <v>0.27032</v>
      </c>
      <c r="D36" s="191">
        <v>7</v>
      </c>
      <c r="E36">
        <v>0</v>
      </c>
      <c r="F36">
        <v>0</v>
      </c>
      <c r="G36" s="191">
        <v>7</v>
      </c>
      <c r="H36" s="191">
        <v>7</v>
      </c>
      <c r="I36">
        <v>7</v>
      </c>
      <c r="J36" s="191">
        <v>14</v>
      </c>
      <c r="K36" s="273" t="str">
        <f t="shared" si="0"/>
        <v>DUPLICA</v>
      </c>
      <c r="L36" s="272" t="str">
        <f t="shared" si="1"/>
        <v>OK</v>
      </c>
    </row>
    <row r="37" spans="2:12" x14ac:dyDescent="0.25">
      <c r="B37" s="49" t="s">
        <v>75</v>
      </c>
      <c r="C37" s="30">
        <v>0.28981000000000001</v>
      </c>
      <c r="D37" s="191">
        <v>6</v>
      </c>
      <c r="E37">
        <v>0</v>
      </c>
      <c r="F37">
        <v>0</v>
      </c>
      <c r="G37" s="191">
        <v>6</v>
      </c>
      <c r="H37" s="191">
        <v>6</v>
      </c>
      <c r="I37">
        <v>6</v>
      </c>
      <c r="J37" s="191">
        <v>12</v>
      </c>
      <c r="K37" s="273" t="str">
        <f t="shared" si="0"/>
        <v>DUPLICA</v>
      </c>
      <c r="L37" s="272" t="str">
        <f t="shared" si="1"/>
        <v>OK</v>
      </c>
    </row>
    <row r="38" spans="2:12" x14ac:dyDescent="0.25">
      <c r="B38" s="49" t="s">
        <v>519</v>
      </c>
      <c r="C38" s="30">
        <v>0.24573999999999999</v>
      </c>
      <c r="D38" s="191">
        <v>5</v>
      </c>
      <c r="E38">
        <v>0</v>
      </c>
      <c r="F38">
        <v>0</v>
      </c>
      <c r="G38" s="191">
        <v>5</v>
      </c>
      <c r="H38" s="191">
        <v>5</v>
      </c>
      <c r="I38">
        <v>5</v>
      </c>
      <c r="J38" s="191">
        <v>10</v>
      </c>
      <c r="K38" s="273" t="str">
        <f t="shared" si="0"/>
        <v>DUPLICA</v>
      </c>
      <c r="L38" s="272" t="str">
        <f t="shared" si="1"/>
        <v>OK</v>
      </c>
    </row>
    <row r="39" spans="2:12" x14ac:dyDescent="0.25">
      <c r="B39" s="49" t="s">
        <v>201</v>
      </c>
      <c r="C39" s="30">
        <v>0.25002000000000002</v>
      </c>
      <c r="D39" s="191">
        <v>6</v>
      </c>
      <c r="E39">
        <v>0</v>
      </c>
      <c r="F39">
        <v>0</v>
      </c>
      <c r="G39" s="191">
        <v>6</v>
      </c>
      <c r="H39" s="191">
        <v>6</v>
      </c>
      <c r="I39">
        <v>6</v>
      </c>
      <c r="J39" s="191">
        <v>12</v>
      </c>
      <c r="K39" s="273" t="str">
        <f t="shared" si="0"/>
        <v>DUPLICA</v>
      </c>
      <c r="L39" s="272" t="str">
        <f t="shared" si="1"/>
        <v>OK</v>
      </c>
    </row>
    <row r="40" spans="2:12" x14ac:dyDescent="0.25">
      <c r="B40" s="49" t="s">
        <v>581</v>
      </c>
      <c r="C40" s="30">
        <v>0.27199000000000001</v>
      </c>
      <c r="D40" s="191">
        <v>0</v>
      </c>
      <c r="E40">
        <v>0</v>
      </c>
      <c r="F40">
        <v>0</v>
      </c>
      <c r="G40" s="191">
        <v>0</v>
      </c>
      <c r="H40" s="191">
        <v>0</v>
      </c>
      <c r="I40">
        <v>0</v>
      </c>
      <c r="J40" s="191">
        <v>0</v>
      </c>
      <c r="K40" s="273" t="str">
        <f t="shared" si="0"/>
        <v>DUPLICA</v>
      </c>
      <c r="L40" s="272" t="str">
        <f t="shared" si="1"/>
        <v>OK</v>
      </c>
    </row>
    <row r="41" spans="2:12" x14ac:dyDescent="0.25">
      <c r="B41" s="49" t="s">
        <v>154</v>
      </c>
      <c r="C41" s="30">
        <v>0.33432000000000001</v>
      </c>
      <c r="D41" s="191">
        <v>9</v>
      </c>
      <c r="E41">
        <v>0</v>
      </c>
      <c r="F41">
        <v>0</v>
      </c>
      <c r="G41" s="191">
        <v>9</v>
      </c>
      <c r="H41" s="191">
        <v>9</v>
      </c>
      <c r="I41">
        <v>9</v>
      </c>
      <c r="J41" s="191">
        <v>27</v>
      </c>
      <c r="K41" s="273" t="str">
        <f t="shared" si="0"/>
        <v>TRIPLICA</v>
      </c>
      <c r="L41" s="272" t="str">
        <f t="shared" si="1"/>
        <v>OK</v>
      </c>
    </row>
    <row r="42" spans="2:12" x14ac:dyDescent="0.25">
      <c r="B42" s="49" t="s">
        <v>114</v>
      </c>
      <c r="C42" s="30">
        <v>0.29215999999999998</v>
      </c>
      <c r="D42" s="191">
        <v>8</v>
      </c>
      <c r="E42">
        <v>0</v>
      </c>
      <c r="F42">
        <v>0</v>
      </c>
      <c r="G42" s="191">
        <v>8</v>
      </c>
      <c r="H42" s="191">
        <v>8</v>
      </c>
      <c r="I42">
        <v>8</v>
      </c>
      <c r="J42" s="191">
        <v>16</v>
      </c>
      <c r="K42" s="273" t="str">
        <f t="shared" si="0"/>
        <v>DUPLICA</v>
      </c>
      <c r="L42" s="272" t="str">
        <f t="shared" si="1"/>
        <v>OK</v>
      </c>
    </row>
    <row r="43" spans="2:12" x14ac:dyDescent="0.25">
      <c r="B43" s="49" t="s">
        <v>79</v>
      </c>
      <c r="C43" s="30">
        <v>0.29507</v>
      </c>
      <c r="D43" s="191">
        <v>11</v>
      </c>
      <c r="E43">
        <v>0</v>
      </c>
      <c r="F43">
        <v>0</v>
      </c>
      <c r="G43" s="191">
        <v>11</v>
      </c>
      <c r="H43" s="191">
        <v>11</v>
      </c>
      <c r="I43">
        <v>11</v>
      </c>
      <c r="J43" s="191">
        <v>22</v>
      </c>
      <c r="K43" s="273" t="str">
        <f t="shared" si="0"/>
        <v>DUPLICA</v>
      </c>
      <c r="L43" s="272" t="str">
        <f t="shared" si="1"/>
        <v>OK</v>
      </c>
    </row>
    <row r="44" spans="2:12" x14ac:dyDescent="0.25">
      <c r="B44" s="49" t="s">
        <v>520</v>
      </c>
      <c r="C44" s="30">
        <v>0.24240999999999999</v>
      </c>
      <c r="D44" s="191">
        <v>5</v>
      </c>
      <c r="E44">
        <v>0</v>
      </c>
      <c r="F44">
        <v>0</v>
      </c>
      <c r="G44" s="191">
        <v>5</v>
      </c>
      <c r="H44" s="191">
        <v>5</v>
      </c>
      <c r="I44">
        <v>5</v>
      </c>
      <c r="J44" s="191">
        <v>10</v>
      </c>
      <c r="K44" s="273" t="str">
        <f t="shared" si="0"/>
        <v>DUPLICA</v>
      </c>
      <c r="L44" s="272" t="str">
        <f t="shared" si="1"/>
        <v>OK</v>
      </c>
    </row>
    <row r="45" spans="2:12" x14ac:dyDescent="0.25">
      <c r="B45" s="49" t="s">
        <v>84</v>
      </c>
      <c r="C45" s="30">
        <v>0.45739999999999997</v>
      </c>
      <c r="D45" s="191">
        <v>9</v>
      </c>
      <c r="E45">
        <v>0</v>
      </c>
      <c r="F45">
        <v>0</v>
      </c>
      <c r="G45" s="191">
        <v>9</v>
      </c>
      <c r="H45" s="191">
        <v>9</v>
      </c>
      <c r="I45">
        <v>9</v>
      </c>
      <c r="J45" s="191">
        <v>27</v>
      </c>
      <c r="K45" s="273" t="str">
        <f t="shared" si="0"/>
        <v>TRIPLICA</v>
      </c>
      <c r="L45" s="272" t="str">
        <f t="shared" si="1"/>
        <v>OK</v>
      </c>
    </row>
    <row r="46" spans="2:12" x14ac:dyDescent="0.25">
      <c r="B46" s="29" t="s">
        <v>345</v>
      </c>
      <c r="C46" s="30">
        <v>4.995989999999999</v>
      </c>
      <c r="D46" s="191">
        <v>112</v>
      </c>
      <c r="E46">
        <v>1</v>
      </c>
      <c r="F46">
        <v>0</v>
      </c>
      <c r="G46" s="191">
        <v>111</v>
      </c>
      <c r="H46" s="191">
        <v>111</v>
      </c>
      <c r="I46">
        <v>111</v>
      </c>
      <c r="J46" s="191">
        <v>263</v>
      </c>
      <c r="K46" s="273" t="str">
        <f t="shared" si="0"/>
        <v/>
      </c>
      <c r="L46" s="272" t="str">
        <f t="shared" si="1"/>
        <v>OK</v>
      </c>
    </row>
    <row r="47" spans="2:12" x14ac:dyDescent="0.25">
      <c r="B47" s="29" t="s">
        <v>254</v>
      </c>
      <c r="C47" s="30">
        <v>9.0572399999999984</v>
      </c>
      <c r="D47" s="191">
        <v>201</v>
      </c>
      <c r="E47">
        <v>1</v>
      </c>
      <c r="F47">
        <v>0</v>
      </c>
      <c r="G47" s="191">
        <v>200</v>
      </c>
      <c r="H47" s="191">
        <v>200</v>
      </c>
      <c r="I47">
        <v>200</v>
      </c>
      <c r="J47" s="191">
        <v>441</v>
      </c>
      <c r="K47" s="273" t="str">
        <f t="shared" si="0"/>
        <v/>
      </c>
      <c r="L47" s="272" t="str">
        <f t="shared" si="1"/>
        <v>OK</v>
      </c>
    </row>
  </sheetData>
  <mergeCells count="1">
    <mergeCell ref="B5:I6"/>
  </mergeCells>
  <conditionalFormatting sqref="K1:K1048576">
    <cfRule type="containsText" dxfId="11" priority="1" operator="containsText" text="TRIPLICA">
      <formula>NOT(ISERROR(SEARCH("TRIPLICA",K1)))</formula>
    </cfRule>
  </conditionalFormatting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6CA5-291C-4A66-803D-2E9C38ECC951}">
  <sheetPr>
    <tabColor theme="7" tint="0.79998168889431442"/>
  </sheetPr>
  <dimension ref="A5:Q46"/>
  <sheetViews>
    <sheetView showGridLines="0" topLeftCell="A10" zoomScale="76" zoomScaleNormal="76" workbookViewId="0"/>
  </sheetViews>
  <sheetFormatPr baseColWidth="10" defaultColWidth="0" defaultRowHeight="15" x14ac:dyDescent="0.25"/>
  <cols>
    <col min="1" max="1" width="11.5703125" customWidth="1"/>
    <col min="2" max="2" width="28.140625" bestFit="1" customWidth="1"/>
    <col min="3" max="3" width="14.85546875" bestFit="1" customWidth="1"/>
    <col min="4" max="4" width="13.140625" bestFit="1" customWidth="1"/>
    <col min="5" max="5" width="15.140625" bestFit="1" customWidth="1"/>
    <col min="6" max="6" width="15.42578125" bestFit="1" customWidth="1"/>
    <col min="7" max="7" width="14.42578125" bestFit="1" customWidth="1"/>
    <col min="8" max="8" width="8.85546875" bestFit="1" customWidth="1"/>
    <col min="9" max="9" width="25.5703125" bestFit="1" customWidth="1"/>
    <col min="10" max="10" width="37" bestFit="1" customWidth="1"/>
    <col min="11" max="11" width="23.7109375" style="219" customWidth="1"/>
    <col min="12" max="12" width="10.7109375" style="272" bestFit="1" customWidth="1"/>
    <col min="13" max="13" width="4.7109375" bestFit="1" customWidth="1"/>
    <col min="14" max="14" width="16.7109375" hidden="1" customWidth="1"/>
    <col min="15" max="15" width="13.140625" hidden="1" customWidth="1"/>
    <col min="16" max="17" width="13" hidden="1" customWidth="1"/>
    <col min="18" max="16384" width="11.5703125" hidden="1"/>
  </cols>
  <sheetData>
    <row r="5" spans="2:12" ht="14.45" customHeight="1" x14ac:dyDescent="0.25">
      <c r="B5" s="339" t="s">
        <v>626</v>
      </c>
      <c r="C5" s="340"/>
      <c r="D5" s="340"/>
      <c r="E5" s="340"/>
      <c r="F5" s="340"/>
      <c r="G5" s="340"/>
      <c r="H5" s="340"/>
      <c r="I5" s="340"/>
    </row>
    <row r="6" spans="2:12" ht="48" customHeight="1" x14ac:dyDescent="0.25">
      <c r="B6" s="340"/>
      <c r="C6" s="340"/>
      <c r="D6" s="340"/>
      <c r="E6" s="340"/>
      <c r="F6" s="340"/>
      <c r="G6" s="340"/>
      <c r="H6" s="340"/>
      <c r="I6" s="340"/>
    </row>
    <row r="9" spans="2:12" x14ac:dyDescent="0.25">
      <c r="B9" s="28" t="s">
        <v>216</v>
      </c>
      <c r="C9" t="s" vm="10">
        <v>621</v>
      </c>
    </row>
    <row r="10" spans="2:12" x14ac:dyDescent="0.25">
      <c r="B10" s="28" t="s">
        <v>17</v>
      </c>
      <c r="C10" t="s" vm="2">
        <v>273</v>
      </c>
    </row>
    <row r="12" spans="2:12" x14ac:dyDescent="0.25">
      <c r="B12" s="28" t="s">
        <v>217</v>
      </c>
      <c r="C12" s="53" t="s">
        <v>313</v>
      </c>
      <c r="D12" t="s">
        <v>257</v>
      </c>
      <c r="E12" t="s">
        <v>260</v>
      </c>
      <c r="F12" t="s">
        <v>259</v>
      </c>
      <c r="G12" t="s">
        <v>258</v>
      </c>
      <c r="H12" s="201" t="s">
        <v>473</v>
      </c>
      <c r="I12" s="245" t="s">
        <v>388</v>
      </c>
      <c r="J12" s="245" t="s">
        <v>601</v>
      </c>
      <c r="K12" s="274" t="s">
        <v>600</v>
      </c>
    </row>
    <row r="13" spans="2:12" x14ac:dyDescent="0.25">
      <c r="B13" s="29" t="s">
        <v>110</v>
      </c>
      <c r="C13" s="30"/>
      <c r="D13" s="191"/>
      <c r="G13" s="191"/>
      <c r="H13" s="191"/>
      <c r="J13" s="191"/>
      <c r="K13" s="273" t="str">
        <f>IF(I13="","",
IF(LEFT(B13,5)="Total","",
IF(2*(I13)=J13,"DUPLICA",
IF(3*(I13)=J13,"TRIPLICA",""))))</f>
        <v/>
      </c>
    </row>
    <row r="14" spans="2:12" x14ac:dyDescent="0.25">
      <c r="B14" s="49" t="s">
        <v>464</v>
      </c>
      <c r="C14" s="30">
        <v>0.26898</v>
      </c>
      <c r="D14" s="191">
        <v>7</v>
      </c>
      <c r="E14">
        <v>0</v>
      </c>
      <c r="F14">
        <v>0</v>
      </c>
      <c r="G14" s="191">
        <v>7</v>
      </c>
      <c r="H14" s="191">
        <v>7</v>
      </c>
      <c r="I14">
        <v>7</v>
      </c>
      <c r="J14" s="191">
        <v>14</v>
      </c>
      <c r="K14" s="273" t="str">
        <f>IF(I14="","",
IF(LEFT(B14,5)="Total","",
IF(2*(I14)=J14,"DUPLICA",
IF(3*(I14)=J14,"TRIPLICA",""))))</f>
        <v>DUPLICA</v>
      </c>
      <c r="L14" s="272" t="str">
        <f>IF(I14="","",
IF(I14=0,"OK",
IF(I14&lt;J14,"OK",
"Revisar")))</f>
        <v>OK</v>
      </c>
    </row>
    <row r="15" spans="2:12" x14ac:dyDescent="0.25">
      <c r="B15" s="49" t="s">
        <v>129</v>
      </c>
      <c r="C15" s="30">
        <v>0.25291999999999998</v>
      </c>
      <c r="D15" s="191">
        <v>3</v>
      </c>
      <c r="E15">
        <v>0</v>
      </c>
      <c r="F15">
        <v>0</v>
      </c>
      <c r="G15" s="191">
        <v>3</v>
      </c>
      <c r="H15" s="191">
        <v>3</v>
      </c>
      <c r="I15">
        <v>3</v>
      </c>
      <c r="J15" s="191">
        <v>6</v>
      </c>
      <c r="K15" s="273" t="str">
        <f t="shared" ref="K15:K46" si="0">IF(I15="","",
IF(LEFT(B15,5)="Total","",
IF(2*(I15)=J15,"DUPLICA",
IF(3*(I15)=J15,"TRIPLICA",""))))</f>
        <v>DUPLICA</v>
      </c>
      <c r="L15" s="272" t="str">
        <f t="shared" ref="L15:L46" si="1">IF(I15="","",
IF(I15=0,"OK",
IF(I15&lt;J15,"OK",
"Revisar")))</f>
        <v>OK</v>
      </c>
    </row>
    <row r="16" spans="2:12" x14ac:dyDescent="0.25">
      <c r="B16" s="49" t="s">
        <v>168</v>
      </c>
      <c r="C16" s="30">
        <v>0.29170000000000001</v>
      </c>
      <c r="D16" s="191">
        <v>7</v>
      </c>
      <c r="E16">
        <v>0</v>
      </c>
      <c r="F16">
        <v>0</v>
      </c>
      <c r="G16" s="191">
        <v>7</v>
      </c>
      <c r="H16" s="191">
        <v>7</v>
      </c>
      <c r="I16">
        <v>7</v>
      </c>
      <c r="J16" s="191">
        <v>14</v>
      </c>
      <c r="K16" s="273" t="str">
        <f t="shared" si="0"/>
        <v>DUPLICA</v>
      </c>
      <c r="L16" s="272" t="str">
        <f t="shared" si="1"/>
        <v>OK</v>
      </c>
    </row>
    <row r="17" spans="2:12" x14ac:dyDescent="0.25">
      <c r="B17" s="49" t="s">
        <v>517</v>
      </c>
      <c r="C17" s="30">
        <v>0.29227999999999998</v>
      </c>
      <c r="D17" s="191">
        <v>4</v>
      </c>
      <c r="E17">
        <v>0</v>
      </c>
      <c r="F17">
        <v>0</v>
      </c>
      <c r="G17" s="191">
        <v>4</v>
      </c>
      <c r="H17" s="191">
        <v>4</v>
      </c>
      <c r="I17">
        <v>4</v>
      </c>
      <c r="J17" s="191">
        <v>8</v>
      </c>
      <c r="K17" s="273" t="str">
        <f t="shared" si="0"/>
        <v>DUPLICA</v>
      </c>
      <c r="L17" s="272" t="str">
        <f t="shared" si="1"/>
        <v>OK</v>
      </c>
    </row>
    <row r="18" spans="2:12" x14ac:dyDescent="0.25">
      <c r="B18" s="49" t="s">
        <v>206</v>
      </c>
      <c r="C18" s="30">
        <v>0.24954000000000001</v>
      </c>
      <c r="D18" s="191">
        <v>9</v>
      </c>
      <c r="E18">
        <v>0</v>
      </c>
      <c r="F18">
        <v>0</v>
      </c>
      <c r="G18" s="191">
        <v>9</v>
      </c>
      <c r="H18" s="191">
        <v>9</v>
      </c>
      <c r="I18">
        <v>9</v>
      </c>
      <c r="J18" s="191">
        <v>18</v>
      </c>
      <c r="K18" s="273" t="str">
        <f t="shared" si="0"/>
        <v>DUPLICA</v>
      </c>
      <c r="L18" s="272" t="str">
        <f t="shared" si="1"/>
        <v>OK</v>
      </c>
    </row>
    <row r="19" spans="2:12" x14ac:dyDescent="0.25">
      <c r="B19" s="49" t="s">
        <v>105</v>
      </c>
      <c r="C19" s="30">
        <v>0.27867999999999998</v>
      </c>
      <c r="D19" s="191">
        <v>14</v>
      </c>
      <c r="E19">
        <v>0</v>
      </c>
      <c r="F19">
        <v>0</v>
      </c>
      <c r="G19" s="191">
        <v>14</v>
      </c>
      <c r="H19" s="191">
        <v>14</v>
      </c>
      <c r="I19">
        <v>14</v>
      </c>
      <c r="J19" s="191">
        <v>28</v>
      </c>
      <c r="K19" s="273" t="str">
        <f t="shared" si="0"/>
        <v>DUPLICA</v>
      </c>
      <c r="L19" s="272" t="str">
        <f t="shared" si="1"/>
        <v>OK</v>
      </c>
    </row>
    <row r="20" spans="2:12" x14ac:dyDescent="0.25">
      <c r="B20" s="49" t="s">
        <v>173</v>
      </c>
      <c r="C20" s="30">
        <v>0.24968000000000001</v>
      </c>
      <c r="D20" s="191">
        <v>11</v>
      </c>
      <c r="E20">
        <v>0</v>
      </c>
      <c r="F20">
        <v>0</v>
      </c>
      <c r="G20" s="191">
        <v>11</v>
      </c>
      <c r="H20" s="191">
        <v>11</v>
      </c>
      <c r="I20">
        <v>11</v>
      </c>
      <c r="J20" s="191">
        <v>22</v>
      </c>
      <c r="K20" s="273" t="str">
        <f t="shared" si="0"/>
        <v>DUPLICA</v>
      </c>
      <c r="L20" s="272" t="str">
        <f t="shared" si="1"/>
        <v>OK</v>
      </c>
    </row>
    <row r="21" spans="2:12" x14ac:dyDescent="0.25">
      <c r="B21" s="49" t="s">
        <v>584</v>
      </c>
      <c r="C21" s="30">
        <v>0.22822000000000001</v>
      </c>
      <c r="D21" s="191">
        <v>7</v>
      </c>
      <c r="E21">
        <v>0</v>
      </c>
      <c r="F21">
        <v>0</v>
      </c>
      <c r="G21" s="191">
        <v>7</v>
      </c>
      <c r="H21" s="191">
        <v>7</v>
      </c>
      <c r="I21">
        <v>7</v>
      </c>
      <c r="J21" s="191">
        <v>14</v>
      </c>
      <c r="K21" s="273" t="str">
        <f t="shared" si="0"/>
        <v>DUPLICA</v>
      </c>
      <c r="L21" s="272" t="str">
        <f t="shared" si="1"/>
        <v>OK</v>
      </c>
    </row>
    <row r="22" spans="2:12" x14ac:dyDescent="0.25">
      <c r="B22" s="49" t="s">
        <v>182</v>
      </c>
      <c r="C22" s="30">
        <v>0.20852999999999999</v>
      </c>
      <c r="D22" s="191">
        <v>6</v>
      </c>
      <c r="E22">
        <v>0</v>
      </c>
      <c r="F22">
        <v>0</v>
      </c>
      <c r="G22" s="191">
        <v>6</v>
      </c>
      <c r="H22" s="191">
        <v>6</v>
      </c>
      <c r="I22">
        <v>6</v>
      </c>
      <c r="J22" s="191">
        <v>12</v>
      </c>
      <c r="K22" s="273" t="str">
        <f t="shared" si="0"/>
        <v>DUPLICA</v>
      </c>
      <c r="L22" s="272" t="str">
        <f t="shared" si="1"/>
        <v>OK</v>
      </c>
    </row>
    <row r="23" spans="2:12" x14ac:dyDescent="0.25">
      <c r="B23" s="49" t="s">
        <v>134</v>
      </c>
      <c r="C23" s="30">
        <v>0.23869000000000001</v>
      </c>
      <c r="D23" s="191">
        <v>5</v>
      </c>
      <c r="E23">
        <v>0</v>
      </c>
      <c r="F23">
        <v>0</v>
      </c>
      <c r="G23" s="191">
        <v>5</v>
      </c>
      <c r="H23" s="191">
        <v>5</v>
      </c>
      <c r="I23">
        <v>5</v>
      </c>
      <c r="J23" s="191">
        <v>10</v>
      </c>
      <c r="K23" s="273" t="str">
        <f t="shared" si="0"/>
        <v>DUPLICA</v>
      </c>
      <c r="L23" s="272" t="str">
        <f t="shared" si="1"/>
        <v>OK</v>
      </c>
    </row>
    <row r="24" spans="2:12" x14ac:dyDescent="0.25">
      <c r="B24" s="49" t="s">
        <v>187</v>
      </c>
      <c r="C24" s="30">
        <v>0.16037000000000001</v>
      </c>
      <c r="D24" s="191">
        <v>6</v>
      </c>
      <c r="E24">
        <v>0</v>
      </c>
      <c r="F24">
        <v>0</v>
      </c>
      <c r="G24" s="191">
        <v>6</v>
      </c>
      <c r="H24" s="191">
        <v>6</v>
      </c>
      <c r="I24">
        <v>6</v>
      </c>
      <c r="J24" s="191">
        <v>12</v>
      </c>
      <c r="K24" s="273" t="str">
        <f t="shared" si="0"/>
        <v>DUPLICA</v>
      </c>
      <c r="L24" s="272" t="str">
        <f t="shared" si="1"/>
        <v>OK</v>
      </c>
    </row>
    <row r="25" spans="2:12" x14ac:dyDescent="0.25">
      <c r="B25" s="49" t="s">
        <v>191</v>
      </c>
      <c r="C25" s="30">
        <v>0.25635000000000002</v>
      </c>
      <c r="D25" s="191">
        <v>6</v>
      </c>
      <c r="E25">
        <v>0</v>
      </c>
      <c r="F25">
        <v>0</v>
      </c>
      <c r="G25" s="191">
        <v>6</v>
      </c>
      <c r="H25" s="191">
        <v>6</v>
      </c>
      <c r="I25">
        <v>6</v>
      </c>
      <c r="J25" s="191">
        <v>12</v>
      </c>
      <c r="K25" s="273" t="str">
        <f t="shared" si="0"/>
        <v>DUPLICA</v>
      </c>
      <c r="L25" s="272" t="str">
        <f t="shared" si="1"/>
        <v>OK</v>
      </c>
    </row>
    <row r="26" spans="2:12" x14ac:dyDescent="0.25">
      <c r="B26" s="49" t="s">
        <v>119</v>
      </c>
      <c r="C26" s="30">
        <v>0.24778</v>
      </c>
      <c r="D26" s="191">
        <v>10</v>
      </c>
      <c r="E26">
        <v>0</v>
      </c>
      <c r="F26">
        <v>0</v>
      </c>
      <c r="G26" s="191">
        <v>10</v>
      </c>
      <c r="H26" s="191">
        <v>10</v>
      </c>
      <c r="I26">
        <v>10</v>
      </c>
      <c r="J26" s="191">
        <v>20</v>
      </c>
      <c r="K26" s="273" t="str">
        <f t="shared" si="0"/>
        <v>DUPLICA</v>
      </c>
      <c r="L26" s="272" t="str">
        <f t="shared" si="1"/>
        <v>OK</v>
      </c>
    </row>
    <row r="27" spans="2:12" x14ac:dyDescent="0.25">
      <c r="B27" s="49" t="s">
        <v>139</v>
      </c>
      <c r="C27" s="30">
        <v>0.32847999999999999</v>
      </c>
      <c r="D27" s="191">
        <v>4</v>
      </c>
      <c r="E27">
        <v>0</v>
      </c>
      <c r="F27">
        <v>0</v>
      </c>
      <c r="G27" s="191">
        <v>4</v>
      </c>
      <c r="H27" s="191">
        <v>4</v>
      </c>
      <c r="I27">
        <v>4</v>
      </c>
      <c r="J27" s="191">
        <v>8</v>
      </c>
      <c r="K27" s="273" t="str">
        <f t="shared" si="0"/>
        <v>DUPLICA</v>
      </c>
      <c r="L27" s="272" t="str">
        <f t="shared" si="1"/>
        <v>OK</v>
      </c>
    </row>
    <row r="28" spans="2:12" x14ac:dyDescent="0.25">
      <c r="B28" s="49" t="s">
        <v>196</v>
      </c>
      <c r="C28" s="30">
        <v>0.31086000000000003</v>
      </c>
      <c r="D28" s="191">
        <v>8</v>
      </c>
      <c r="E28">
        <v>0</v>
      </c>
      <c r="F28">
        <v>0</v>
      </c>
      <c r="G28" s="191">
        <v>8</v>
      </c>
      <c r="H28" s="191">
        <v>8</v>
      </c>
      <c r="I28">
        <v>8</v>
      </c>
      <c r="J28" s="191">
        <v>16</v>
      </c>
      <c r="K28" s="273" t="str">
        <f t="shared" si="0"/>
        <v>DUPLICA</v>
      </c>
      <c r="L28" s="272" t="str">
        <f t="shared" si="1"/>
        <v>OK</v>
      </c>
    </row>
    <row r="29" spans="2:12" x14ac:dyDescent="0.25">
      <c r="B29" s="29" t="s">
        <v>344</v>
      </c>
      <c r="C29" s="30">
        <v>3.8630599999999999</v>
      </c>
      <c r="D29" s="191">
        <v>107</v>
      </c>
      <c r="E29">
        <v>0</v>
      </c>
      <c r="F29">
        <v>0</v>
      </c>
      <c r="G29" s="191">
        <v>107</v>
      </c>
      <c r="H29" s="191">
        <v>107</v>
      </c>
      <c r="I29">
        <v>107</v>
      </c>
      <c r="J29" s="191">
        <v>214</v>
      </c>
      <c r="K29" s="273" t="str">
        <f t="shared" si="0"/>
        <v/>
      </c>
      <c r="L29" s="272" t="str">
        <f t="shared" si="1"/>
        <v>OK</v>
      </c>
    </row>
    <row r="30" spans="2:12" x14ac:dyDescent="0.25">
      <c r="B30" s="29" t="s">
        <v>31</v>
      </c>
      <c r="C30" s="30"/>
      <c r="D30" s="191"/>
      <c r="G30" s="191"/>
      <c r="H30" s="191"/>
      <c r="J30" s="191"/>
      <c r="K30" s="273" t="str">
        <f t="shared" si="0"/>
        <v/>
      </c>
      <c r="L30" s="272" t="str">
        <f t="shared" si="1"/>
        <v/>
      </c>
    </row>
    <row r="31" spans="2:12" x14ac:dyDescent="0.25">
      <c r="B31" s="49" t="s">
        <v>53</v>
      </c>
      <c r="C31" s="30">
        <v>0.24998000000000001</v>
      </c>
      <c r="D31" s="191">
        <v>4</v>
      </c>
      <c r="E31">
        <v>0</v>
      </c>
      <c r="F31">
        <v>0</v>
      </c>
      <c r="G31" s="191">
        <v>4</v>
      </c>
      <c r="H31" s="191">
        <v>4</v>
      </c>
      <c r="I31">
        <v>4</v>
      </c>
      <c r="J31" s="191">
        <v>12</v>
      </c>
      <c r="K31" s="273" t="str">
        <f t="shared" si="0"/>
        <v>TRIPLICA</v>
      </c>
      <c r="L31" s="272" t="str">
        <f t="shared" si="1"/>
        <v>OK</v>
      </c>
    </row>
    <row r="32" spans="2:12" x14ac:dyDescent="0.25">
      <c r="B32" s="49" t="s">
        <v>58</v>
      </c>
      <c r="C32" s="30">
        <v>0.43780000000000002</v>
      </c>
      <c r="D32" s="191">
        <v>9</v>
      </c>
      <c r="E32">
        <v>0</v>
      </c>
      <c r="F32">
        <v>0</v>
      </c>
      <c r="G32" s="191">
        <v>9</v>
      </c>
      <c r="H32" s="191">
        <v>9</v>
      </c>
      <c r="I32">
        <v>9</v>
      </c>
      <c r="J32" s="191">
        <v>27</v>
      </c>
      <c r="K32" s="273" t="str">
        <f t="shared" si="0"/>
        <v>TRIPLICA</v>
      </c>
      <c r="L32" s="272" t="str">
        <f t="shared" si="1"/>
        <v>OK</v>
      </c>
    </row>
    <row r="33" spans="2:12" x14ac:dyDescent="0.25">
      <c r="B33" s="49" t="s">
        <v>63</v>
      </c>
      <c r="C33" s="30">
        <v>0.33516000000000001</v>
      </c>
      <c r="D33" s="191">
        <v>13</v>
      </c>
      <c r="E33">
        <v>0</v>
      </c>
      <c r="F33">
        <v>0</v>
      </c>
      <c r="G33" s="191">
        <v>13</v>
      </c>
      <c r="H33" s="191">
        <v>13</v>
      </c>
      <c r="I33">
        <v>13</v>
      </c>
      <c r="J33" s="191">
        <v>26</v>
      </c>
      <c r="K33" s="273" t="str">
        <f t="shared" si="0"/>
        <v>DUPLICA</v>
      </c>
      <c r="L33" s="272" t="str">
        <f t="shared" si="1"/>
        <v>OK</v>
      </c>
    </row>
    <row r="34" spans="2:12" x14ac:dyDescent="0.25">
      <c r="B34" s="49" t="s">
        <v>100</v>
      </c>
      <c r="C34" s="30">
        <v>0.25136999999999998</v>
      </c>
      <c r="D34" s="191">
        <v>2</v>
      </c>
      <c r="E34">
        <v>0</v>
      </c>
      <c r="F34">
        <v>0</v>
      </c>
      <c r="G34" s="191">
        <v>2</v>
      </c>
      <c r="H34" s="191">
        <v>2</v>
      </c>
      <c r="I34">
        <v>2</v>
      </c>
      <c r="J34" s="191">
        <v>4</v>
      </c>
      <c r="K34" s="273" t="str">
        <f t="shared" si="0"/>
        <v>DUPLICA</v>
      </c>
      <c r="L34" s="272" t="str">
        <f t="shared" si="1"/>
        <v>OK</v>
      </c>
    </row>
    <row r="35" spans="2:12" x14ac:dyDescent="0.25">
      <c r="B35" s="49" t="s">
        <v>144</v>
      </c>
      <c r="C35" s="30">
        <v>0.24879999999999999</v>
      </c>
      <c r="D35" s="191">
        <v>0</v>
      </c>
      <c r="E35">
        <v>0</v>
      </c>
      <c r="F35">
        <v>0</v>
      </c>
      <c r="G35" s="191">
        <v>0</v>
      </c>
      <c r="H35" s="191">
        <v>0</v>
      </c>
      <c r="I35">
        <v>0</v>
      </c>
      <c r="J35" s="191">
        <v>0</v>
      </c>
      <c r="K35" s="273" t="str">
        <f t="shared" si="0"/>
        <v>DUPLICA</v>
      </c>
      <c r="L35" s="272" t="str">
        <f t="shared" si="1"/>
        <v>OK</v>
      </c>
    </row>
    <row r="36" spans="2:12" x14ac:dyDescent="0.25">
      <c r="B36" s="49" t="s">
        <v>69</v>
      </c>
      <c r="C36" s="30">
        <v>0.25023000000000001</v>
      </c>
      <c r="D36" s="191">
        <v>1</v>
      </c>
      <c r="E36">
        <v>0</v>
      </c>
      <c r="F36">
        <v>0</v>
      </c>
      <c r="G36" s="191">
        <v>1</v>
      </c>
      <c r="H36" s="191">
        <v>1</v>
      </c>
      <c r="I36">
        <v>1</v>
      </c>
      <c r="J36" s="191">
        <v>2</v>
      </c>
      <c r="K36" s="273" t="str">
        <f t="shared" si="0"/>
        <v>DUPLICA</v>
      </c>
      <c r="L36" s="272" t="str">
        <f t="shared" si="1"/>
        <v>OK</v>
      </c>
    </row>
    <row r="37" spans="2:12" x14ac:dyDescent="0.25">
      <c r="B37" s="49" t="s">
        <v>519</v>
      </c>
      <c r="C37" s="30">
        <v>0.25034000000000001</v>
      </c>
      <c r="D37" s="191">
        <v>5</v>
      </c>
      <c r="E37">
        <v>0</v>
      </c>
      <c r="F37">
        <v>0</v>
      </c>
      <c r="G37" s="191">
        <v>5</v>
      </c>
      <c r="H37" s="191">
        <v>5</v>
      </c>
      <c r="I37">
        <v>5</v>
      </c>
      <c r="J37" s="191">
        <v>10</v>
      </c>
      <c r="K37" s="273" t="str">
        <f t="shared" si="0"/>
        <v>DUPLICA</v>
      </c>
      <c r="L37" s="272" t="str">
        <f t="shared" si="1"/>
        <v>OK</v>
      </c>
    </row>
    <row r="38" spans="2:12" x14ac:dyDescent="0.25">
      <c r="B38" s="49" t="s">
        <v>201</v>
      </c>
      <c r="C38" s="30">
        <v>0.24897</v>
      </c>
      <c r="D38" s="191">
        <v>2</v>
      </c>
      <c r="E38">
        <v>0</v>
      </c>
      <c r="F38">
        <v>0</v>
      </c>
      <c r="G38" s="191">
        <v>2</v>
      </c>
      <c r="H38" s="191">
        <v>2</v>
      </c>
      <c r="I38">
        <v>2</v>
      </c>
      <c r="J38" s="191">
        <v>4</v>
      </c>
      <c r="K38" s="273" t="str">
        <f t="shared" si="0"/>
        <v>DUPLICA</v>
      </c>
      <c r="L38" s="272" t="str">
        <f t="shared" si="1"/>
        <v>OK</v>
      </c>
    </row>
    <row r="39" spans="2:12" x14ac:dyDescent="0.25">
      <c r="B39" s="49" t="s">
        <v>581</v>
      </c>
      <c r="C39" s="30">
        <v>0.25008000000000002</v>
      </c>
      <c r="D39" s="191">
        <v>8</v>
      </c>
      <c r="E39">
        <v>0</v>
      </c>
      <c r="F39">
        <v>0</v>
      </c>
      <c r="G39" s="191">
        <v>8</v>
      </c>
      <c r="H39" s="191">
        <v>8</v>
      </c>
      <c r="I39">
        <v>8</v>
      </c>
      <c r="J39" s="191">
        <v>16</v>
      </c>
      <c r="K39" s="273" t="str">
        <f t="shared" si="0"/>
        <v>DUPLICA</v>
      </c>
      <c r="L39" s="272" t="str">
        <f t="shared" si="1"/>
        <v>OK</v>
      </c>
    </row>
    <row r="40" spans="2:12" x14ac:dyDescent="0.25">
      <c r="B40" s="49" t="s">
        <v>154</v>
      </c>
      <c r="C40" s="30">
        <v>0.40307999999999999</v>
      </c>
      <c r="D40" s="191">
        <v>12</v>
      </c>
      <c r="E40">
        <v>0</v>
      </c>
      <c r="F40">
        <v>0</v>
      </c>
      <c r="G40" s="191">
        <v>12</v>
      </c>
      <c r="H40" s="191">
        <v>12</v>
      </c>
      <c r="I40">
        <v>12</v>
      </c>
      <c r="J40" s="191">
        <v>36</v>
      </c>
      <c r="K40" s="273" t="str">
        <f t="shared" si="0"/>
        <v>TRIPLICA</v>
      </c>
      <c r="L40" s="272" t="str">
        <f t="shared" si="1"/>
        <v>OK</v>
      </c>
    </row>
    <row r="41" spans="2:12" x14ac:dyDescent="0.25">
      <c r="B41" s="49" t="s">
        <v>114</v>
      </c>
      <c r="C41" s="30">
        <v>0.25041999999999998</v>
      </c>
      <c r="D41" s="191">
        <v>9</v>
      </c>
      <c r="E41">
        <v>0</v>
      </c>
      <c r="F41">
        <v>0</v>
      </c>
      <c r="G41" s="191">
        <v>9</v>
      </c>
      <c r="H41" s="191">
        <v>9</v>
      </c>
      <c r="I41">
        <v>9</v>
      </c>
      <c r="J41" s="191">
        <v>18</v>
      </c>
      <c r="K41" s="273" t="str">
        <f t="shared" si="0"/>
        <v>DUPLICA</v>
      </c>
      <c r="L41" s="272" t="str">
        <f t="shared" si="1"/>
        <v>OK</v>
      </c>
    </row>
    <row r="42" spans="2:12" x14ac:dyDescent="0.25">
      <c r="B42" s="49" t="s">
        <v>79</v>
      </c>
      <c r="C42" s="30">
        <v>0.25022</v>
      </c>
      <c r="D42" s="191">
        <v>13</v>
      </c>
      <c r="E42">
        <v>0</v>
      </c>
      <c r="F42">
        <v>0</v>
      </c>
      <c r="G42" s="191">
        <v>13</v>
      </c>
      <c r="H42" s="191">
        <v>13</v>
      </c>
      <c r="I42">
        <v>13</v>
      </c>
      <c r="J42" s="191">
        <v>26</v>
      </c>
      <c r="K42" s="273" t="str">
        <f t="shared" si="0"/>
        <v>DUPLICA</v>
      </c>
      <c r="L42" s="272" t="str">
        <f t="shared" si="1"/>
        <v>OK</v>
      </c>
    </row>
    <row r="43" spans="2:12" x14ac:dyDescent="0.25">
      <c r="B43" s="49" t="s">
        <v>520</v>
      </c>
      <c r="C43" s="30">
        <v>0.27437</v>
      </c>
      <c r="D43" s="191">
        <v>6</v>
      </c>
      <c r="E43">
        <v>0</v>
      </c>
      <c r="F43">
        <v>0</v>
      </c>
      <c r="G43" s="191">
        <v>6</v>
      </c>
      <c r="H43" s="191">
        <v>6</v>
      </c>
      <c r="I43">
        <v>6</v>
      </c>
      <c r="J43" s="191">
        <v>12</v>
      </c>
      <c r="K43" s="273" t="str">
        <f t="shared" si="0"/>
        <v>DUPLICA</v>
      </c>
      <c r="L43" s="272" t="str">
        <f t="shared" si="1"/>
        <v>OK</v>
      </c>
    </row>
    <row r="44" spans="2:12" x14ac:dyDescent="0.25">
      <c r="B44" s="49" t="s">
        <v>84</v>
      </c>
      <c r="C44" s="30">
        <v>0.33512999999999998</v>
      </c>
      <c r="D44" s="191">
        <v>8</v>
      </c>
      <c r="E44">
        <v>0</v>
      </c>
      <c r="F44">
        <v>1</v>
      </c>
      <c r="G44" s="191">
        <v>7</v>
      </c>
      <c r="H44" s="191">
        <v>8</v>
      </c>
      <c r="I44">
        <v>7</v>
      </c>
      <c r="J44" s="191">
        <v>21</v>
      </c>
      <c r="K44" s="273" t="str">
        <f t="shared" si="0"/>
        <v>TRIPLICA</v>
      </c>
      <c r="L44" s="272" t="str">
        <f t="shared" si="1"/>
        <v>OK</v>
      </c>
    </row>
    <row r="45" spans="2:12" x14ac:dyDescent="0.25">
      <c r="B45" s="29" t="s">
        <v>345</v>
      </c>
      <c r="C45" s="30">
        <v>4.0359500000000006</v>
      </c>
      <c r="D45" s="191">
        <v>92</v>
      </c>
      <c r="E45">
        <v>0</v>
      </c>
      <c r="F45">
        <v>1</v>
      </c>
      <c r="G45" s="191">
        <v>91</v>
      </c>
      <c r="H45" s="191">
        <v>92</v>
      </c>
      <c r="I45">
        <v>91</v>
      </c>
      <c r="J45" s="191">
        <v>214</v>
      </c>
      <c r="K45" s="273" t="str">
        <f t="shared" si="0"/>
        <v/>
      </c>
      <c r="L45" s="272" t="str">
        <f t="shared" si="1"/>
        <v>OK</v>
      </c>
    </row>
    <row r="46" spans="2:12" x14ac:dyDescent="0.25">
      <c r="B46" s="29" t="s">
        <v>254</v>
      </c>
      <c r="C46" s="30">
        <v>7.8990099999999996</v>
      </c>
      <c r="D46" s="191">
        <v>199</v>
      </c>
      <c r="E46">
        <v>0</v>
      </c>
      <c r="F46">
        <v>1</v>
      </c>
      <c r="G46" s="191">
        <v>198</v>
      </c>
      <c r="H46" s="191">
        <v>199</v>
      </c>
      <c r="I46">
        <v>198</v>
      </c>
      <c r="J46" s="191">
        <v>428</v>
      </c>
      <c r="K46" s="273" t="str">
        <f t="shared" si="0"/>
        <v/>
      </c>
      <c r="L46" s="272" t="str">
        <f t="shared" si="1"/>
        <v>OK</v>
      </c>
    </row>
  </sheetData>
  <mergeCells count="1">
    <mergeCell ref="B5:I6"/>
  </mergeCells>
  <conditionalFormatting sqref="K1:K1048576">
    <cfRule type="containsText" dxfId="10" priority="1" operator="containsText" text="TRIPLICA">
      <formula>NOT(ISERROR(SEARCH("TRIPLICA",K1)))</formula>
    </cfRule>
  </conditionalFormatting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V t a s   D e l i v e r y _ c 0 9 f 8 b 1 6 - f 5 b b - 4 8 3 2 - 9 e d b - 7 6 d 4 d 8 e 7 c 9 2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 N o m b r e   /   L o c a l < / s t r i n g > < / k e y > < v a l u e > < i n t > 1 3 0 < / i n t > < / v a l u e > < / i t e m > < i t e m > < k e y > < s t r i n g > T e l � f o n o   ( G o o g l e ) < / s t r i n g > < / k e y > < v a l u e > < i n t > 1 4 8 < / i n t > < / v a l u e > < / i t e m > < i t e m > < k e y > < s t r i n g > M a i l < / s t r i n g > < / k e y > < v a l u e > < i n t > 6 3 < / i n t > < / v a l u e > < / i t e m > < i t e m > < k e y > < s t r i n g > A G E N T E < / s t r i n g > < / k e y > < v a l u e > < i n t > 8 5 < / i n t > < / v a l u e > < / i t e m > < i t e m > < k e y > < s t r i n g > D N I < / s t r i n g > < / k e y > < v a l u e > < i n t > 5 9 < / i n t > < / v a l u e > < / i t e m > < i t e m > < k e y > < s t r i n g > P r o d u c t o < / s t r i n g > < / k e y > < v a l u e > < i n t > 9 2 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 N o m b r e   /   L o c a l < / s t r i n g > < / k e y > < v a l u e > < i n t > 1 < / i n t > < / v a l u e > < / i t e m > < i t e m > < k e y > < s t r i n g > T e l � f o n o   ( G o o g l e ) < / s t r i n g > < / k e y > < v a l u e > < i n t > 2 < / i n t > < / v a l u e > < / i t e m > < i t e m > < k e y > < s t r i n g > M a i l < / s t r i n g > < / k e y > < v a l u e > < i n t > 3 < / i n t > < / v a l u e > < / i t e m > < i t e m > < k e y > < s t r i n g > A G E N T E < / s t r i n g > < / k e y > < v a l u e > < i n t > 4 < / i n t > < / v a l u e > < / i t e m > < i t e m > < k e y > < s t r i n g > D N I < / s t r i n g > < / k e y > < v a l u e > < i n t > 5 < / i n t > < / v a l u e > < / i t e m > < i t e m > < k e y > < s t r i n g > P r o d u c t o 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2 d 6 c b 3 c 1 - 8 d 5 e - 4 9 e d - 9 7 9 b - 0 b e e 5 c f 9 2 d d d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i t e m > < M e a s u r e N a m e > Q   P r e s e n t e s < / M e a s u r e N a m e > < D i s p l a y N a m e > Q   P r e s e n t e s < / D i s p l a y N a m e > < V i s i b l e > F a l s e < / V i s i b l e > < / i t e m > < i t e m > < M e a s u r e N a m e > Q   A u s e n t e s < / M e a s u r e N a m e > < D i s p l a y N a m e > Q   A u s e n t e s < / D i s p l a y N a m e > < V i s i b l e > F a l s e < / V i s i b l e > < / i t e m > < i t e m > < M e a s u r e N a m e > %   P r e s e n c i a l i d a d < / M e a s u r e N a m e > < D i s p l a y N a m e > %   P r e s e n c i a l i d a d < / D i s p l a y N a m e > < V i s i b l e > F a l s e < / V i s i b l e > < / i t e m > < i t e m > < M e a s u r e N a m e > %   A u s e n c i a < / M e a s u r e N a m e > < D i s p l a y N a m e > %   A u s e n c i a < / D i s p l a y N a m e > < V i s i b l e > F a l s e < / V i s i b l e > < / i t e m > < i t e m > < M e a s u r e N a m e > A u s e n t i s m o < / M e a s u r e N a m e > < D i s p l a y N a m e > A u s e n t i s m o < / D i s p l a y N a m e > < V i s i b l e > F a l s e < / V i s i b l e > < / i t e m > < i t e m > < M e a s u r e N a m e > T o t a l L o g i n A u s e n < / M e a s u r e N a m e > < D i s p l a y N a m e > T o t a l L o g i n A u s e n < / D i s p l a y N a m e > < V i s i b l e > F a l s e < / V i s i b l e > < / i t e m > < i t e m > < M e a s u r e N a m e > T o t a l H S O b j < / M e a s u r e N a m e > < D i s p l a y N a m e > T o t a l H S O b j < / D i s p l a y N a m e > < V i s i b l e > F a l s e < / V i s i b l e > < / i t e m > < i t e m > < M e a s u r e N a m e > T o t a l   A v a i l < / M e a s u r e N a m e > < D i s p l a y N a m e > T o t a l   A v a i l < / D i s p l a y N a m e > < V i s i b l e > F a l s e < / V i s i b l e > < / i t e m > < i t e m > < M e a s u r e N a m e > T o t a l   H s   P r o d u c t i v a s < / M e a s u r e N a m e > < D i s p l a y N a m e > T o t a l   H s   P r o d u c t i v a s < / D i s p l a y N a m e > < V i s i b l e > F a l s e < / V i s i b l e > < / i t e m > < i t e m > < M e a s u r e N a m e > S P H < / M e a s u r e N a m e > < D i s p l a y N a m e > S P H < / D i s p l a y N a m e > < V i s i b l e > F a l s e < / V i s i b l e > < / i t e m > < i t e m > < M e a s u r e N a m e > I n c e n t i v o 3 r a < / M e a s u r e N a m e > < D i s p l a y N a m e > I n c e n t i v o 3 r a < / D i s p l a y N a m e > < V i s i b l e > F a l s e < / V i s i b l e > < / i t e m > < i t e m > < M e a s u r e N a m e > T o t a l   A t e n d i d a s < / M e a s u r e N a m e > < D i s p l a y N a m e > T o t a l   A t e n d i d a s < / D i s p l a y N a m e > < V i s i b l e > F a l s e < / V i s i b l e > < / i t e m > < i t e m > < M e a s u r e N a m e > V t a s   P + N < / M e a s u r e N a m e > < D i s p l a y N a m e > V t a s   P + N < / D i s p l a y N a m e > < V i s i b l e > F a l s e < / V i s i b l e > < / i t e m > < i t e m > < M e a s u r e N a m e > C o n v e r s i � n < / M e a s u r e N a m e > < D i s p l a y N a m e > C o n v e r s i � n < / D i s p l a y N a m e > < V i s i b l e > F a l s e < / V i s i b l e > < / i t e m > < i t e m > < M e a s u r e N a m e > X   A t e n d i d a s < / M e a s u r e N a m e > < D i s p l a y N a m e > X   A t e n d i d a s < / D i s p l a y N a m e > < V i s i b l e > F a l s e < / V i s i b l e > < / i t e m > < i t e m > < M e a s u r e N a m e > I n c e n t i v o 4 t a < / M e a s u r e N a m e > < D i s p l a y N a m e > I n c e n t i v o 4 t a 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i e m p o s _ 6 7 8 d e 7 f f - c 4 0 c - 4 c a e - 9 d 9 c - 6 2 4 d 5 e 8 6 e 6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 8 8 < / i n t > < / v a l u e > < / i t e m > < i t e m > < k e y > < s t r i n g > U s e r M i t r o l < / s t r i n g > < / k e y > < v a l u e > < i n t > 1 2 6 < / i n t > < / v a l u e > < / i t e m > < i t e m > < k e y > < s t r i n g > S u b   C a m p a � a < / s t r i n g > < / k e y > < v a l u e > < i n t > 1 4 8 < / i n t > < / v a l u e > < / i t e m > < i t e m > < k e y > < s t r i n g > L O G I N < / s t r i n g > < / k e y > < v a l u e > < i n t > 9 4 < / i n t > < / v a l u e > < / i t e m > < i t e m > < k e y > < s t r i n g > A V A I L < / s t r i n g > < / k e y > < v a l u e > < i n t > 8 8 < / i n t > < / v a l u e > < / i t e m > < i t e m > < k e y > < s t r i n g > P R E V I E W < / s t r i n g > < / k e y > < v a l u e > < i n t > 1 1 5 < / i n t > < / v a l u e > < / i t e m > < i t e m > < k e y > < s t r i n g > D I A L < / s t r i n g > < / k e y > < v a l u e > < i n t > 8 0 < / i n t > < / v a l u e > < / i t e m > < i t e m > < k e y > < s t r i n g > R I N G < / s t r i n g > < / k e y > < v a l u e > < i n t > 8 3 < / i n t > < / v a l u e > < / i t e m > < i t e m > < k e y > < s t r i n g > C O N V E R S A C I � N < / s t r i n g > < / k e y > < v a l u e > < i n t > 1 6 9 < / i n t > < / v a l u e > < / i t e m > < i t e m > < k e y > < s t r i n g > H O L D < / s t r i n g > < / k e y > < v a l u e > < i n t > 8 8 < / i n t > < / v a l u e > < / i t e m > < i t e m > < k e y > < s t r i n g > A C W < / s t r i n g > < / k e y > < v a l u e > < i n t > 8 1 < / i n t > < / v a l u e > < / i t e m > < i t e m > < k e y > < s t r i n g > N O T _ R E A D Y < / s t r i n g > < / k e y > < v a l u e > < i n t > 1 3 6 < / i n t > < / v a l u e > < / i t e m > < i t e m > < k e y > < s t r i n g > B R E A K < / s t r i n g > < / k e y > < v a l u e > < i n t > 9 3 < / i n t > < / v a l u e > < / i t e m > < i t e m > < k e y > < s t r i n g > C O A C H I N G < / s t r i n g > < / k e y > < v a l u e > < i n t > 1 2 9 < / i n t > < / v a l u e > < / i t e m > < i t e m > < k e y > < s t r i n g > A D M I N I S T R A T I V O < / s t r i n g > < / k e y > < v a l u e > < i n t > 1 8 3 < / i n t > < / v a l u e > < / i t e m > < i t e m > < k e y > < s t r i n g > B A � O < / s t r i n g > < / k e y > < v a l u e > < i n t > 8 9 < / i n t > < / v a l u e > < / i t e m > < i t e m > < k e y > < s t r i n g > L L A M A D A _ M A N U A L < / s t r i n g > < / k e y > < v a l u e > < i n t > 1 9 9 < / i n t > < / v a l u e > < / i t e m > < i t e m > < k e y > < s t r i n g > A T E N D I D A S < / s t r i n g > < / k e y > < v a l u e > < i n t > 1 3 3 < / i n t > < / v a l u e > < / i t e m > < i t e m > < k e y > < s t r i n g > N O _ A T E N D I D A S < / s t r i n g > < / k e y > < v a l u e > < i n t > 1 6 7 < / i n t > < / v a l u e > < / i t e m > < i t e m > < k e y > < s t r i n g > T I P I F I C A C I � N _ E X I T O S O < / s t r i n g > < / k e y > < v a l u e > < i n t > 2 2 8 < / i n t > < / v a l u e > < / i t e m > < i t e m > < k e y > < s t r i n g > T I P I F I C A C I � N _ N O _ E X I T O S O < / s t r i n g > < / k e y > < v a l u e > < i n t > 2 6 2 < / i n t > < / v a l u e > < / i t e m > < i t e m > < k e y > < s t r i n g > C O N V E R S A C I � N _ E N T R A N T E < / s t r i n g > < / k e y > < v a l u e > < i n t > 2 5 9 < / i n t > < / v a l u e > < / i t e m > < i t e m > < k e y > < s t r i n g > C O N V E R S A C I � N _ S A L I E N T E < / s t r i n g > < / k e y > < v a l u e > < i n t > 2 5 1 < / i n t > < / v a l u e > < / i t e m > < i t e m > < k e y > < s t r i n g > L L A M A D A S < / s t r i n g > < / k e y > < v a l u e > < i n t > 1 2 9 < / i n t > < / v a l u e > < / i t e m > < i t e m > < k e y > < s t r i n g > T O T A L _ A U X I L I A R E S < / s t r i n g > < / k e y > < v a l u e > < i n t > 1 9 1 < / i n t > < / v a l u e > < / i t e m > < i t e m > < k e y > < s t r i n g > T K T < / s t r i n g > < / k e y > < v a l u e > < i n t > 7 1 < / i n t > < / v a l u e > < / i t e m > < i t e m > < k e y > < s t r i n g > T M O < / s t r i n g > < / k e y > < v a l u e > < i n t > 8 1 < / i n t > < / v a l u e > < / i t e m > < i t e m > < k e y > < s t r i n g > P R O D U C T O < / s t r i n g > < / k e y > < v a l u e > < i n t > 1 3 1 < / i n t > < / v a l u e > < / i t e m > < i t e m > < k e y > < s t r i n g > O p e r a d o r < / s t r i n g > < / k e y > < v a l u e > < i n t > 1 1 8 < / i n t > < / v a l u e > < / i t e m > < i t e m > < k e y > < s t r i n g > D o c u m e n t o < / s t r i n g > < / k e y > < v a l u e > < i n t > 1 3 3 < / i n t > < / v a l u e > < / i t e m > < i t e m > < k e y > < s t r i n g > S u p e r v i s o r < / s t r i n g > < / k e y > < v a l u e > < i n t > 1 2 6 < / i n t > < / v a l u e > < / i t e m > < i t e m > < k e y > < s t r i n g > C o o r d i n a d o r < / s t r i n g > < / k e y > < v a l u e > < i n t > 1 4 0 < / i n t > < / v a l u e > < / i t e m > < i t e m > < k e y > < s t r i n g > S i t e < / s t r i n g > < / k e y > < v a l u e > < i n t > 7 1 < / i n t > < / v a l u e > < / i t e m > < i t e m > < k e y > < s t r i n g > I d   O p e r a d o r < / s t r i n g > < / k e y > < v a l u e > < i n t > 1 3 8 < / i n t > < / v a l u e > < / i t e m > < i t e m > < k e y > < s t r i n g > E s t a d o < / s t r i n g > < / k e y > < v a l u e > < i n t > 9 5 < / i n t > < / v a l u e > < / i t e m > < i t e m > < k e y > < s t r i n g > B u s q u e d a < / s t r i n g > < / k e y > < v a l u e > < i n t > 1 1 9 < / i n t > < / v a l u e > < / i t e m > < i t e m > < k e y > < s t r i n g > P r o p o r c i o n a l   x   P r e s e n t i s m o < / s t r i n g > < / k e y > < v a l u e > < i n t > 2 5 5 < / i n t > < / v a l u e > < / i t e m > < i t e m > < k e y > < s t r i n g > P r o p o r c i o n a l   x   C u r v a < / s t r i n g > < / k e y > < v a l u e > < i n t > 2 0 3 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 U s e r M i t r o l < / s t r i n g > < / k e y > < v a l u e > < i n t > 1 < / i n t > < / v a l u e > < / i t e m > < i t e m > < k e y > < s t r i n g > S u b   C a m p a � a < / s t r i n g > < / k e y > < v a l u e > < i n t > 2 < / i n t > < / v a l u e > < / i t e m > < i t e m > < k e y > < s t r i n g > L O G I N < / s t r i n g > < / k e y > < v a l u e > < i n t > 3 < / i n t > < / v a l u e > < / i t e m > < i t e m > < k e y > < s t r i n g > A V A I L < / s t r i n g > < / k e y > < v a l u e > < i n t > 4 < / i n t > < / v a l u e > < / i t e m > < i t e m > < k e y > < s t r i n g > P R E V I E W < / s t r i n g > < / k e y > < v a l u e > < i n t > 5 < / i n t > < / v a l u e > < / i t e m > < i t e m > < k e y > < s t r i n g > D I A L < / s t r i n g > < / k e y > < v a l u e > < i n t > 6 < / i n t > < / v a l u e > < / i t e m > < i t e m > < k e y > < s t r i n g > R I N G < / s t r i n g > < / k e y > < v a l u e > < i n t > 7 < / i n t > < / v a l u e > < / i t e m > < i t e m > < k e y > < s t r i n g > C O N V E R S A C I � N < / s t r i n g > < / k e y > < v a l u e > < i n t > 8 < / i n t > < / v a l u e > < / i t e m > < i t e m > < k e y > < s t r i n g > H O L D < / s t r i n g > < / k e y > < v a l u e > < i n t > 9 < / i n t > < / v a l u e > < / i t e m > < i t e m > < k e y > < s t r i n g > A C W < / s t r i n g > < / k e y > < v a l u e > < i n t > 1 0 < / i n t > < / v a l u e > < / i t e m > < i t e m > < k e y > < s t r i n g > N O T _ R E A D Y < / s t r i n g > < / k e y > < v a l u e > < i n t > 1 1 < / i n t > < / v a l u e > < / i t e m > < i t e m > < k e y > < s t r i n g > B R E A K < / s t r i n g > < / k e y > < v a l u e > < i n t > 1 2 < / i n t > < / v a l u e > < / i t e m > < i t e m > < k e y > < s t r i n g > C O A C H I N G < / s t r i n g > < / k e y > < v a l u e > < i n t > 1 3 < / i n t > < / v a l u e > < / i t e m > < i t e m > < k e y > < s t r i n g > A D M I N I S T R A T I V O < / s t r i n g > < / k e y > < v a l u e > < i n t > 1 4 < / i n t > < / v a l u e > < / i t e m > < i t e m > < k e y > < s t r i n g > B A � O < / s t r i n g > < / k e y > < v a l u e > < i n t > 1 5 < / i n t > < / v a l u e > < / i t e m > < i t e m > < k e y > < s t r i n g > L L A M A D A _ M A N U A L < / s t r i n g > < / k e y > < v a l u e > < i n t > 1 6 < / i n t > < / v a l u e > < / i t e m > < i t e m > < k e y > < s t r i n g > A T E N D I D A S < / s t r i n g > < / k e y > < v a l u e > < i n t > 1 7 < / i n t > < / v a l u e > < / i t e m > < i t e m > < k e y > < s t r i n g > N O _ A T E N D I D A S < / s t r i n g > < / k e y > < v a l u e > < i n t > 1 8 < / i n t > < / v a l u e > < / i t e m > < i t e m > < k e y > < s t r i n g > T I P I F I C A C I � N _ E X I T O S O < / s t r i n g > < / k e y > < v a l u e > < i n t > 1 9 < / i n t > < / v a l u e > < / i t e m > < i t e m > < k e y > < s t r i n g > T I P I F I C A C I � N _ N O _ E X I T O S O < / s t r i n g > < / k e y > < v a l u e > < i n t > 2 0 < / i n t > < / v a l u e > < / i t e m > < i t e m > < k e y > < s t r i n g > C O N V E R S A C I � N _ E N T R A N T E < / s t r i n g > < / k e y > < v a l u e > < i n t > 2 1 < / i n t > < / v a l u e > < / i t e m > < i t e m > < k e y > < s t r i n g > C O N V E R S A C I � N _ S A L I E N T E < / s t r i n g > < / k e y > < v a l u e > < i n t > 2 2 < / i n t > < / v a l u e > < / i t e m > < i t e m > < k e y > < s t r i n g > L L A M A D A S < / s t r i n g > < / k e y > < v a l u e > < i n t > 2 3 < / i n t > < / v a l u e > < / i t e m > < i t e m > < k e y > < s t r i n g > T O T A L _ A U X I L I A R E S < / s t r i n g > < / k e y > < v a l u e > < i n t > 2 4 < / i n t > < / v a l u e > < / i t e m > < i t e m > < k e y > < s t r i n g > T K T < / s t r i n g > < / k e y > < v a l u e > < i n t > 2 5 < / i n t > < / v a l u e > < / i t e m > < i t e m > < k e y > < s t r i n g > T M O < / s t r i n g > < / k e y > < v a l u e > < i n t > 2 6 < / i n t > < / v a l u e > < / i t e m > < i t e m > < k e y > < s t r i n g > P R O D U C T O < / s t r i n g > < / k e y > < v a l u e > < i n t > 2 7 < / i n t > < / v a l u e > < / i t e m > < i t e m > < k e y > < s t r i n g > O p e r a d o r < / s t r i n g > < / k e y > < v a l u e > < i n t > 2 8 < / i n t > < / v a l u e > < / i t e m > < i t e m > < k e y > < s t r i n g > D o c u m e n t o < / s t r i n g > < / k e y > < v a l u e > < i n t > 2 9 < / i n t > < / v a l u e > < / i t e m > < i t e m > < k e y > < s t r i n g > S u p e r v i s o r < / s t r i n g > < / k e y > < v a l u e > < i n t > 3 0 < / i n t > < / v a l u e > < / i t e m > < i t e m > < k e y > < s t r i n g > C o o r d i n a d o r < / s t r i n g > < / k e y > < v a l u e > < i n t > 3 1 < / i n t > < / v a l u e > < / i t e m > < i t e m > < k e y > < s t r i n g > S i t e < / s t r i n g > < / k e y > < v a l u e > < i n t > 3 2 < / i n t > < / v a l u e > < / i t e m > < i t e m > < k e y > < s t r i n g > I d   O p e r a d o r < / s t r i n g > < / k e y > < v a l u e > < i n t > 3 3 < / i n t > < / v a l u e > < / i t e m > < i t e m > < k e y > < s t r i n g > E s t a d o < / s t r i n g > < / k e y > < v a l u e > < i n t > 3 4 < / i n t > < / v a l u e > < / i t e m > < i t e m > < k e y > < s t r i n g > B u s q u e d a < / s t r i n g > < / k e y > < v a l u e > < i n t > 3 5 < / i n t > < / v a l u e > < / i t e m > < i t e m > < k e y > < s t r i n g > P r o p o r c i o n a l   x   P r e s e n t i s m o < / s t r i n g > < / k e y > < v a l u e > < i n t > 3 6 < / i n t > < / v a l u e > < / i t e m > < i t e m > < k e y > < s t r i n g > P r o p o r c i o n a l   x   C u r v a < / s t r i n g > < / k e y > < v a l u e > < i n t > 3 7 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8 2 6 3 4 6 7 f - 6 a 9 6 - 4 f 9 8 - 9 e 8 5 - e c 7 2 c e a 2 1 0 9 2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i t e m > < M e a s u r e N a m e > Q   P r e s e n t e s < / M e a s u r e N a m e > < D i s p l a y N a m e > Q   P r e s e n t e s < / D i s p l a y N a m e > < V i s i b l e > F a l s e < / V i s i b l e > < / i t e m > < i t e m > < M e a s u r e N a m e > Q   A u s e n t e s < / M e a s u r e N a m e > < D i s p l a y N a m e > Q   A u s e n t e s < / D i s p l a y N a m e > < V i s i b l e > F a l s e < / V i s i b l e > < / i t e m > < i t e m > < M e a s u r e N a m e > %   P r e s e n c i a l i d a d < / M e a s u r e N a m e > < D i s p l a y N a m e > %   P r e s e n c i a l i d a d < / D i s p l a y N a m e > < V i s i b l e > F a l s e < / V i s i b l e > < / i t e m > < i t e m > < M e a s u r e N a m e > %   A u s e n c i a < / M e a s u r e N a m e > < D i s p l a y N a m e > %   A u s e n c i a < / D i s p l a y N a m e > < V i s i b l e > F a l s e < / V i s i b l e > < / i t e m > < i t e m > < M e a s u r e N a m e > A u s e n t i s m o < / M e a s u r e N a m e > < D i s p l a y N a m e > A u s e n t i s m o < / D i s p l a y N a m e > < V i s i b l e > F a l s e < / V i s i b l e > < / i t e m > < i t e m > < M e a s u r e N a m e > T o t a l L o g i n A u s e n < / M e a s u r e N a m e > < D i s p l a y N a m e > T o t a l L o g i n A u s e n < / D i s p l a y N a m e > < V i s i b l e > F a l s e < / V i s i b l e > < / i t e m > < i t e m > < M e a s u r e N a m e > T o t a l H S O b j < / M e a s u r e N a m e > < D i s p l a y N a m e > T o t a l H S O b j < / D i s p l a y N a m e > < V i s i b l e > F a l s e < / V i s i b l e > < / i t e m > < i t e m > < M e a s u r e N a m e > T o t a l   A v a i l < / M e a s u r e N a m e > < D i s p l a y N a m e > T o t a l   A v a i l < / D i s p l a y N a m e > < V i s i b l e > F a l s e < / V i s i b l e > < / i t e m > < i t e m > < M e a s u r e N a m e > T o t a l   H s   P r o d u c t i v a s < / M e a s u r e N a m e > < D i s p l a y N a m e > T o t a l   H s   P r o d u c t i v a s < / D i s p l a y N a m e > < V i s i b l e > F a l s e < / V i s i b l e > < / i t e m > < i t e m > < M e a s u r e N a m e > S P H < / M e a s u r e N a m e > < D i s p l a y N a m e > S P H < / D i s p l a y N a m e > < V i s i b l e > F a l s e < / V i s i b l e > < / i t e m > < i t e m > < M e a s u r e N a m e > I n c e n t i v o 3 r a < / M e a s u r e N a m e > < D i s p l a y N a m e > I n c e n t i v o 3 r a < / D i s p l a y N a m e > < V i s i b l e > F a l s e < / V i s i b l e > < / i t e m > < i t e m > < M e a s u r e N a m e > T o t a l   A t e n d i d a s < / M e a s u r e N a m e > < D i s p l a y N a m e > T o t a l   A t e n d i d a s < / D i s p l a y N a m e > < V i s i b l e > F a l s e < / V i s i b l e > < / i t e m > < i t e m > < M e a s u r e N a m e > V t a s   P + N < / M e a s u r e N a m e > < D i s p l a y N a m e > V t a s   P + N < / D i s p l a y N a m e > < V i s i b l e > F a l s e < / V i s i b l e > < / i t e m > < i t e m > < M e a s u r e N a m e > C o n v e r s i � n < / M e a s u r e N a m e > < D i s p l a y N a m e > C o n v e r s i � n < / D i s p l a y N a m e > < V i s i b l e > F a l s e < / V i s i b l e > < / i t e m > < i t e m > < M e a s u r e N a m e > X   A t e n d i d a s < / M e a s u r e N a m e > < D i s p l a y N a m e > X   A t e n d i d a s < / D i s p l a y N a m e > < V i s i b l e > F a l s e < / V i s i b l e > < / i t e m > < i t e m > < M e a s u r e N a m e > I n c e n t i v o 4 t a < / M e a s u r e N a m e > < D i s p l a y N a m e > I n c e n t i v o 4 t a < / D i s p l a y N a m e > < V i s i b l e > F a l s e < / V i s i b l e > < / i t e m > < i t e m > < M e a s u r e N a m e > D D H H   T r a b a j a d o s < / M e a s u r e N a m e > < D i s p l a y N a m e > D D H H   T r a b a j a d o s < / D i s p l a y N a m e > < V i s i b l e > F a l s e < / V i s i b l e > < / i t e m > < i t e m > < M e a s u r e N a m e > V t a s   P + N   x   D i a < / M e a s u r e N a m e > < D i s p l a y N a m e > V t a s   P + N   x   D i a 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1 d 1 1 c 1 f 8 - 5 0 9 c - 4 7 c 7 - a 6 9 c - d 6 5 4 c 2 1 1 0 2 f 0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i t e m > < M e a s u r e N a m e > Q   P r e s e n t e s < / M e a s u r e N a m e > < D i s p l a y N a m e > Q   P r e s e n t e s < / D i s p l a y N a m e > < V i s i b l e > F a l s e < / V i s i b l e > < / i t e m > < i t e m > < M e a s u r e N a m e > Q   A u s e n t e s < / M e a s u r e N a m e > < D i s p l a y N a m e > Q   A u s e n t e s < / D i s p l a y N a m e > < V i s i b l e > F a l s e < / V i s i b l e > < / i t e m > < i t e m > < M e a s u r e N a m e > %   P r e s e n c i a l i d a d < / M e a s u r e N a m e > < D i s p l a y N a m e > %   P r e s e n c i a l i d a d < / D i s p l a y N a m e > < V i s i b l e > F a l s e < / V i s i b l e > < / i t e m > < i t e m > < M e a s u r e N a m e > %   A u s e n c i a < / M e a s u r e N a m e > < D i s p l a y N a m e > %   A u s e n c i a < / D i s p l a y N a m e > < V i s i b l e > F a l s e < / V i s i b l e > < / i t e m > < i t e m > < M e a s u r e N a m e > A u s e n t i s m o < / M e a s u r e N a m e > < D i s p l a y N a m e > A u s e n t i s m o < / D i s p l a y N a m e > < V i s i b l e > F a l s e < / V i s i b l e > < / i t e m > < i t e m > < M e a s u r e N a m e > T o t a l L o g i n A u s e n < / M e a s u r e N a m e > < D i s p l a y N a m e > T o t a l L o g i n A u s e n < / D i s p l a y N a m e > < V i s i b l e > F a l s e < / V i s i b l e > < / i t e m > < i t e m > < M e a s u r e N a m e > T o t a l H S O b j < / M e a s u r e N a m e > < D i s p l a y N a m e > T o t a l H S O b j < / D i s p l a y N a m e > < V i s i b l e > F a l s e < / V i s i b l e > < / i t e m > < i t e m > < M e a s u r e N a m e > T o t a l   A v a i l < / M e a s u r e N a m e > < D i s p l a y N a m e > T o t a l   A v a i l < / D i s p l a y N a m e > < V i s i b l e > F a l s e < / V i s i b l e > < / i t e m > < i t e m > < M e a s u r e N a m e > T o t a l   H s   P r o d u c t i v a s < / M e a s u r e N a m e > < D i s p l a y N a m e > T o t a l   H s   P r o d u c t i v a s < / D i s p l a y N a m e > < V i s i b l e > F a l s e < / V i s i b l e > < / i t e m > < i t e m > < M e a s u r e N a m e > S P H < / M e a s u r e N a m e > < D i s p l a y N a m e > S P H < / D i s p l a y N a m e > < V i s i b l e > F a l s e < / V i s i b l e > < / i t e m > < i t e m > < M e a s u r e N a m e > T o t a l   A t e n d i d a s < / M e a s u r e N a m e > < D i s p l a y N a m e > T o t a l   A t e n d i d a s < / D i s p l a y N a m e > < V i s i b l e > F a l s e < / V i s i b l e > < / i t e m > < i t e m > < M e a s u r e N a m e > V t a s   P + N < / M e a s u r e N a m e > < D i s p l a y N a m e > V t a s   P + N < / D i s p l a y N a m e > < V i s i b l e > F a l s e < / V i s i b l e > < / i t e m > < i t e m > < M e a s u r e N a m e > C o n v e r s i � n < / M e a s u r e N a m e > < D i s p l a y N a m e > C o n v e r s i � n < / D i s p l a y N a m e > < V i s i b l e > F a l s e < / V i s i b l e > < / i t e m > < i t e m > < M e a s u r e N a m e > X   A t e n d i d a s < / M e a s u r e N a m e > < D i s p l a y N a m e > X   A t e n d i d a s < / D i s p l a y N a m e > < V i s i b l e > F a l s e < / V i s i b l e > < / i t e m > < i t e m > < M e a s u r e N a m e > I n c e n t i v o 3 r a < / M e a s u r e N a m e > < D i s p l a y N a m e > I n c e n t i v o 3 r a < / D i s p l a y N a m e > < V i s i b l e > F a l s e < / V i s i b l e > < / i t e m > < i t e m > < M e a s u r e N a m e > I n c e n t i v o 4 t a < / M e a s u r e N a m e > < D i s p l a y N a m e > I n c e n t i v o 4 t a < / D i s p l a y N a m e > < V i s i b l e > F a l s e < / V i s i b l e > < / i t e m > < i t e m > < M e a s u r e N a m e > D D H H   T r a b a j a d o s < / M e a s u r e N a m e > < D i s p l a y N a m e > D D H H   T r a b a j a d o s < / D i s p l a y N a m e > < V i s i b l e > F a l s e < / V i s i b l e > < / i t e m > < i t e m > < M e a s u r e N a m e > V t a s   P + N   x   D i a < / M e a s u r e N a m e > < D i s p l a y N a m e > V t a s   P + N   x   D i a 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8 2 3 7 5 2 1 e - e c 0 6 - 4 1 7 8 - 8 1 c 2 - 7 b 1 2 d a 2 b d 6 c 0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i t e m > < M e a s u r e N a m e > Q   P r e s e n t e s < / M e a s u r e N a m e > < D i s p l a y N a m e > Q   P r e s e n t e s < / D i s p l a y N a m e > < V i s i b l e > F a l s e < / V i s i b l e > < / i t e m > < i t e m > < M e a s u r e N a m e > Q   A u s e n t e s < / M e a s u r e N a m e > < D i s p l a y N a m e > Q   A u s e n t e s < / D i s p l a y N a m e > < V i s i b l e > F a l s e < / V i s i b l e > < / i t e m > < i t e m > < M e a s u r e N a m e > %   P r e s e n c i a l i d a d < / M e a s u r e N a m e > < D i s p l a y N a m e > %   P r e s e n c i a l i d a d < / D i s p l a y N a m e > < V i s i b l e > F a l s e < / V i s i b l e > < / i t e m > < i t e m > < M e a s u r e N a m e > %   A u s e n c i a < / M e a s u r e N a m e > < D i s p l a y N a m e > %   A u s e n c i a < / D i s p l a y N a m e > < V i s i b l e > F a l s e < / V i s i b l e > < / i t e m > < i t e m > < M e a s u r e N a m e > A u s e n t i s m o < / M e a s u r e N a m e > < D i s p l a y N a m e > A u s e n t i s m o < / D i s p l a y N a m e > < V i s i b l e > F a l s e < / V i s i b l e > < / i t e m > < i t e m > < M e a s u r e N a m e > T o t a l L o g i n A u s e n < / M e a s u r e N a m e > < D i s p l a y N a m e > T o t a l L o g i n A u s e n < / D i s p l a y N a m e > < V i s i b l e > F a l s e < / V i s i b l e > < / i t e m > < i t e m > < M e a s u r e N a m e > T o t a l H S O b j < / M e a s u r e N a m e > < D i s p l a y N a m e > T o t a l H S O b j < / D i s p l a y N a m e > < V i s i b l e > F a l s e < / V i s i b l e > < / i t e m > < i t e m > < M e a s u r e N a m e > T o t a l   A v a i l < / M e a s u r e N a m e > < D i s p l a y N a m e > T o t a l   A v a i l < / D i s p l a y N a m e > < V i s i b l e > F a l s e < / V i s i b l e > < / i t e m > < i t e m > < M e a s u r e N a m e > T o t a l   H s   P r o d u c t i v a s < / M e a s u r e N a m e > < D i s p l a y N a m e > T o t a l   H s   P r o d u c t i v a s < / D i s p l a y N a m e > < V i s i b l e > F a l s e < / V i s i b l e > < / i t e m > < i t e m > < M e a s u r e N a m e > S P H < / M e a s u r e N a m e > < D i s p l a y N a m e > S P H < / D i s p l a y N a m e > < V i s i b l e > F a l s e < / V i s i b l e > < / i t e m > < i t e m > < M e a s u r e N a m e > I n c e n t i v o 3 r a < / M e a s u r e N a m e > < D i s p l a y N a m e > I n c e n t i v o 3 r a < / D i s p l a y N a m e > < V i s i b l e > F a l s e < / V i s i b l e > < / i t e m > < i t e m > < M e a s u r e N a m e > T o t a l   A t e n d i d a s < / M e a s u r e N a m e > < D i s p l a y N a m e > T o t a l   A t e n d i d a s < / D i s p l a y N a m e > < V i s i b l e > F a l s e < / V i s i b l e > < / i t e m > < i t e m > < M e a s u r e N a m e > V t a s   P + N < / M e a s u r e N a m e > < D i s p l a y N a m e > V t a s   P + N < / D i s p l a y N a m e > < V i s i b l e > F a l s e < / V i s i b l e > < / i t e m > < i t e m > < M e a s u r e N a m e > C o n v e r s i � n < / M e a s u r e N a m e > < D i s p l a y N a m e > C o n v e r s i � n < / D i s p l a y N a m e > < V i s i b l e > F a l s e < / V i s i b l e > < / i t e m > < i t e m > < M e a s u r e N a m e > X   A t e n d i d a s < / M e a s u r e N a m e > < D i s p l a y N a m e > X   A t e n d i d a s < / D i s p l a y N a m e > < V i s i b l e > F a l s e < / V i s i b l e > < / i t e m > < i t e m > < M e a s u r e N a m e > I n c e n t i v o 4 t a < / M e a s u r e N a m e > < D i s p l a y N a m e > I n c e n t i v o 4 t a 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H o r a s _ O b j e t i v o _ 1 d 4 8 6 6 2 9 - 0 d 2 b - 4 f b b - 8 5 9 4 - c 2 6 9 9 0 6 f b b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 1 1 4 < / i n t > < / v a l u e > < / i t e m > < i t e m > < k e y > < s t r i n g > A p e l l i d o   y   N o m b r e < / s t r i n g > < / k e y > < v a l u e > < i n t > 1 8 5 < / i n t > < / v a l u e > < / i t e m > < i t e m > < k e y > < s t r i n g > S u p e r v i s o r < / s t r i n g > < / k e y > < v a l u e > < i n t > 1 2 6 < / i n t > < / v a l u e > < / i t e m > < i t e m > < k e y > < s t r i n g > C o o r d i n a d o r < / s t r i n g > < / k e y > < v a l u e > < i n t > 1 4 0 < / i n t > < / v a l u e > < / i t e m > < i t e m > < k e y > < s t r i n g > E s t a d o < / s t r i n g > < / k e y > < v a l u e > < i n t > 9 5 < / i n t > < / v a l u e > < / i t e m > < i t e m > < k e y > < s t r i n g > S u b   C a m p a � a < / s t r i n g > < / k e y > < v a l u e > < i n t > 1 4 8 < / i n t > < / v a l u e > < / i t e m > < i t e m > < k e y > < s t r i n g > U s e r   M i t r o l < / s t r i n g > < / k e y > < v a l u e > < i n t > 1 3 0 < / i n t > < / v a l u e > < / i t e m > < i t e m > < k e y > < s t r i n g > F e c h a < / s t r i n g > < / k e y > < v a l u e > < i n t > 2 0 1 < / i n t > < / v a l u e > < / i t e m > < i t e m > < k e y > < s t r i n g > L O G I N < / s t r i n g > < / k e y > < v a l u e > < i n t > 9 4 < / i n t > < / v a l u e > < / i t e m > < i t e m > < k e y > < s t r i n g > H S   O b j < / s t r i n g > < / k e y > < v a l u e > < i n t > 2 4 5 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 A p e l l i d o   y   N o m b r e < / s t r i n g > < / k e y > < v a l u e > < i n t > 1 < / i n t > < / v a l u e > < / i t e m > < i t e m > < k e y > < s t r i n g > S u p e r v i s o r < / s t r i n g > < / k e y > < v a l u e > < i n t > 2 < / i n t > < / v a l u e > < / i t e m > < i t e m > < k e y > < s t r i n g > C o o r d i n a d o r < / s t r i n g > < / k e y > < v a l u e > < i n t > 3 < / i n t > < / v a l u e > < / i t e m > < i t e m > < k e y > < s t r i n g > E s t a d o < / s t r i n g > < / k e y > < v a l u e > < i n t > 4 < / i n t > < / v a l u e > < / i t e m > < i t e m > < k e y > < s t r i n g > S u b   C a m p a � a < / s t r i n g > < / k e y > < v a l u e > < i n t > 5 < / i n t > < / v a l u e > < / i t e m > < i t e m > < k e y > < s t r i n g > U s e r   M i t r o l < / s t r i n g > < / k e y > < v a l u e > < i n t > 6 < / i n t > < / v a l u e > < / i t e m > < i t e m > < k e y > < s t r i n g > F e c h a < / s t r i n g > < / k e y > < v a l u e > < i n t > 7 < / i n t > < / v a l u e > < / i t e m > < i t e m > < k e y > < s t r i n g > L O G I N < / s t r i n g > < / k e y > < v a l u e > < i n t > 8 < / i n t > < / v a l u e > < / i t e m > < i t e m > < k e y > < s t r i n g > H S   O b j 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0 f 2 2 6 7 d 3 - d 2 6 f - 4 4 a 9 - b d 1 4 - 5 b 2 7 d 1 6 7 5 b 7 8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i t e m > < M e a s u r e N a m e > Q   P r e s e n t e s < / M e a s u r e N a m e > < D i s p l a y N a m e > Q   P r e s e n t e s < / D i s p l a y N a m e > < V i s i b l e > F a l s e < / V i s i b l e > < / i t e m > < i t e m > < M e a s u r e N a m e > Q   A u s e n t e s < / M e a s u r e N a m e > < D i s p l a y N a m e > Q   A u s e n t e s < / D i s p l a y N a m e > < V i s i b l e > F a l s e < / V i s i b l e > < / i t e m > < i t e m > < M e a s u r e N a m e > %   P r e s e n c i a l i d a d < / M e a s u r e N a m e > < D i s p l a y N a m e > %   P r e s e n c i a l i d a d < / D i s p l a y N a m e > < V i s i b l e > F a l s e < / V i s i b l e > < / i t e m > < i t e m > < M e a s u r e N a m e > %   A u s e n c i a < / M e a s u r e N a m e > < D i s p l a y N a m e > %   A u s e n c i a < / D i s p l a y N a m e > < V i s i b l e > F a l s e < / V i s i b l e > < / i t e m > < i t e m > < M e a s u r e N a m e > A u s e n t i s m o < / M e a s u r e N a m e > < D i s p l a y N a m e > A u s e n t i s m o < / D i s p l a y N a m e > < V i s i b l e > F a l s e < / V i s i b l e > < / i t e m > < i t e m > < M e a s u r e N a m e > T o t a l L o g i n A u s e n < / M e a s u r e N a m e > < D i s p l a y N a m e > T o t a l L o g i n A u s e n < / D i s p l a y N a m e > < V i s i b l e > F a l s e < / V i s i b l e > < / i t e m > < i t e m > < M e a s u r e N a m e > T o t a l H S O b j < / M e a s u r e N a m e > < D i s p l a y N a m e > T o t a l H S O b j < / D i s p l a y N a m e > < V i s i b l e > F a l s e < / V i s i b l e > < / i t e m > < i t e m > < M e a s u r e N a m e > T o t a l   A v a i l < / M e a s u r e N a m e > < D i s p l a y N a m e > T o t a l   A v a i l < / D i s p l a y N a m e > < V i s i b l e > F a l s e < / V i s i b l e > < / i t e m > < i t e m > < M e a s u r e N a m e > T o t a l   H s   P r o d u c t i v a s < / M e a s u r e N a m e > < D i s p l a y N a m e > T o t a l   H s   P r o d u c t i v a s < / D i s p l a y N a m e > < V i s i b l e > F a l s e < / V i s i b l e > < / i t e m > < i t e m > < M e a s u r e N a m e > S P H < / M e a s u r e N a m e > < D i s p l a y N a m e > S P H < / D i s p l a y N a m e > < V i s i b l e > F a l s e < / V i s i b l e > < / i t e m > < i t e m > < M e a s u r e N a m e > T o t a l   A t e n d i d a s < / M e a s u r e N a m e > < D i s p l a y N a m e > T o t a l   A t e n d i d a s < / D i s p l a y N a m e > < V i s i b l e > F a l s e < / V i s i b l e > < / i t e m > < i t e m > < M e a s u r e N a m e > V t a s   P + N < / M e a s u r e N a m e > < D i s p l a y N a m e > V t a s   P + N < / D i s p l a y N a m e > < V i s i b l e > F a l s e < / V i s i b l e > < / i t e m > < i t e m > < M e a s u r e N a m e > C o n v e r s i � n < / M e a s u r e N a m e > < D i s p l a y N a m e > C o n v e r s i � n < / D i s p l a y N a m e > < V i s i b l e > F a l s e < / V i s i b l e > < / i t e m > < i t e m > < M e a s u r e N a m e > X   A t e n d i d a s < / M e a s u r e N a m e > < D i s p l a y N a m e > X   A t e n d i d a s < / D i s p l a y N a m e > < V i s i b l e > F a l s e < / V i s i b l e > < / i t e m > < i t e m > < M e a s u r e N a m e > I n c e n t i v o 3 r a < / M e a s u r e N a m e > < D i s p l a y N a m e > I n c e n t i v o 3 r a < / D i s p l a y N a m e > < V i s i b l e > F a l s e < / V i s i b l e > < / i t e m > < i t e m > < M e a s u r e N a m e > I n c e n t i v o 4 t a < / M e a s u r e N a m e > < D i s p l a y N a m e > I n c e n t i v o 4 t a < / D i s p l a y N a m e > < V i s i b l e > F a l s e < / V i s i b l e > < / i t e m > < i t e m > < M e a s u r e N a m e > D D H H   T r a b a j a d o s < / M e a s u r e N a m e > < D i s p l a y N a m e > D D H H   T r a b a j a d o s < / D i s p l a y N a m e > < V i s i b l e > F a l s e < / V i s i b l e > < / i t e m > < i t e m > < M e a s u r e N a m e > V t a s   P + N   x   D i a < / M e a s u r e N a m e > < D i s p l a y N a m e > V t a s   P + N   x   D i a 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4 6 b 8 e 4 2 c - 7 c 1 4 - 4 2 2 d - a 0 5 6 - f c b 7 9 5 0 7 3 e 2 2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i t e m > < M e a s u r e N a m e > Q   P r e s e n t e s < / M e a s u r e N a m e > < D i s p l a y N a m e > Q   P r e s e n t e s < / D i s p l a y N a m e > < V i s i b l e > F a l s e < / V i s i b l e > < / i t e m > < i t e m > < M e a s u r e N a m e > Q   A u s e n t e s < / M e a s u r e N a m e > < D i s p l a y N a m e > Q   A u s e n t e s < / D i s p l a y N a m e > < V i s i b l e > F a l s e < / V i s i b l e > < / i t e m > < i t e m > < M e a s u r e N a m e > %   P r e s e n c i a l i d a d < / M e a s u r e N a m e > < D i s p l a y N a m e > %   P r e s e n c i a l i d a d < / D i s p l a y N a m e > < V i s i b l e > F a l s e < / V i s i b l e > < / i t e m > < i t e m > < M e a s u r e N a m e > %   A u s e n c i a < / M e a s u r e N a m e > < D i s p l a y N a m e > %   A u s e n c i a < / D i s p l a y N a m e > < V i s i b l e > F a l s e < / V i s i b l e > < / i t e m > < i t e m > < M e a s u r e N a m e > A u s e n t i s m o < / M e a s u r e N a m e > < D i s p l a y N a m e > A u s e n t i s m o < / D i s p l a y N a m e > < V i s i b l e > F a l s e < / V i s i b l e > < / i t e m > < i t e m > < M e a s u r e N a m e > T o t a l L o g i n A u s e n < / M e a s u r e N a m e > < D i s p l a y N a m e > T o t a l L o g i n A u s e n < / D i s p l a y N a m e > < V i s i b l e > F a l s e < / V i s i b l e > < / i t e m > < i t e m > < M e a s u r e N a m e > T o t a l H S O b j < / M e a s u r e N a m e > < D i s p l a y N a m e > T o t a l H S O b j < / D i s p l a y N a m e > < V i s i b l e > F a l s e < / V i s i b l e > < / i t e m > < i t e m > < M e a s u r e N a m e > T o t a l   A v a i l < / M e a s u r e N a m e > < D i s p l a y N a m e > T o t a l   A v a i l < / D i s p l a y N a m e > < V i s i b l e > F a l s e < / V i s i b l e > < / i t e m > < i t e m > < M e a s u r e N a m e > T o t a l   H s   P r o d u c t i v a s < / M e a s u r e N a m e > < D i s p l a y N a m e > T o t a l   H s   P r o d u c t i v a s < / D i s p l a y N a m e > < V i s i b l e > F a l s e < / V i s i b l e > < / i t e m > < i t e m > < M e a s u r e N a m e > S P H < / M e a s u r e N a m e > < D i s p l a y N a m e > S P H < / D i s p l a y N a m e > < V i s i b l e > F a l s e < / V i s i b l e > < / i t e m > < i t e m > < M e a s u r e N a m e > T o t a l   A t e n d i d a s < / M e a s u r e N a m e > < D i s p l a y N a m e > T o t a l   A t e n d i d a s < / D i s p l a y N a m e > < V i s i b l e > F a l s e < / V i s i b l e > < / i t e m > < i t e m > < M e a s u r e N a m e > V t a s   P + N < / M e a s u r e N a m e > < D i s p l a y N a m e > V t a s   P + N < / D i s p l a y N a m e > < V i s i b l e > F a l s e < / V i s i b l e > < / i t e m > < i t e m > < M e a s u r e N a m e > C o n v e r s i � n < / M e a s u r e N a m e > < D i s p l a y N a m e > C o n v e r s i � n < / D i s p l a y N a m e > < V i s i b l e > F a l s e < / V i s i b l e > < / i t e m > < i t e m > < M e a s u r e N a m e > I n c e n t i v o 3 r a < / M e a s u r e N a m e > < D i s p l a y N a m e > I n c e n t i v o 3 r a < / D i s p l a y N a m e > < V i s i b l e > F a l s e < / V i s i b l e > < / i t e m > < i t e m > < M e a s u r e N a m e > X   A t e n d i d a s < / M e a s u r e N a m e > < D i s p l a y N a m e > X   A t e n d i d a s < / D i s p l a y N a m e > < V i s i b l e > F a l s e < / V i s i b l e > < / i t e m > < i t e m > < M e a s u r e N a m e > I n c e n t i v o 4 t a < / M e a s u r e N a m e > < D i s p l a y N a m e > I n c e n t i v o 4 t a < / D i s p l a y N a m e > < V i s i b l e > F a l s e < / V i s i b l e > < / i t e m > < i t e m > < M e a s u r e N a m e > D D H H   T r a b a j a d o s < / M e a s u r e N a m e > < D i s p l a y N a m e > D D H H   T r a b a j a d o s < / D i s p l a y N a m e > < V i s i b l e > F a l s e < / V i s i b l e > < / i t e m > < i t e m > < M e a s u r e N a m e > V t a s   P + N   x   D i a < / M e a s u r e N a m e > < D i s p l a y N a m e > V t a s   P + N   x   D i a 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7 a b b 7 6 e - 1 8 7 2 - 4 f c 6 - a 4 d 2 - 8 6 e 8 8 7 7 d 7 8 e 3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i t e m > < M e a s u r e N a m e > Q   P r e s e n t e s < / M e a s u r e N a m e > < D i s p l a y N a m e > Q   P r e s e n t e s < / D i s p l a y N a m e > < V i s i b l e > F a l s e < / V i s i b l e > < / i t e m > < i t e m > < M e a s u r e N a m e > Q   A u s e n t e s < / M e a s u r e N a m e > < D i s p l a y N a m e > Q   A u s e n t e s < / D i s p l a y N a m e > < V i s i b l e > F a l s e < / V i s i b l e > < / i t e m > < i t e m > < M e a s u r e N a m e > %   P r e s e n c i a l i d a d < / M e a s u r e N a m e > < D i s p l a y N a m e > %   P r e s e n c i a l i d a d < / D i s p l a y N a m e > < V i s i b l e > F a l s e < / V i s i b l e > < / i t e m > < i t e m > < M e a s u r e N a m e > %   A u s e n c i a < / M e a s u r e N a m e > < D i s p l a y N a m e > %   A u s e n c i a < / D i s p l a y N a m e > < V i s i b l e > F a l s e < / V i s i b l e > < / i t e m > < i t e m > < M e a s u r e N a m e > A u s e n t i s m o < / M e a s u r e N a m e > < D i s p l a y N a m e > A u s e n t i s m o < / D i s p l a y N a m e > < V i s i b l e > F a l s e < / V i s i b l e > < / i t e m > < i t e m > < M e a s u r e N a m e > T o t a l L o g i n A u s e n < / M e a s u r e N a m e > < D i s p l a y N a m e > T o t a l L o g i n A u s e n < / D i s p l a y N a m e > < V i s i b l e > F a l s e < / V i s i b l e > < / i t e m > < i t e m > < M e a s u r e N a m e > T o t a l H S O b j < / M e a s u r e N a m e > < D i s p l a y N a m e > T o t a l H S O b j < / D i s p l a y N a m e > < V i s i b l e > F a l s e < / V i s i b l e > < / i t e m > < i t e m > < M e a s u r e N a m e > T o t a l   A v a i l < / M e a s u r e N a m e > < D i s p l a y N a m e > T o t a l   A v a i l < / D i s p l a y N a m e > < V i s i b l e > F a l s e < / V i s i b l e > < / i t e m > < i t e m > < M e a s u r e N a m e > T o t a l   H s   P r o d u c t i v a s < / M e a s u r e N a m e > < D i s p l a y N a m e > T o t a l   H s   P r o d u c t i v a s < / D i s p l a y N a m e > < V i s i b l e > F a l s e < / V i s i b l e > < / i t e m > < i t e m > < M e a s u r e N a m e > S P H < / M e a s u r e N a m e > < D i s p l a y N a m e > S P H 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o t a c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 M e s   D o t a c i o n < / s t r i n g > < / k e y > < v a l u e > < i n t > 1 4 9 < / i n t > < / v a l u e > < / i t e m > < i t e m > < k e y > < s t r i n g > A n t i g u e d a d   ( M e s e s ) < / s t r i n g > < / k e y > < v a l u e > < i n t > 1 9 8 < / i n t > < / v a l u e > < / i t e m > < i t e m > < k e y > < s t r i n g > A p e l l i d o   y   N o m b r e < / s t r i n g > < / k e y > < v a l u e > < i n t > 1 8 5 < / i n t > < / v a l u e > < / i t e m > < i t e m > < k e y > < s t r i n g > A p e l l i d o < / s t r i n g > < / k e y > < v a l u e > < i n t > 1 0 5 < / i n t > < / v a l u e > < / i t e m > < i t e m > < k e y > < s t r i n g > N o m b r e < / s t r i n g > < / k e y > < v a l u e > < i n t > 1 0 6 < / i n t > < / v a l u e > < / i t e m > < i t e m > < k e y > < s t r i n g > D o c u m e n t o < / s t r i n g > < / k e y > < v a l u e > < i n t > 1 3 3 < / i n t > < / v a l u e > < / i t e m > < i t e m > < k e y > < s t r i n g > C U I L / C U I T < / s t r i n g > < / k e y > < v a l u e > < i n t > 1 2 3 < / i n t > < / v a l u e > < / i t e m > < i t e m > < k e y > < s t r i n g > N a c i o n a l i d a d < / s t r i n g > < / k e y > < v a l u e > < i n t > 1 4 2 < / i n t > < / v a l u e > < / i t e m > < i t e m > < k e y > < s t r i n g > L e g a j o < / s t r i n g > < / k e y > < v a l u e > < i n t > 9 3 < / i n t > < / v a l u e > < / i t e m > < i t e m > < k e y > < s t r i n g > P u e s t o < / s t r i n g > < / k e y > < v a l u e > < i n t > 9 6 < / i n t > < / v a l u e > < / i t e m > < i t e m > < k e y > < s t r i n g > F e c h a   N a c i m i e n t o < / s t r i n g > < / k e y > < v a l u e > < i n t > 1 7 9 < / i n t > < / v a l u e > < / i t e m > < i t e m > < k e y > < s t r i n g > F e c h a   I n g r e s o   A Z O < / s t r i n g > < / k e y > < v a l u e > < i n t > 1 8 8 < / i n t > < / v a l u e > < / i t e m > < i t e m > < k e y > < s t r i n g > F e c h a   I n g r e s o   M L < / s t r i n g > < / k e y > < v a l u e > < i n t > 1 7 9 < / i n t > < / v a l u e > < / i t e m > < i t e m > < k e y > < s t r i n g > S u p e r v i s o r < / s t r i n g > < / k e y > < v a l u e > < i n t > 1 2 6 < / i n t > < / v a l u e > < / i t e m > < i t e m > < k e y > < s t r i n g > C o o r d i n a d o r < / s t r i n g > < / k e y > < v a l u e > < i n t > 1 4 0 < / i n t > < / v a l u e > < / i t e m > < i t e m > < k e y > < s t r i n g > T u r n o < / s t r i n g > < / k e y > < v a l u e > < i n t > 8 8 < / i n t > < / v a l u e > < / i t e m > < i t e m > < k e y > < s t r i n g > J o r n a d a < / s t r i n g > < / k e y > < v a l u e > < i n t > 1 0 4 < / i n t > < / v a l u e > < / i t e m > < i t e m > < k e y > < s t r i n g > C a r g a   H o r a r i a < / s t r i n g > < / k e y > < v a l u e > < i n t > 1 4 9 < / i n t > < / v a l u e > < / i t e m > < i t e m > < k e y > < s t r i n g > C l i e n t e < / s t r i n g > < / k e y > < v a l u e > < i n t > 9 5 < / i n t > < / v a l u e > < / i t e m > < i t e m > < k e y > < s t r i n g > S u b   C a m p a � a < / s t r i n g > < / k e y > < v a l u e > < i n t > 1 4 8 < / i n t > < / v a l u e > < / i t e m > < i t e m > < k e y > < s t r i n g > I D   A Z O < / s t r i n g > < / k e y > < v a l u e > < i n t > 9 8 < / i n t > < / v a l u e > < / i t e m > < i t e m > < k e y > < s t r i n g > E s t a d o < / s t r i n g > < / k e y > < v a l u e > < i n t > 9 5 < / i n t > < / v a l u e > < / i t e m > < i t e m > < k e y > < s t r i n g > F e c h a   B a j a   o   L i c < / s t r i n g > < / k e y > < v a l u e > < i n t > 1 6 3 < / i n t > < / v a l u e > < / i t e m > < i t e m > < k e y > < s t r i n g > P r o p o r c i o n a l   x   P r e s e n t i s m o < / s t r i n g > < / k e y > < v a l u e > < i n t > 2 5 5 < / i n t > < / v a l u e > < / i t e m > < i t e m > < k e y > < s t r i n g > P r o p o r c i o n a l   x   C u r v a < / s t r i n g > < / k e y > < v a l u e > < i n t > 2 0 3 < / i n t > < / v a l u e > < / i t e m > < i t e m > < k e y > < s t r i n g > M O D A L I D A D < / s t r i n g > < / k e y > < v a l u e > < i n t > 1 4 4 < / i n t > < / v a l u e > < / i t e m > < i t e m > < k e y > < s t r i n g > U s e r   M i t r o l < / s t r i n g > < / k e y > < v a l u e > < i n t > 1 3 0 < / i n t > < / v a l u e > < / i t e m > < i t e m > < k e y > < s t r i n g > E q u i p o < / s t r i n g > < / k e y > < v a l u e > < i n t > 9 6 < / i n t > < / v a l u e > < / i t e m > < / C o l u m n W i d t h s > < C o l u m n D i s p l a y I n d e x > < i t e m > < k e y > < s t r i n g > M e s   D o t a c i o n < / s t r i n g > < / k e y > < v a l u e > < i n t > 0 < / i n t > < / v a l u e > < / i t e m > < i t e m > < k e y > < s t r i n g > A n t i g u e d a d   ( M e s e s ) < / s t r i n g > < / k e y > < v a l u e > < i n t > 1 < / i n t > < / v a l u e > < / i t e m > < i t e m > < k e y > < s t r i n g > A p e l l i d o   y   N o m b r e < / s t r i n g > < / k e y > < v a l u e > < i n t > 2 < / i n t > < / v a l u e > < / i t e m > < i t e m > < k e y > < s t r i n g > A p e l l i d o < / s t r i n g > < / k e y > < v a l u e > < i n t > 3 < / i n t > < / v a l u e > < / i t e m > < i t e m > < k e y > < s t r i n g > N o m b r e < / s t r i n g > < / k e y > < v a l u e > < i n t > 4 < / i n t > < / v a l u e > < / i t e m > < i t e m > < k e y > < s t r i n g > D o c u m e n t o < / s t r i n g > < / k e y > < v a l u e > < i n t > 5 < / i n t > < / v a l u e > < / i t e m > < i t e m > < k e y > < s t r i n g > C U I L / C U I T < / s t r i n g > < / k e y > < v a l u e > < i n t > 6 < / i n t > < / v a l u e > < / i t e m > < i t e m > < k e y > < s t r i n g > N a c i o n a l i d a d < / s t r i n g > < / k e y > < v a l u e > < i n t > 7 < / i n t > < / v a l u e > < / i t e m > < i t e m > < k e y > < s t r i n g > L e g a j o < / s t r i n g > < / k e y > < v a l u e > < i n t > 8 < / i n t > < / v a l u e > < / i t e m > < i t e m > < k e y > < s t r i n g > P u e s t o < / s t r i n g > < / k e y > < v a l u e > < i n t > 9 < / i n t > < / v a l u e > < / i t e m > < i t e m > < k e y > < s t r i n g > F e c h a   N a c i m i e n t o < / s t r i n g > < / k e y > < v a l u e > < i n t > 1 0 < / i n t > < / v a l u e > < / i t e m > < i t e m > < k e y > < s t r i n g > F e c h a   I n g r e s o   A Z O < / s t r i n g > < / k e y > < v a l u e > < i n t > 1 1 < / i n t > < / v a l u e > < / i t e m > < i t e m > < k e y > < s t r i n g > F e c h a   I n g r e s o   M L < / s t r i n g > < / k e y > < v a l u e > < i n t > 1 2 < / i n t > < / v a l u e > < / i t e m > < i t e m > < k e y > < s t r i n g > S u p e r v i s o r < / s t r i n g > < / k e y > < v a l u e > < i n t > 1 3 < / i n t > < / v a l u e > < / i t e m > < i t e m > < k e y > < s t r i n g > C o o r d i n a d o r < / s t r i n g > < / k e y > < v a l u e > < i n t > 1 4 < / i n t > < / v a l u e > < / i t e m > < i t e m > < k e y > < s t r i n g > T u r n o < / s t r i n g > < / k e y > < v a l u e > < i n t > 1 5 < / i n t > < / v a l u e > < / i t e m > < i t e m > < k e y > < s t r i n g > J o r n a d a < / s t r i n g > < / k e y > < v a l u e > < i n t > 1 6 < / i n t > < / v a l u e > < / i t e m > < i t e m > < k e y > < s t r i n g > C a r g a   H o r a r i a < / s t r i n g > < / k e y > < v a l u e > < i n t > 1 7 < / i n t > < / v a l u e > < / i t e m > < i t e m > < k e y > < s t r i n g > C l i e n t e < / s t r i n g > < / k e y > < v a l u e > < i n t > 1 8 < / i n t > < / v a l u e > < / i t e m > < i t e m > < k e y > < s t r i n g > S u b   C a m p a � a < / s t r i n g > < / k e y > < v a l u e > < i n t > 1 9 < / i n t > < / v a l u e > < / i t e m > < i t e m > < k e y > < s t r i n g > I D   A Z O < / s t r i n g > < / k e y > < v a l u e > < i n t > 2 0 < / i n t > < / v a l u e > < / i t e m > < i t e m > < k e y > < s t r i n g > E s t a d o < / s t r i n g > < / k e y > < v a l u e > < i n t > 2 1 < / i n t > < / v a l u e > < / i t e m > < i t e m > < k e y > < s t r i n g > F e c h a   B a j a   o   L i c < / s t r i n g > < / k e y > < v a l u e > < i n t > 2 2 < / i n t > < / v a l u e > < / i t e m > < i t e m > < k e y > < s t r i n g > P r o p o r c i o n a l   x   P r e s e n t i s m o < / s t r i n g > < / k e y > < v a l u e > < i n t > 2 3 < / i n t > < / v a l u e > < / i t e m > < i t e m > < k e y > < s t r i n g > P r o p o r c i o n a l   x   C u r v a < / s t r i n g > < / k e y > < v a l u e > < i n t > 2 4 < / i n t > < / v a l u e > < / i t e m > < i t e m > < k e y > < s t r i n g > M O D A L I D A D < / s t r i n g > < / k e y > < v a l u e > < i n t > 2 5 < / i n t > < / v a l u e > < / i t e m > < i t e m > < k e y > < s t r i n g > U s e r   M i t r o l < / s t r i n g > < / k e y > < v a l u e > < i n t > 2 6 < / i n t > < / v a l u e > < / i t e m > < i t e m > < k e y > < s t r i n g > E q u i p o < / s t r i n g > < / k e y > < v a l u e > < i n t > 2 7 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V e n t a s T i e m p o s F i n a l _ 3 9 8 c 2 6 7 e - 1 f 6 f - 4 5 6 a - a 2 4 1 - 2 3 c d b 4 9 6 1 6 5 3 , C a l e n d a r i o , V t a s   D e l i v e r y _ c 0 9 f 8 b 1 6 - f 5 b b - 4 8 3 2 - 9 e d b - 7 6 d 4 d 8 e 7 c 9 2 9 , T i e m p o s _ 6 7 8 d e 7 f f - c 4 0 c - 4 c a e - 9 d 9 c - 6 2 4 d 5 e 8 6 e 6 c 8 , H o r a s _ O b j e t i v o _ 1 d 4 8 6 6 2 9 - 0 d 2 b - 4 f b b - 8 5 9 4 - c 2 6 9 9 0 6 f b b a 2 , V e n t a s   A Z O   M e s   A n t e r i o r _ f 9 d 6 1 9 7 7 - 4 0 2 7 - 4 2 8 e - 9 0 9 8 - a 2 6 b 2 e 3 8 2 8 d 0 , A u s e n t i s m o _ f 9 c 5 2 2 b 7 - a c 6 d - 4 b 9 2 - b 4 8 0 - 4 2 5 a 8 8 d 9 9 a f 9 , D o t a c i o n ] ] > < / C u s t o m C o n t e n t > < / G e m i n i > 
</file>

<file path=customXml/item21.xml>��< ? x m l   v e r s i o n = " 1 . 0 "   e n c o d i n g = " U T F - 1 6 " ? > < G e m i n i   x m l n s = " h t t p : / / g e m i n i / p i v o t c u s t o m i z a t i o n / 8 a 7 2 1 f 9 1 - 9 0 2 0 - 4 0 4 7 - 8 2 4 9 - c 9 8 c a 2 9 2 4 d f 3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i t e m > < M e a s u r e N a m e > Q   P r e s e n t e s < / M e a s u r e N a m e > < D i s p l a y N a m e > Q   P r e s e n t e s < / D i s p l a y N a m e > < V i s i b l e > F a l s e < / V i s i b l e > < / i t e m > < i t e m > < M e a s u r e N a m e > Q   A u s e n t e s < / M e a s u r e N a m e > < D i s p l a y N a m e > Q   A u s e n t e s < / D i s p l a y N a m e > < V i s i b l e > F a l s e < / V i s i b l e > < / i t e m > < i t e m > < M e a s u r e N a m e > %   P r e s e n c i a l i d a d < / M e a s u r e N a m e > < D i s p l a y N a m e > %   P r e s e n c i a l i d a d < / D i s p l a y N a m e > < V i s i b l e > F a l s e < / V i s i b l e > < / i t e m > < i t e m > < M e a s u r e N a m e > %   A u s e n c i a < / M e a s u r e N a m e > < D i s p l a y N a m e > %   A u s e n c i a < / D i s p l a y N a m e > < V i s i b l e > F a l s e < / V i s i b l e > < / i t e m > < i t e m > < M e a s u r e N a m e > A u s e n t i s m o < / M e a s u r e N a m e > < D i s p l a y N a m e > A u s e n t i s m o < / D i s p l a y N a m e > < V i s i b l e > F a l s e < / V i s i b l e > < / i t e m > < i t e m > < M e a s u r e N a m e > T o t a l L o g i n A u s e n < / M e a s u r e N a m e > < D i s p l a y N a m e > T o t a l L o g i n A u s e n < / D i s p l a y N a m e > < V i s i b l e > F a l s e < / V i s i b l e > < / i t e m > < i t e m > < M e a s u r e N a m e > T o t a l H S O b j < / M e a s u r e N a m e > < D i s p l a y N a m e > T o t a l H S O b j < / D i s p l a y N a m e > < V i s i b l e > F a l s e < / V i s i b l e > < / i t e m > < i t e m > < M e a s u r e N a m e > T o t a l   A v a i l < / M e a s u r e N a m e > < D i s p l a y N a m e > T o t a l   A v a i l < / D i s p l a y N a m e > < V i s i b l e > F a l s e < / V i s i b l e > < / i t e m > < i t e m > < M e a s u r e N a m e > T o t a l   H s   P r o d u c t i v a s < / M e a s u r e N a m e > < D i s p l a y N a m e > T o t a l   H s   P r o d u c t i v a s < / D i s p l a y N a m e > < V i s i b l e > F a l s e < / V i s i b l e > < / i t e m > < i t e m > < M e a s u r e N a m e > S P H < / M e a s u r e N a m e > < D i s p l a y N a m e > S P H < / D i s p l a y N a m e > < V i s i b l e > F a l s e < / V i s i b l e > < / i t e m > < i t e m > < M e a s u r e N a m e > T o t a l   A t e n d i d a s < / M e a s u r e N a m e > < D i s p l a y N a m e > T o t a l   A t e n d i d a s < / D i s p l a y N a m e > < V i s i b l e > F a l s e < / V i s i b l e > < / i t e m > < i t e m > < M e a s u r e N a m e > V t a s   P + N < / M e a s u r e N a m e > < D i s p l a y N a m e > V t a s   P + N < / D i s p l a y N a m e > < V i s i b l e > F a l s e < / V i s i b l e > < / i t e m > < i t e m > < M e a s u r e N a m e > C o n v e r s i � n < / M e a s u r e N a m e > < D i s p l a y N a m e > C o n v e r s i � n < / D i s p l a y N a m e > < V i s i b l e > F a l s e < / V i s i b l e > < / i t e m > < i t e m > < M e a s u r e N a m e > X   A t e n d i d a s < / M e a s u r e N a m e > < D i s p l a y N a m e > X   A t e n d i d a s < / D i s p l a y N a m e > < V i s i b l e > F a l s e < / V i s i b l e > < / i t e m > < i t e m > < M e a s u r e N a m e > I n c e n t i v o 3 r a < / M e a s u r e N a m e > < D i s p l a y N a m e > I n c e n t i v o 3 r a < / D i s p l a y N a m e > < V i s i b l e > F a l s e < / V i s i b l e > < / i t e m > < i t e m > < M e a s u r e N a m e > I n c e n t i v o 4 t a < / M e a s u r e N a m e > < D i s p l a y N a m e > I n c e n t i v o 4 t a 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a 9 5 7 f 7 e c - 3 e 7 4 - 4 c 6 2 - 8 4 b a - d 7 1 e e d d 9 f 5 5 4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i t e m > < M e a s u r e N a m e > Q   P r e s e n t e s < / M e a s u r e N a m e > < D i s p l a y N a m e > Q   P r e s e n t e s < / D i s p l a y N a m e > < V i s i b l e > F a l s e < / V i s i b l e > < / i t e m > < i t e m > < M e a s u r e N a m e > Q   A u s e n t e s < / M e a s u r e N a m e > < D i s p l a y N a m e > Q   A u s e n t e s < / D i s p l a y N a m e > < V i s i b l e > F a l s e < / V i s i b l e > < / i t e m > < i t e m > < M e a s u r e N a m e > %   P r e s e n c i a l i d a d < / M e a s u r e N a m e > < D i s p l a y N a m e > %   P r e s e n c i a l i d a d < / D i s p l a y N a m e > < V i s i b l e > F a l s e < / V i s i b l e > < / i t e m > < i t e m > < M e a s u r e N a m e > %   A u s e n c i a < / M e a s u r e N a m e > < D i s p l a y N a m e > %   A u s e n c i a < / D i s p l a y N a m e > < V i s i b l e > F a l s e < / V i s i b l e > < / i t e m > < i t e m > < M e a s u r e N a m e > A u s e n t i s m o < / M e a s u r e N a m e > < D i s p l a y N a m e > A u s e n t i s m o < / D i s p l a y N a m e > < V i s i b l e > F a l s e < / V i s i b l e > < / i t e m > < i t e m > < M e a s u r e N a m e > T o t a l L o g i n A u s e n < / M e a s u r e N a m e > < D i s p l a y N a m e > T o t a l L o g i n A u s e n < / D i s p l a y N a m e > < V i s i b l e > F a l s e < / V i s i b l e > < / i t e m > < i t e m > < M e a s u r e N a m e > T o t a l H S O b j < / M e a s u r e N a m e > < D i s p l a y N a m e > T o t a l H S O b j < / D i s p l a y N a m e > < V i s i b l e > F a l s e < / V i s i b l e > < / i t e m > < i t e m > < M e a s u r e N a m e > T o t a l   A v a i l < / M e a s u r e N a m e > < D i s p l a y N a m e > T o t a l   A v a i l < / D i s p l a y N a m e > < V i s i b l e > F a l s e < / V i s i b l e > < / i t e m > < i t e m > < M e a s u r e N a m e > T o t a l   H s   P r o d u c t i v a s < / M e a s u r e N a m e > < D i s p l a y N a m e > T o t a l   H s   P r o d u c t i v a s < / D i s p l a y N a m e > < V i s i b l e > F a l s e < / V i s i b l e > < / i t e m > < i t e m > < M e a s u r e N a m e > S P H < / M e a s u r e N a m e > < D i s p l a y N a m e > S P H < / D i s p l a y N a m e > < V i s i b l e > F a l s e < / V i s i b l e > < / i t e m > < i t e m > < M e a s u r e N a m e > T o t a l   A t e n d i d a s < / M e a s u r e N a m e > < D i s p l a y N a m e > T o t a l   A t e n d i d a s < / D i s p l a y N a m e > < V i s i b l e > F a l s e < / V i s i b l e > < / i t e m > < i t e m > < M e a s u r e N a m e > V t a s   P + N < / M e a s u r e N a m e > < D i s p l a y N a m e > V t a s   P + N < / D i s p l a y N a m e > < V i s i b l e > F a l s e < / V i s i b l e > < / i t e m > < i t e m > < M e a s u r e N a m e > C o n v e r s i � n < / M e a s u r e N a m e > < D i s p l a y N a m e > C o n v e r s i � n < / D i s p l a y N a m e > < V i s i b l e > F a l s e < / V i s i b l e > < / i t e m > < i t e m > < M e a s u r e N a m e > X   A t e n d i d a s < / M e a s u r e N a m e > < D i s p l a y N a m e > X   A t e n d i d a s < / D i s p l a y N a m e > < V i s i b l e > F a l s e < / V i s i b l e > < / i t e m > < i t e m > < M e a s u r e N a m e > I n c e n t i v o 3 r a < / M e a s u r e N a m e > < D i s p l a y N a m e > I n c e n t i v o 3 r a < / D i s p l a y N a m e > < V i s i b l e > F a l s e < / V i s i b l e > < / i t e m > < i t e m > < M e a s u r e N a m e > I n c e n t i v o 4 t a < / M e a s u r e N a m e > < D i s p l a y N a m e > I n c e n t i v o 4 t a < / D i s p l a y N a m e > < V i s i b l e > F a l s e < / V i s i b l e > < / i t e m > < i t e m > < M e a s u r e N a m e > D D H H   T r a b a j a d o s < / M e a s u r e N a m e > < D i s p l a y N a m e > D D H H   T r a b a j a d o s < / D i s p l a y N a m e > < V i s i b l e > F a l s e < / V i s i b l e > < / i t e m > < i t e m > < M e a s u r e N a m e > V t a s   P + N   x   D i a < / M e a s u r e N a m e > < D i s p l a y N a m e > V t a s   P + N   x   D i a 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 V e n t a s T i e m p o s F i n a l _ 3 9 8 c 2 6 7 e - 1 f 6 f - 4 5 6 a - a 2 4 1 - 2 3 c d b 4 9 6 1 6 5 3 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 2 8 6 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 V t a s   D e l i v e r y _ c 0 9 f 8 b 1 6 - f 5 b b - 4 8 3 2 - 9 e d b - 7 6 d 4 d 8 e 7 c 9 2 9 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 H o r a s _ O b j e t i v o _ 1 d 4 8 6 6 2 9 - 0 d 2 b - 4 f b b - 8 5 9 4 - c 2 6 9 9 0 6 f b b a 2 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 T i e m p o s _ 6 7 8 d e 7 f f - c 4 0 c - 4 c a e - 9 d 9 c - 6 2 4 d 5 e 8 6 e 6 c 8 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 3 1 1 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 V e n t a s   A Z O   M e s   A n t e r i o r _ f 9 d 6 1 9 7 7 - 4 0 2 7 - 4 2 8 e - 9 0 9 8 - a 2 6 b 2 e 3 8 2 8 d 0 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 A u s e n t i s m o _ f 9 c 5 2 2 b 7 - a c 6 d - 4 b 9 2 - b 4 8 0 - 4 2 5 a 8 8 d 9 9 a f 9 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 D o t a c i o n 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7 a 4 0 d d 0 c - 7 b 7 c - 4 f 6 a - 8 d 4 1 - f 2 8 b 2 6 4 2 5 b 1 c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i t e m > < M e a s u r e N a m e > Q   P r e s e n t e s < / M e a s u r e N a m e > < D i s p l a y N a m e > Q   P r e s e n t e s < / D i s p l a y N a m e > < V i s i b l e > F a l s e < / V i s i b l e > < / i t e m > < i t e m > < M e a s u r e N a m e > Q   A u s e n t e s < / M e a s u r e N a m e > < D i s p l a y N a m e > Q   A u s e n t e s < / D i s p l a y N a m e > < V i s i b l e > F a l s e < / V i s i b l e > < / i t e m > < i t e m > < M e a s u r e N a m e > %   P r e s e n c i a l i d a d < / M e a s u r e N a m e > < D i s p l a y N a m e > %   P r e s e n c i a l i d a d < / D i s p l a y N a m e > < V i s i b l e > F a l s e < / V i s i b l e > < / i t e m > < i t e m > < M e a s u r e N a m e > %   A u s e n c i a < / M e a s u r e N a m e > < D i s p l a y N a m e > %   A u s e n c i a < / D i s p l a y N a m e > < V i s i b l e > F a l s e < / V i s i b l e > < / i t e m > < i t e m > < M e a s u r e N a m e > A u s e n t i s m o < / M e a s u r e N a m e > < D i s p l a y N a m e > A u s e n t i s m o < / D i s p l a y N a m e > < V i s i b l e > F a l s e < / V i s i b l e > < / i t e m > < i t e m > < M e a s u r e N a m e > T o t a l L o g i n A u s e n < / M e a s u r e N a m e > < D i s p l a y N a m e > T o t a l L o g i n A u s e n < / D i s p l a y N a m e > < V i s i b l e > F a l s e < / V i s i b l e > < / i t e m > < i t e m > < M e a s u r e N a m e > T o t a l H S O b j < / M e a s u r e N a m e > < D i s p l a y N a m e > T o t a l H S O b j < / D i s p l a y N a m e > < V i s i b l e > F a l s e < / V i s i b l e > < / i t e m > < i t e m > < M e a s u r e N a m e > T o t a l   A v a i l < / M e a s u r e N a m e > < D i s p l a y N a m e > T o t a l   A v a i l < / D i s p l a y N a m e > < V i s i b l e > F a l s e < / V i s i b l e > < / i t e m > < i t e m > < M e a s u r e N a m e > T o t a l   H s   P r o d u c t i v a s < / M e a s u r e N a m e > < D i s p l a y N a m e > T o t a l   H s   P r o d u c t i v a s < / D i s p l a y N a m e > < V i s i b l e > F a l s e < / V i s i b l e > < / i t e m > < i t e m > < M e a s u r e N a m e > S P H < / M e a s u r e N a m e > < D i s p l a y N a m e > S P H < / D i s p l a y N a m e > < V i s i b l e > F a l s e < / V i s i b l e > < / i t e m > < i t e m > < M e a s u r e N a m e > I n c e n t i v o 3 r a < / M e a s u r e N a m e > < D i s p l a y N a m e > I n c e n t i v o 3 r a < / D i s p l a y N a m e > < V i s i b l e > F a l s e < / V i s i b l e > < / i t e m > < i t e m > < M e a s u r e N a m e > T o t a l   A t e n d i d a s < / M e a s u r e N a m e > < D i s p l a y N a m e > T o t a l   A t e n d i d a s < / D i s p l a y N a m e > < V i s i b l e > F a l s e < / V i s i b l e > < / i t e m > < i t e m > < M e a s u r e N a m e > V t a s   P + N < / M e a s u r e N a m e > < D i s p l a y N a m e > V t a s   P + N < / D i s p l a y N a m e > < V i s i b l e > F a l s e < / V i s i b l e > < / i t e m > < i t e m > < M e a s u r e N a m e > C o n v e r s i � n < / M e a s u r e N a m e > < D i s p l a y N a m e > C o n v e r s i � n < / D i s p l a y N a m e > < V i s i b l e > F a l s e < / V i s i b l e > < / i t e m > < i t e m > < M e a s u r e N a m e > X   A t e n d i d a s < / M e a s u r e N a m e > < D i s p l a y N a m e > X   A t e n d i d a s < / D i s p l a y N a m e > < V i s i b l e > F a l s e < / V i s i b l e > < / i t e m > < i t e m > < M e a s u r e N a m e > I n c e n t i v o 4 t a < / M e a s u r e N a m e > < D i s p l a y N a m e > I n c e n t i v o 4 t a 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7 0 2 f 4 c b c - 1 b b 1 - 4 1 3 f - 9 f 4 6 - f 0 7 0 8 e e 5 d 1 f 0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i t e m > < M e a s u r e N a m e > Q   P r e s e n t e s < / M e a s u r e N a m e > < D i s p l a y N a m e > Q   P r e s e n t e s < / D i s p l a y N a m e > < V i s i b l e > F a l s e < / V i s i b l e > < / i t e m > < i t e m > < M e a s u r e N a m e > Q   A u s e n t e s < / M e a s u r e N a m e > < D i s p l a y N a m e > Q   A u s e n t e s < / D i s p l a y N a m e > < V i s i b l e > F a l s e < / V i s i b l e > < / i t e m > < i t e m > < M e a s u r e N a m e > %   P r e s e n c i a l i d a d < / M e a s u r e N a m e > < D i s p l a y N a m e > %   P r e s e n c i a l i d a d < / D i s p l a y N a m e > < V i s i b l e > F a l s e < / V i s i b l e > < / i t e m > < i t e m > < M e a s u r e N a m e > %   A u s e n c i a < / M e a s u r e N a m e > < D i s p l a y N a m e > %   A u s e n c i a < / D i s p l a y N a m e > < V i s i b l e > F a l s e < / V i s i b l e > < / i t e m > < i t e m > < M e a s u r e N a m e > A u s e n t i s m o < / M e a s u r e N a m e > < D i s p l a y N a m e > A u s e n t i s m o < / D i s p l a y N a m e > < V i s i b l e > F a l s e < / V i s i b l e > < / i t e m > < i t e m > < M e a s u r e N a m e > T o t a l L o g i n A u s e n < / M e a s u r e N a m e > < D i s p l a y N a m e > T o t a l L o g i n A u s e n < / D i s p l a y N a m e > < V i s i b l e > F a l s e < / V i s i b l e > < / i t e m > < i t e m > < M e a s u r e N a m e > T o t a l H S O b j < / M e a s u r e N a m e > < D i s p l a y N a m e > T o t a l H S O b j < / D i s p l a y N a m e > < V i s i b l e > F a l s e < / V i s i b l e > < / i t e m > < i t e m > < M e a s u r e N a m e > T o t a l   A v a i l < / M e a s u r e N a m e > < D i s p l a y N a m e > T o t a l   A v a i l < / D i s p l a y N a m e > < V i s i b l e > F a l s e < / V i s i b l e > < / i t e m > < i t e m > < M e a s u r e N a m e > T o t a l   H s   P r o d u c t i v a s < / M e a s u r e N a m e > < D i s p l a y N a m e > T o t a l   H s   P r o d u c t i v a s < / D i s p l a y N a m e > < V i s i b l e > F a l s e < / V i s i b l e > < / i t e m > < i t e m > < M e a s u r e N a m e > S P H < / M e a s u r e N a m e > < D i s p l a y N a m e > S P H < / D i s p l a y N a m e > < V i s i b l e > F a l s e < / V i s i b l e > < / i t e m > < i t e m > < M e a s u r e N a m e > I n c e n t i v o 3 r a < / M e a s u r e N a m e > < D i s p l a y N a m e > I n c e n t i v o 3 r a < / D i s p l a y N a m e > < V i s i b l e > F a l s e < / V i s i b l e > < / i t e m > < i t e m > < M e a s u r e N a m e > T o t a l   A t e n d i d a s < / M e a s u r e N a m e > < D i s p l a y N a m e > T o t a l   A t e n d i d a s < / D i s p l a y N a m e > < V i s i b l e > F a l s e < / V i s i b l e > < / i t e m > < i t e m > < M e a s u r e N a m e > V t a s   P + N < / M e a s u r e N a m e > < D i s p l a y N a m e > V t a s   P + N < / D i s p l a y N a m e > < V i s i b l e > F a l s e < / V i s i b l e > < / i t e m > < i t e m > < M e a s u r e N a m e > C o n v e r s i � n < / M e a s u r e N a m e > < D i s p l a y N a m e > C o n v e r s i � n < / D i s p l a y N a m e > < V i s i b l e > F a l s e < / V i s i b l e > < / i t e m > < i t e m > < M e a s u r e N a m e > X   A t e n d i d a s < / M e a s u r e N a m e > < D i s p l a y N a m e > X   A t e n d i d a s < / D i s p l a y N a m e > < V i s i b l e > F a l s e < / V i s i b l e > < / i t e m > < i t e m > < M e a s u r e N a m e > I n c e n t i v o 4 t a < / M e a s u r e N a m e > < D i s p l a y N a m e > I n c e n t i v o 4 t a < / D i s p l a y N a m e > < V i s i b l e > F a l s e < / V i s i b l e > < / i t e m > < i t e m > < M e a s u r e N a m e > D D H H   T r a b a j a d o s < / M e a s u r e N a m e > < D i s p l a y N a m e > D D H H   T r a b a j a d o s < / D i s p l a y N a m e > < V i s i b l e > F a l s e < / V i s i b l e > < / i t e m > < i t e m > < M e a s u r e N a m e > V t a s   P + N   x   D i a < / M e a s u r e N a m e > < D i s p l a y N a m e > V t a s   P + N   x   D i a 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2 c 2 0 3 c 1 3 - 0 0 7 3 - 4 8 9 5 - 9 5 0 1 - 9 1 8 2 2 9 4 f c 8 0 c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i t e m > < M e a s u r e N a m e > Q   P r e s e n t e s < / M e a s u r e N a m e > < D i s p l a y N a m e > Q   P r e s e n t e s < / D i s p l a y N a m e > < V i s i b l e > F a l s e < / V i s i b l e > < / i t e m > < i t e m > < M e a s u r e N a m e > Q   A u s e n t e s < / M e a s u r e N a m e > < D i s p l a y N a m e > Q   A u s e n t e s < / D i s p l a y N a m e > < V i s i b l e > F a l s e < / V i s i b l e > < / i t e m > < i t e m > < M e a s u r e N a m e > %   P r e s e n c i a l i d a d < / M e a s u r e N a m e > < D i s p l a y N a m e > %   P r e s e n c i a l i d a d < / D i s p l a y N a m e > < V i s i b l e > F a l s e < / V i s i b l e > < / i t e m > < i t e m > < M e a s u r e N a m e > %   A u s e n c i a < / M e a s u r e N a m e > < D i s p l a y N a m e > %   A u s e n c i a < / D i s p l a y N a m e > < V i s i b l e > F a l s e < / V i s i b l e > < / i t e m > < i t e m > < M e a s u r e N a m e > A u s e n t i s m o < / M e a s u r e N a m e > < D i s p l a y N a m e > A u s e n t i s m o < / D i s p l a y N a m e > < V i s i b l e > F a l s e < / V i s i b l e > < / i t e m > < i t e m > < M e a s u r e N a m e > T o t a l L o g i n A u s e n < / M e a s u r e N a m e > < D i s p l a y N a m e > T o t a l L o g i n A u s e n < / D i s p l a y N a m e > < V i s i b l e > F a l s e < / V i s i b l e > < / i t e m > < i t e m > < M e a s u r e N a m e > T o t a l H S O b j < / M e a s u r e N a m e > < D i s p l a y N a m e > T o t a l H S O b j < / D i s p l a y N a m e > < V i s i b l e > F a l s e < / V i s i b l e > < / i t e m > < i t e m > < M e a s u r e N a m e > T o t a l   A v a i l < / M e a s u r e N a m e > < D i s p l a y N a m e > T o t a l   A v a i l < / D i s p l a y N a m e > < V i s i b l e > F a l s e < / V i s i b l e > < / i t e m > < i t e m > < M e a s u r e N a m e > T o t a l   H s   P r o d u c t i v a s < / M e a s u r e N a m e > < D i s p l a y N a m e > T o t a l   H s   P r o d u c t i v a s < / D i s p l a y N a m e > < V i s i b l e > F a l s e < / V i s i b l e > < / i t e m > < i t e m > < M e a s u r e N a m e > S P H < / M e a s u r e N a m e > < D i s p l a y N a m e > S P H < / D i s p l a y N a m e > < V i s i b l e > F a l s e < / V i s i b l e > < / i t e m > < i t e m > < M e a s u r e N a m e > I n c e n t i v o 3 r a < / M e a s u r e N a m e > < D i s p l a y N a m e > I n c e n t i v o 3 r a < / D i s p l a y N a m e > < V i s i b l e > F a l s e < / V i s i b l e > < / i t e m > < i t e m > < M e a s u r e N a m e > T o t a l   A t e n d i d a s < / M e a s u r e N a m e > < D i s p l a y N a m e > T o t a l   A t e n d i d a s < / D i s p l a y N a m e > < V i s i b l e > F a l s e < / V i s i b l e > < / i t e m > < i t e m > < M e a s u r e N a m e > V t a s   P + N < / M e a s u r e N a m e > < D i s p l a y N a m e > V t a s   P + N < / D i s p l a y N a m e > < V i s i b l e > F a l s e < / V i s i b l e > < / i t e m > < i t e m > < M e a s u r e N a m e > C o n v e r s i � n < / M e a s u r e N a m e > < D i s p l a y N a m e > C o n v e r s i � n < / D i s p l a y N a m e > < V i s i b l e > F a l s e < / V i s i b l e > < / i t e m > < i t e m > < M e a s u r e N a m e > X   A t e n d i d a s < / M e a s u r e N a m e > < D i s p l a y N a m e > X   A t e n d i d a s < / D i s p l a y N a m e > < V i s i b l e > F a l s e < / V i s i b l e > < / i t e m > < i t e m > < M e a s u r e N a m e > I n c e n t i v o 4 t a < / M e a s u r e N a m e > < D i s p l a y N a m e > I n c e n t i v o 4 t a < / D i s p l a y N a m e > < V i s i b l e > F a l s e < / V i s i b l e > < / i t e m > < i t e m > < M e a s u r e N a m e > D D H H   T r a b a j a d o s < / M e a s u r e N a m e > < D i s p l a y N a m e > D D H H   T r a b a j a d o s < / D i s p l a y N a m e > < V i s i b l e > F a l s e < / V i s i b l e > < / i t e m > < i t e m > < M e a s u r e N a m e > V t a s   P + N   x   D i a < / M e a s u r e N a m e > < D i s p l a y N a m e > V t a s   P + N   x   D i a 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V e n t a s   A Z O   M e s   A n t e r i o r _ f 9 d 6 1 9 7 7 - 4 0 2 7 - 4 2 8 e - 9 0 9 8 - a 2 6 b 2 e 3 8 2 8 d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 O p e r a d o r < / s t r i n g > < / k e y > < v a l u e > < i n t > 4 0 3 < / i n t > < / v a l u e > < / i t e m > < i t e m > < k e y > < s t r i n g > F e c h a < / s t r i n g > < / k e y > < v a l u e > < i n t > 8 8 < / i n t > < / v a l u e > < / i t e m > < i t e m > < k e y > < s t r i n g > H o r a < / s t r i n g > < / k e y > < v a l u e > < i n t > 8 1 < / i n t > < / v a l u e > < / i t e m > < i t e m > < k e y > < s t r i n g > D i s p o s i t i v o < / s t r i n g > < / k e y > < v a l u e > < i n t > 1 2 9 < / i n t > < / v a l u e > < / i t e m > < i t e m > < k e y > < s t r i n g > C l i e n t e < / s t r i n g > < / k e y > < v a l u e > < i n t > 9 5 < / i n t > < / v a l u e > < / i t e m > < i t e m > < k e y > < s t r i n g > C l i e n t e _ M a i l < / s t r i n g > < / k e y > < v a l u e > < i n t > 1 3 7 < / i n t > < / v a l u e > < / i t e m > < i t e m > < k e y > < s t r i n g > C l i e n t e _ T e l e f o n o < / s t r i n g > < / k e y > < v a l u e > < i n t > 1 6 9 < / i n t > < / v a l u e > < / i t e m > < i t e m > < k e y > < s t r i n g > u s e r _ i d < / s t r i n g > < / k e y > < v a l u e > < i n t > 1 0 0 < / i n t > < / v a l u e > < / i t e m > < i t e m > < k e y > < s t r i n g > S t a t u s _ L i n k < / s t r i n g > < / k e y > < v a l u e > < i n t > 1 3 1 < / i n t > < / v a l u e > < / i t e m > < i t e m > < k e y > < s t r i n g > p a y m e n t _ i d < / s t r i n g > < / k e y > < v a l u e > < i n t > 1 3 4 < / i n t > < / v a l u e > < / i t e m > < i t e m > < k e y > < s t r i n g > p a y m e n t _ m e t h o d _ i d < / s t r i n g > < / k e y > < v a l u e > < i n t > 2 0 3 < / i n t > < / v a l u e > < / i t e m > < i t e m > < k e y > < s t r i n g > p a y m e n t _ s t a t u s < / s t r i n g > < / k e y > < v a l u e > < i n t > 1 6 7 < / i n t > < / v a l u e > < / i t e m > < i t e m > < k e y > < s t r i n g > p a y m e n t _ s t a t u s _ d e t a i l < / s t r i n g > < / k e y > < v a l u e > < i n t > 2 1 8 < / i n t > < / v a l u e > < / i t e m > < i t e m > < k e y > < s t r i n g > P R O D U C T O < / s t r i n g > < / k e y > < v a l u e > < i n t > 1 3 1 < / i n t > < / v a l u e > < / i t e m > < i t e m > < k e y > < s t r i n g > S u b   C a m p a � a < / s t r i n g > < / k e y > < v a l u e > < i n t > 1 4 8 < / i n t > < / v a l u e > < / i t e m > < i t e m > < k e y > < s t r i n g > E s t a d o _ G e s t i o n < / s t r i n g > < / k e y > < v a l u e > < i n t > 1 6 4 < / i n t > < / v a l u e > < / i t e m > < i t e m > < k e y > < s t r i n g > P u n t o s   ( S i n   I n c e n t i v o ) < / s t r i n g > < / k e y > < v a l u e > < i n t > 2 1 3 < / i n t > < / v a l u e > < / i t e m > < i t e m > < k e y > < s t r i n g > O p e r a d o r < / s t r i n g > < / k e y > < v a l u e > < i n t > 1 1 8 < / i n t > < / v a l u e > < / i t e m > < i t e m > < k e y > < s t r i n g > D o c u m e n t o < / s t r i n g > < / k e y > < v a l u e > < i n t > 1 3 3 < / i n t > < / v a l u e > < / i t e m > < i t e m > < k e y > < s t r i n g > S u p e r v i s o r < / s t r i n g > < / k e y > < v a l u e > < i n t > 1 2 6 < / i n t > < / v a l u e > < / i t e m > < i t e m > < k e y > < s t r i n g > C o o r d i n a d o r < / s t r i n g > < / k e y > < v a l u e > < i n t > 1 4 0 < / i n t > < / v a l u e > < / i t e m > < i t e m > < k e y > < s t r i n g > S i t e < / s t r i n g > < / k e y > < v a l u e > < i n t > 7 1 < / i n t > < / v a l u e > < / i t e m > < i t e m > < k e y > < s t r i n g > E s t a d o < / s t r i n g > < / k e y > < v a l u e > < i n t > 9 5 < / i n t > < / v a l u e > < / i t e m > < i t e m > < k e y > < s t r i n g > M u l t i p l i c a d o r   I n c e n t i v o < / s t r i n g > < / k e y > < v a l u e > < i n t > 2 2 3 < / i n t > < / v a l u e > < / i t e m > < i t e m > < k e y > < s t r i n g > P u n t o s < / s t r i n g > < / k e y > < v a l u e > < i n t > 9 7 < / i n t > < / v a l u e > < / i t e m > < / C o l u m n W i d t h s > < C o l u m n D i s p l a y I n d e x > < i t e m > < k e y > < s t r i n g > I d   O p e r a d o r < / s t r i n g > < / k e y > < v a l u e > < i n t > 0 < / i n t > < / v a l u e > < / i t e m > < i t e m > < k e y > < s t r i n g > F e c h a < / s t r i n g > < / k e y > < v a l u e > < i n t > 1 < / i n t > < / v a l u e > < / i t e m > < i t e m > < k e y > < s t r i n g > H o r a < / s t r i n g > < / k e y > < v a l u e > < i n t > 2 < / i n t > < / v a l u e > < / i t e m > < i t e m > < k e y > < s t r i n g > D i s p o s i t i v o < / s t r i n g > < / k e y > < v a l u e > < i n t > 3 < / i n t > < / v a l u e > < / i t e m > < i t e m > < k e y > < s t r i n g > C l i e n t e < / s t r i n g > < / k e y > < v a l u e > < i n t > 4 < / i n t > < / v a l u e > < / i t e m > < i t e m > < k e y > < s t r i n g > C l i e n t e _ M a i l < / s t r i n g > < / k e y > < v a l u e > < i n t > 5 < / i n t > < / v a l u e > < / i t e m > < i t e m > < k e y > < s t r i n g > C l i e n t e _ T e l e f o n o < / s t r i n g > < / k e y > < v a l u e > < i n t > 6 < / i n t > < / v a l u e > < / i t e m > < i t e m > < k e y > < s t r i n g > u s e r _ i d < / s t r i n g > < / k e y > < v a l u e > < i n t > 7 < / i n t > < / v a l u e > < / i t e m > < i t e m > < k e y > < s t r i n g > S t a t u s _ L i n k < / s t r i n g > < / k e y > < v a l u e > < i n t > 8 < / i n t > < / v a l u e > < / i t e m > < i t e m > < k e y > < s t r i n g > p a y m e n t _ i d < / s t r i n g > < / k e y > < v a l u e > < i n t > 9 < / i n t > < / v a l u e > < / i t e m > < i t e m > < k e y > < s t r i n g > p a y m e n t _ m e t h o d _ i d < / s t r i n g > < / k e y > < v a l u e > < i n t > 1 0 < / i n t > < / v a l u e > < / i t e m > < i t e m > < k e y > < s t r i n g > p a y m e n t _ s t a t u s < / s t r i n g > < / k e y > < v a l u e > < i n t > 1 1 < / i n t > < / v a l u e > < / i t e m > < i t e m > < k e y > < s t r i n g > p a y m e n t _ s t a t u s _ d e t a i l < / s t r i n g > < / k e y > < v a l u e > < i n t > 1 2 < / i n t > < / v a l u e > < / i t e m > < i t e m > < k e y > < s t r i n g > P R O D U C T O < / s t r i n g > < / k e y > < v a l u e > < i n t > 1 3 < / i n t > < / v a l u e > < / i t e m > < i t e m > < k e y > < s t r i n g > S u b   C a m p a � a < / s t r i n g > < / k e y > < v a l u e > < i n t > 1 4 < / i n t > < / v a l u e > < / i t e m > < i t e m > < k e y > < s t r i n g > E s t a d o _ G e s t i o n < / s t r i n g > < / k e y > < v a l u e > < i n t > 1 5 < / i n t > < / v a l u e > < / i t e m > < i t e m > < k e y > < s t r i n g > P u n t o s   ( S i n   I n c e n t i v o ) < / s t r i n g > < / k e y > < v a l u e > < i n t > 1 6 < / i n t > < / v a l u e > < / i t e m > < i t e m > < k e y > < s t r i n g > O p e r a d o r < / s t r i n g > < / k e y > < v a l u e > < i n t > 1 7 < / i n t > < / v a l u e > < / i t e m > < i t e m > < k e y > < s t r i n g > D o c u m e n t o < / s t r i n g > < / k e y > < v a l u e > < i n t > 1 8 < / i n t > < / v a l u e > < / i t e m > < i t e m > < k e y > < s t r i n g > S u p e r v i s o r < / s t r i n g > < / k e y > < v a l u e > < i n t > 1 9 < / i n t > < / v a l u e > < / i t e m > < i t e m > < k e y > < s t r i n g > C o o r d i n a d o r < / s t r i n g > < / k e y > < v a l u e > < i n t > 2 0 < / i n t > < / v a l u e > < / i t e m > < i t e m > < k e y > < s t r i n g > S i t e < / s t r i n g > < / k e y > < v a l u e > < i n t > 2 1 < / i n t > < / v a l u e > < / i t e m > < i t e m > < k e y > < s t r i n g > E s t a d o < / s t r i n g > < / k e y > < v a l u e > < i n t > 2 2 < / i n t > < / v a l u e > < / i t e m > < i t e m > < k e y > < s t r i n g > M u l t i p l i c a d o r   I n c e n t i v o < / s t r i n g > < / k e y > < v a l u e > < i n t > 2 3 < / i n t > < / v a l u e > < / i t e m > < i t e m > < k e y > < s t r i n g > P u n t o s 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 2 0 2 4 - 0 4 - 2 9 T 1 0 : 0 6 : 5 9 . 2 2 8 9 6 9 9 - 0 3 : 0 0 < / L a s t P r o c e s s e d T i m e > < / D a t a M o d e l i n g S a n d b o x . S e r i a l i z e d S a n d b o x E r r o r C a c h e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c 1 c a 8 1 0 f - e 0 c 7 - 4 4 5 8 - b e f 9 - 0 7 6 d a 3 b 9 a f c 2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i t e m > < M e a s u r e N a m e > Q   P r e s e n t e s < / M e a s u r e N a m e > < D i s p l a y N a m e > Q   P r e s e n t e s < / D i s p l a y N a m e > < V i s i b l e > F a l s e < / V i s i b l e > < / i t e m > < i t e m > < M e a s u r e N a m e > Q   A u s e n t e s < / M e a s u r e N a m e > < D i s p l a y N a m e > Q   A u s e n t e s < / D i s p l a y N a m e > < V i s i b l e > F a l s e < / V i s i b l e > < / i t e m > < i t e m > < M e a s u r e N a m e > %   P r e s e n c i a l i d a d < / M e a s u r e N a m e > < D i s p l a y N a m e > %   P r e s e n c i a l i d a d < / D i s p l a y N a m e > < V i s i b l e > F a l s e < / V i s i b l e > < / i t e m > < i t e m > < M e a s u r e N a m e > %   A u s e n c i a < / M e a s u r e N a m e > < D i s p l a y N a m e > %   A u s e n c i a < / D i s p l a y N a m e > < V i s i b l e > F a l s e < / V i s i b l e > < / i t e m > < i t e m > < M e a s u r e N a m e > A u s e n t i s m o < / M e a s u r e N a m e > < D i s p l a y N a m e > A u s e n t i s m o < / D i s p l a y N a m e > < V i s i b l e > F a l s e < / V i s i b l e > < / i t e m > < i t e m > < M e a s u r e N a m e > T o t a l L o g i n A u s e n < / M e a s u r e N a m e > < D i s p l a y N a m e > T o t a l L o g i n A u s e n < / D i s p l a y N a m e > < V i s i b l e > F a l s e < / V i s i b l e > < / i t e m > < i t e m > < M e a s u r e N a m e > T o t a l H S O b j < / M e a s u r e N a m e > < D i s p l a y N a m e > T o t a l H S O b j < / D i s p l a y N a m e > < V i s i b l e > F a l s e < / V i s i b l e > < / i t e m > < i t e m > < M e a s u r e N a m e > T o t a l   A v a i l < / M e a s u r e N a m e > < D i s p l a y N a m e > T o t a l   A v a i l < / D i s p l a y N a m e > < V i s i b l e > F a l s e < / V i s i b l e > < / i t e m > < i t e m > < M e a s u r e N a m e > T o t a l   H s   P r o d u c t i v a s < / M e a s u r e N a m e > < D i s p l a y N a m e > T o t a l   H s   P r o d u c t i v a s < / D i s p l a y N a m e > < V i s i b l e > F a l s e < / V i s i b l e > < / i t e m > < i t e m > < M e a s u r e N a m e > S P H < / M e a s u r e N a m e > < D i s p l a y N a m e > S P H < / D i s p l a y N a m e > < V i s i b l e > F a l s e < / V i s i b l e > < / i t e m > < i t e m > < M e a s u r e N a m e > I n c e n t i v o 3 r a < / M e a s u r e N a m e > < D i s p l a y N a m e > I n c e n t i v o 3 r a < / D i s p l a y N a m e > < V i s i b l e > F a l s e < / V i s i b l e > < / i t e m > < i t e m > < M e a s u r e N a m e > T o t a l   A t e n d i d a s < / M e a s u r e N a m e > < D i s p l a y N a m e > T o t a l   A t e n d i d a s < / D i s p l a y N a m e > < V i s i b l e > F a l s e < / V i s i b l e > < / i t e m > < i t e m > < M e a s u r e N a m e > V t a s   P + N < / M e a s u r e N a m e > < D i s p l a y N a m e > V t a s   P + N < / D i s p l a y N a m e > < V i s i b l e > F a l s e < / V i s i b l e > < / i t e m > < i t e m > < M e a s u r e N a m e > C o n v e r s i � n < / M e a s u r e N a m e > < D i s p l a y N a m e > C o n v e r s i � n < / D i s p l a y N a m e > < V i s i b l e > F a l s e < / V i s i b l e > < / i t e m > < i t e m > < M e a s u r e N a m e > X   A t e n d i d a s < / M e a s u r e N a m e > < D i s p l a y N a m e > X   A t e n d i d a s < / D i s p l a y N a m e > < V i s i b l e > F a l s e < / V i s i b l e > < / i t e m > < i t e m > < M e a s u r e N a m e > I n c e n t i v o 4 t a < / M e a s u r e N a m e > < D i s p l a y N a m e > I n c e n t i v o 4 t a < / D i s p l a y N a m e > < V i s i b l e > F a l s e < / V i s i b l e > < / i t e m > < i t e m > < M e a s u r e N a m e > D D H H   T r a b a j a d o s < / M e a s u r e N a m e > < D i s p l a y N a m e > D D H H   T r a b a j a d o s < / D i s p l a y N a m e > < V i s i b l e > F a l s e < / V i s i b l e > < / i t e m > < i t e m > < M e a s u r e N a m e > V t a s   P + N   x   D i a < / M e a s u r e N a m e > < D i s p l a y N a m e > V t a s   P + N   x   D i a 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4 6 7 f 2 f 9 0 - 1 7 2 b - 4 2 3 b - b b 9 f - b d d d e 7 c 2 6 2 2 0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i t e m > < M e a s u r e N a m e > Q   P r e s e n t e s < / M e a s u r e N a m e > < D i s p l a y N a m e > Q   P r e s e n t e s < / D i s p l a y N a m e > < V i s i b l e > F a l s e < / V i s i b l e > < / i t e m > < i t e m > < M e a s u r e N a m e > Q   A u s e n t e s < / M e a s u r e N a m e > < D i s p l a y N a m e > Q   A u s e n t e s < / D i s p l a y N a m e > < V i s i b l e > F a l s e < / V i s i b l e > < / i t e m > < i t e m > < M e a s u r e N a m e > %   P r e s e n c i a l i d a d < / M e a s u r e N a m e > < D i s p l a y N a m e > %   P r e s e n c i a l i d a d < / D i s p l a y N a m e > < V i s i b l e > F a l s e < / V i s i b l e > < / i t e m > < i t e m > < M e a s u r e N a m e > %   A u s e n c i a < / M e a s u r e N a m e > < D i s p l a y N a m e > %   A u s e n c i a < / D i s p l a y N a m e > < V i s i b l e > F a l s e < / V i s i b l e > < / i t e m > < i t e m > < M e a s u r e N a m e > A u s e n t i s m o < / M e a s u r e N a m e > < D i s p l a y N a m e > A u s e n t i s m o < / D i s p l a y N a m e > < V i s i b l e > F a l s e < / V i s i b l e > < / i t e m > < i t e m > < M e a s u r e N a m e > T o t a l L o g i n A u s e n < / M e a s u r e N a m e > < D i s p l a y N a m e > T o t a l L o g i n A u s e n < / D i s p l a y N a m e > < V i s i b l e > F a l s e < / V i s i b l e > < / i t e m > < i t e m > < M e a s u r e N a m e > T o t a l H S O b j < / M e a s u r e N a m e > < D i s p l a y N a m e > T o t a l H S O b j < / D i s p l a y N a m e > < V i s i b l e > F a l s e < / V i s i b l e > < / i t e m > < i t e m > < M e a s u r e N a m e > T o t a l   A v a i l < / M e a s u r e N a m e > < D i s p l a y N a m e > T o t a l   A v a i l < / D i s p l a y N a m e > < V i s i b l e > F a l s e < / V i s i b l e > < / i t e m > < i t e m > < M e a s u r e N a m e > T o t a l   H s   P r o d u c t i v a s < / M e a s u r e N a m e > < D i s p l a y N a m e > T o t a l   H s   P r o d u c t i v a s < / D i s p l a y N a m e > < V i s i b l e > F a l s e < / V i s i b l e > < / i t e m > < i t e m > < M e a s u r e N a m e > S P H < / M e a s u r e N a m e > < D i s p l a y N a m e > S P H < / D i s p l a y N a m e > < V i s i b l e > F a l s e < / V i s i b l e > < / i t e m > < i t e m > < M e a s u r e N a m e > T o t a l   A t e n d i d a s < / M e a s u r e N a m e > < D i s p l a y N a m e > T o t a l   A t e n d i d a s < / D i s p l a y N a m e > < V i s i b l e > F a l s e < / V i s i b l e > < / i t e m > < i t e m > < M e a s u r e N a m e > V t a s   P + N < / M e a s u r e N a m e > < D i s p l a y N a m e > V t a s   P + N < / D i s p l a y N a m e > < V i s i b l e > F a l s e < / V i s i b l e > < / i t e m > < i t e m > < M e a s u r e N a m e > C o n v e r s i � n < / M e a s u r e N a m e > < D i s p l a y N a m e > C o n v e r s i � n < / D i s p l a y N a m e > < V i s i b l e > F a l s e < / V i s i b l e > < / i t e m > < i t e m > < M e a s u r e N a m e > I n c e n t i v o 3 r a < / M e a s u r e N a m e > < D i s p l a y N a m e > I n c e n t i v o 3 r a < / D i s p l a y N a m e > < V i s i b l e > F a l s e < / V i s i b l e > < / i t e m > < i t e m > < M e a s u r e N a m e > X   A t e n d i d a s < / M e a s u r e N a m e > < D i s p l a y N a m e > X   A t e n d i d a s < / D i s p l a y N a m e > < V i s i b l e > F a l s e < / V i s i b l e > < / i t e m > < i t e m > < M e a s u r e N a m e > I n c e n t i v o 4 t a < / M e a s u r e N a m e > < D i s p l a y N a m e > I n c e n t i v o 4 t a < / D i s p l a y N a m e > < V i s i b l e > F a l s e < / V i s i b l e > < / i t e m > < i t e m > < M e a s u r e N a m e > D D H H   T r a b a j a d o s < / M e a s u r e N a m e > < D i s p l a y N a m e > D D H H   T r a b a j a d o s < / D i s p l a y N a m e > < V i s i b l e > F a l s e < / V i s i b l e > < / i t e m > < i t e m > < M e a s u r e N a m e > V t a s   P + N   x   D i a < / M e a s u r e N a m e > < D i s p l a y N a m e > V t a s   P + N   x   D i a 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D a t a M a s h u p   s q m i d = " 6 c 8 2 9 d 4 b - 2 0 f c - 4 2 d c - a a c 5 - e 4 d 1 d 3 8 a 6 f 0 b "   x m l n s = " h t t p : / / s c h e m a s . m i c r o s o f t . c o m / D a t a M a s h u p " > A A A A A D U W A A B Q S w M E F A A C A A g A 0 0 6 i W C o + 2 p C k A A A A 9 g A A A B I A H A B D b 2 5 m a W c v U G F j a 2 F n Z S 5 4 b W w g o h g A K K A U A A A A A A A A A A A A A A A A A A A A A A A A A A A A h Y 8 x D o I w G I W v Q r r T l j p g y E + J c Z X E a G J c m 1 K h A Y q h x X I 3 B 4 / k F c Q o 6 u b 4 v v c N 7 9 2 v N 8 j G t g k u q r e 6 M y m K M E W B M r I r t C l T N L h T u E Q Z h 6 2 Q t S h V M M n G J q M t U l Q 5 d 0 4 I 8 d 5 j v 8 B d X x J G a U S O + W Y v K 9 U K 9 J H 1 f z n U x j p h p E I c D q 8 x n O G I x Z j F M a Z A Z g i 5 N l + B T X u f 7 Q + E 9 d C 4 o V d c 2 X C 1 A z J H I O 8 P / A F Q S w M E F A A C A A g A 0 0 6 i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N O o l j 0 T Y J T O B M A A M p 5 A A A T A B w A R m 9 y b X V s Y X M v U 2 V j d G l v b j E u b S C i G A A o o B Q A A A A A A A A A A A A A A A A A A A A A A A A A A A D t X V t z 2 8 i V f n e V / 0 M H r i 2 R H i x N U n b i 2 Y y m C i Y h k z Z v Q 1 K e z M o q F k S 2 Z X h I g A F A x b K i n 5 C H r f 0 V e U z l L a / + Y z n d u H U 3 u g G Q l G Z n E 0 7 N 2 C D 6 c k 7 f v v O d 0 9 0 Y H 8 8 D 2 3 X Q J P y 7 8 f t H j / y P l o c X q O 0 G 1 p w k n a A l D h 4 / Q v D P 0 L O v M H l j f p 7 j Z e 1 H 1 / v 5 0 n V / r p z a S 1 x r u U 6 A n c C v a M Z / v W 8 0 q q h v j l t G e 4 h G x u v h + z q 8 i K t 8 H z / M R q 7 t B L M + 9 m f G P N h Y y 9 r n p f 9 Z q + r I 2 S y X O g q 8 D a 7 q o e y 0 z L A 7 m M 6 m 1 u U S g y a h S r f n 3 Q C v T j Q + k 6 a / t Z 3 F i U b z a h d 3 5 2 0 r s C 6 i + p 5 o U 3 v t o r m 1 u r S t h a t B X T R f b e p Z j v / B 9 V Y t d 7 l Z O d O b N f Y r M u n 6 7 a 0 G q i e a a a A w Z E Y L K 8 B 3 O r r V D C e w r z Z 4 Y S 1 Q B T J i v x p n C f D n I M y y x s u l v X D R D R q 4 q 0 s P K 3 N k E h T 5 2 + 5 8 s 4 J x I A W 6 T v D b 5 z X S A p r U O u v 2 n s E f 0 2 z S g L b A A k H W I l N l D 1 9 Z n 7 I K j D b Y D 7 K v T / H 8 o 4 V I h S s 7 0 o P v l j B D 1 7 n y s O 8 i 4 7 + H B T n 6 v U y G y W a N v W v b d 7 2 M + J b r e g v b g S H N p k 0 3 n p N V + I 3 r Q X Y r W 5 P l X V m o 4 3 q W Z 1 u S 3 l y S 5 m U H o G W t 1 t b X v 2 X r m 2 w u k T r R l l T V b b P d k 7 w 2 / c C S T I i w 1 1 5 Z n y z k o p 4 9 z w 6 Y 5 6 5 d L x x o 9 B m N o H e h B b a / I n W N s D e H X 9 Y V T p s o F G h t v G t L k b X v B v a 1 i 8 b j T i e W a z k 3 Y d K w b f S 6 b a O N 2 i a a j o 1 X x p t s m 4 w v L l K 0 K y m f 7 e p w C F A I H t k O g U V s o Q V G a + v K F b U 6 8 7 G H + n b g u d m C N G 1 6 L B Y x V 2 v o M i v z + o 8 b Q B K u k r t q g j K A j Z a P Y E 5 i M s n 8 F G c m r h d U R B Q i m M K s + C E U 8 2 q G D 9 0 N c / q K r f e d t X Q 9 5 G G 8 W i + t L x y C j T G 8 m m P I s c G V r A a 6 d t x 4 1 m g + a 7 z 8 9 l v 4 o e l R f i 8 u O I U m 6 J L 5 x E g f B h 7 U O a c I C Q / Q A 4 H Q O r w E k x J C q F + R q a t n 0 F M O m F K M Z D s p R U I O / D i 4 E w E u x b Q U x m T I J Q U r G T 7 x k C S g U A I 8 D N Z k 4 I U B F B E q U i B I 1 7 5 s u e e v c N V y 5 h a Y s C 7 i y X 1 X f f z I d o p G P 2 U P U x s G 2 v W l 5 K F / M / m h V y O 2 + N L y c U V r 1 G v f v q g 1 X 9 Z e k B W n k Z c z 6 4 s 7 g 9 z Y o 8 v 6 / I c N 9 m 5 O w n q 0 i d k z W 1 N 0 a r Y 6 B g L x t C N 0 R B Q P 9 d Z R m L N l T E z 0 Y 8 c c w F N / Z H z 9 H w O k H / V H o 1 l n A 7 3 i X B 2 h K U k 9 i n + G x a Q l 2 n h p X 4 M S c Z H k d 0 6 Z s 7 V P J m k q J 3 2 R U 2 q M r 2 G 1 Y 5 g 5 2 I 8 L c u / C s m Y P G n d 0 h M w B z I 0 J O m K n z J G O o i 4 I / + w N X 3 c H O j L e G d 0 e w P f Y f N c 1 f 9 R R u 2 v A z 3 F 3 8 F p H r e H g n T m e G K 3 u 1 / 8 d x B 3 Y G f b a U K w F e Q f D 6 W x s G u 2 f d P Q K / n 5 L S h i t D i 1 r t P v d Q X c C 0 D 7 t v h t C B m g O / I V 6 P a N v t I 1 Z 3 x i c E U n G F J S F e T Y h 1 c 2 Y X 9 P u q H v a b Y X C Z + Y f u t P h Z B g r w S d C w S S d 0 3 l m D k C B w d Q U 3 0 9 g b p v k f V h d I h Z 9 w 2 l B O j F S e B J l T d o M W e P W w i P f X H h B 2 0 v + J h 1 D 6 p k O p 0 Z v Z p z 9 o d v r G m M z r g / q 6 J m T l l m p V D g V n z a f P z 3 + b b 1 e f T Y 4 6 / W 6 p 5 W 0 a + r V K v x H 6 3 w 7 T e a 1 o p 5 v Y K S q u Z X F d f W H k U p H 0 U I 9 I g t p N B 6 2 z 1 r T Y Z h 0 O h 7 2 U R C t 4 2 S + j k 1 i r O g s Q 7 3 u W 5 P O 2 f + I 5 q Q B c z F d h u i 7 7 9 G R s 3 K d T 2 Q i S 9 L 8 + U c b e / b c V R e 3 r J V 1 Y 0 l L 4 8 s N Y O H K A s i U p n + 6 c p 0 v 1 h J / k a a u 6 K N c r b X r z D G j 0 0 + m M a 5 Q u K m i 7 0 9 Q s 9 5 8 T t / 3 h 4 N p h 0 m o P 4 + Q b t w 2 x + j V T 2 z F x q S l h 0 h F H n 8 P o D b G A V i F C a D B E s d g e E I 8 n o v q T i 5 K i K + E Q F A x H G d m L H c L j C U Y p t T u J r U O w A 7 i x R t w y b K 0 J C J F k V 0 A 2 h M X F 6 n U H b X C i U k n t R E n r N b D H 4 L h J s B e q o n 5 e W 0 B q E k 0 C V P o c 9 j C i k R v X p D c l e I J Q a 6 J j g i 4 1 N T u Y F Y p M x y C v L j + H T R Z I L a C / d R J u x 3 Y u 0 + Z E L A w C 1 n A Y a 4 I I 0 k 6 3 1 g s k k 7 P D B H U / 2 r j / 5 F w N H j G 1 v w j I m y x F o 4 O r t y e p 9 P k Q t f Q n 5 G m 0 w y n n r u q n N O Z e Q G V Y P 8 / j b F W v a t y v E K h W k o r g E c S x 8 O n Q / S Q 5 K K 7 A D t 8 Z f v Q j m j Z z u h Y 0 I h I y j k I e + M T y J s Y p 9 s 2 Q I l v E 8 c I j F L I 7 p K H W d + y l + m v K f D l D 6 4 D G T f Q g T N 7 o a N J Y A U b f 9 a z n Z / j G t f W D Z l D N D l + X u H g o 7 v g X v m 0 p P h 7 t s A B k R k h f 9 i T H P D H S Q k 9 g j S B W D x + x H A r h s X w o g i X s d Z r z 7 3 G i 5 j D D E D 6 U X 6 R d e j m x C V g Y j u k U G 6 Z u Q V g v V y m c l 5 5 m 6 I y H v 4 E z s l W R W x n B s 2 Z Y 9 + X a x f S s b C N M S U L V + z s N e A q z A 5 1 3 1 X y O m 8 4 F r X p T h A x 7 V V q g 5 g 5 R s q N w F Z P V p Y X R F o 2 H k g O m Z R o B G 4 1 e D / G A 8 v q U 3 5 C R d R r z R c P 1 X P L D S c l Z c 9 0 a O v J q I 5 g c U A v V 8 B y g w t I A i F Q Q / W I 5 d u U O l 3 T 9 U X B Z r V k + V O 6 i N F v Q L B j O R m u w Q N O F W V J R z Z H z D 7 K c o u 2 f W 0 v b C 9 2 4 x A Y D b Q A r 2 Z F n D k w O a k r v 1 7 a k S c f k w x i n B K A B H k 0 C x j 3 M C 8 B / F c 3 7 b A u 7 F W 0 G W T 5 Y e M G e B L c k E i x f 1 2 l 4 a 2 0 j l p D 4 y u t N V m b t Q 0 P K m 4 Z 4 U i i b C G 4 x 2 s i j b S p C V b k F s / B I j i U i U h U H 2 P H W u E 0 P p I N A 4 k q c H x A K j A b h R n j F a y F V E q u b r r Y K z m s E T U V v D G r T N i d j O o 8 e Y z 4 1 h 6 8 k d W l D H N E z Y f i j h F F u w f u F 9 c k x h E / 2 M v A k 0 X a x u 6 f f A l h o 2 2 l N I 3 d S y F 9 4 v i b Z U B n A u 0 d r k p u R E X B 4 n j G o S g 6 s D Y g X g K K s / 6 I i 2 I n c b M o H b 0 L r H D g x W I F M 2 C C E a Y N t b / + P S u z a D Z I W q 7 Q 4 V b r Q 1 Y b M G 1 O m p p q H g 6 x M n G X K G 1 B m 3 S 6 I 9 b I x G p p c b 2 U L o T E u S g 2 X 9 A P j P m S 0 3 9 J 0 J b E S 0 k F 8 b Q 6 f 6 L J D a J 2 8 f R c o d R F h J z O Z n U J w 8 p 6 A L k 6 M p u T Y v / s t k t Z f 1 l F / X e T 9 / X j K h o M x 1 M z 2 Z l E J D R d v C c p q q H a l s w O 5 / 3 t T M p 1 o B Z E v n 0 k W 4 X i B p t q O n G G c j c b J F o 6 b X g J H s 8 1 d P v X v z t C o D l b b T o H Q v 8 l i l + d 2 s T b l U 2 C U I n E P 4 3 y 6 7 w r y U o N S 3 I + J 8 k W B 3 z l b u c O G + L N K v Q l G U 3 s v x + P p j D j P N L b i O 6 J l 5 t / g m q z y U e M A y 0 z / X j 9 o 6 k X 5 s 1 M P d O Z W 5 e Y r H U f A Z G G o Q O z y I z m i L w L c A d b C 3 D W K 3 I N w K m O 8 h n L 5 W R u L S 3 P 3 y e 0 p V R L H u 1 K d 8 f R M 9 R z 5 5 K t Q X C 3 v / 6 V + N t P K s s P 1 c p r 1 w W m X M 3 y Q O K k Z / c q X 5 N 4 c n b n f d B V r o 9 t g i 5 i 6 I 1 E d B a b O W U P F H O j m c s q s C 1 P U O g T C Y g D N S Q c S m Y d H 6 U R J a R L Z T x 4 G 2 + t S F c J t + b u P c g Z n k m I j B N j Y L K 7 s U W 9 I 4 5 A 1 C k x 5 W H 6 R a g Y O n K z 5 i t + 7 b m b t Y J G s R y K o Y W k J b e C n e 0 B K a 9 N N q v K e f g e V l L c x u W S G p 1 s Y 7 c m e a n 6 n H Y C Y 8 + S 5 S 3 I O 0 9 z S k Z + F Y y N Z f D i j i l L x V V p C j B q F K K R v B F k V k q O M D B i u v 0 R s A y y S Q U 2 Y N z q m L P R 2 W A 6 n J T A A e o f 8 4 W i m W F / i E O w s L R s M L H p P I U i Y + w v s a d V U f A R l m C j g f D S x w V l 3 t n X V l q k H h a p 8 6 R t J 2 R T t j + h l Y m 7 E k / z b 8 6 5 n B c K L T J E o a k m I C r s Y 5 a c 0 N M l v f u m 2 r 2 X 6 K c n a 7 z J 0 O p t j o 7 k 6 6 K z G B I e J G l j 2 U m S r 3 + B V 3 M c 9 4 T L j V 0 X v M n P y Q B m j p K g u D Q 8 N u i / q f 2 T d J q H J a 0 Z 0 5 d e 2 l k Z h W B o U j E q 1 G T 6 c N 9 g j F R f 0 p + M F m D r H i o K w + E V P x 8 C z 0 V 1 t A 7 b K T d e s g h M Z M C i N U X M V 7 2 a b y c a a k P B 6 Z B v x h h C Q E 5 4 g g f h 5 x c g 3 Y o 6 s O r I V r v R I h v s k 2 0 s i q z 4 1 s a l o S k V u Q 3 H P X o Q M 9 R o 4 t 7 e v 1 Q 0 Z f / a A L w H c 3 z a 7 Y E f k T 2 4 F Q c D S q i W N w c b 6 p U h O 8 Y V 9 g l Z m O O 2 O c j v n L y F w y y 2 R g 4 6 5 G u u p 9 o o Y Y L Z S U 0 A P 9 J d C b 4 N N f p y e p P u C O v K P b 2 X W a Q N N V x k N N F v E 3 V z n e W G n J r H K / F X T d F z m H T 2 a M L 9 8 O j d f I U s c y 7 h L e w Z f v 0 3 Y u Z C 8 x u K U V A w 8 n g s w n o v o K w W T n 6 t u s 9 a Z N T R b z N K p y x 3 x t F I K S W W C P 9 / T / R V H f C v w f J z r O M v z v I b B 5 Z / Y P k l W f 6 W M Y 4 M 0 U 9 4 H h v a Y P m H I I D n H n G E W E U 6 + B B 1 m B 5 t A 2 U B J j m F w N v 2 x i 4 u T V h F H L 8 V D G q 6 c b u v I W 3 s 6 I Y U b 1 M L h E d J h n Y N v S u a w w E P y 6 A E H c Q 7 U N K L W / v c L M n u J 2 2 B H I V k U 6 X O L x C + J W j u k O t L K + s G n K 5 o N V g I J i R 3 P C c 0 E x k e W t Y w l K O 5 + c q U I r 1 b W y C W 9 E b Y 8 6 D W p 9 B x T O a P 1 O 1 i B a f g R w 6 E + r P h 5 S c c n T R 7 9 r Q z Q c N X b 5 4 + e / w o C 4 U J + n D m w C K 7 n f T + h 3 R 4 Y j x M D A C 5 0 U T Z b l K s u s c K E 1 X Q F U g k X B 3 K P e i S + u A q O 8 i t 6 9 8 V w p R y o d 4 W 3 r J V X w a 8 j x 2 8 3 0 m 3 8 K J 9 a G 3 n C Z z D b 1 N Z x e O 0 2 3 a R n D o h R n Z 8 G C g 6 / C q m 0 S M R i C a S X X / G o J 4 C a B Q d 9 0 k L 7 n z U h 5 U d H 4 l g X m k d n 6 x R j T v u l 7 z c L X S a 0 w z J L Q p y s c + X 3 a 6 g C d t Q k L D A b v Q j F i a 7 D Z q 8 J S / v a z c t E s h E j 4 Q d + V S i a q + 9 f N R V 3 G G j M d a 6 M q w q b a x 8 H T b k w C A / U M X U k A A E O O 7 n i T w C 5 f X Q S z 8 P 5 + B F 4 t 6 z u b 4 7 Q f H O P c 0 c e f R x m b 1 3 s V R t J c M V r Y 1 k l c z o o X r O e e K 6 u 1 k 4 L 4 q 3 t z h J W R Y q d q w i z p c n 5 7 j k i d 0 m B V 5 B H u g 3 g 5 U 1 E 6 e M b L U V n q e V K i f B B + P T B o r P O p M 4 r e v M y X 0 2 L 6 D o E S Y T I t f Z a m O F K b c D l t D Y h y D 6 N n x h e e D 3 + Q u c 5 I A X H c s P Y s C d g o W x 5 y Q g T R M J h N / t V V g x H 4 + 3 w y m u P y j H E P Q R Y E v U r i R 0 N c p h 1 3 E h d v H q 5 Y l s K k V K t C s r N m x 2 n t j j 8 m K b h W I L h 1 6 O Z M 2 S q H 3 M k A E G r 7 k + v j h J E T t B g R S 2 H z + K k P r 7 E 6 E c g h k W w / h 3 a S L t w R D X o a y 0 g R c J 3 K c C F b P 9 e e F s V / U Q h / U K R O V E v S g U J W h W 4 g p r + Y C 9 o I q e M R o c o e A Q m 8 G U P U A m U j Y F Q 2 Q 7 g M q B 0 n m Q 7 w i 0 4 u K a + t o l 2 u b e Z S n z 9 0 J t / v L a R U a Q V T i 9 M 1 p 0 P O 1 4 B z P 4 g h q T V I S O k k O + / G t 6 3 N q a x a 7 X F t a P L 7 i 1 + a N 4 I Q q / 1 e h n G U J r F j 3 m 4 O N z J T 7 m a F q E k x m x 5 Y J B E u X i D Z 3 4 4 C h q w 6 K d 2 i t M 7 u L i S v K L H s c d u H + q V D O H J w s 3 + b J R I V 5 m G H F i 8 Z O 8 0 z S l o G Y 5 Q Q 1 R 0 v f o C c G k S r P e b O q o U d d R 8 z n T n P Y m O j k f r 2 F 2 z r R t 8 P m c e Z A V 0 x T m 8 R Z n E W Q S y S J k 7 m r n H E Y Q 9 D j O 7 R X 2 H E L Z m 0 U v F K s 6 I 5 j z t v O I L Z f p 3 h n u D m e G X k g Z b h F / j f L W d u Q r x 3 I L o m 4 W M V g T N L z 8 l N 4 L S 4 h L r i 7 g g d K 1 J f F B y 5 T e a Q N N 1 W a 9 V O d J w z U c G 3 h Z 3 g P l o o l M D + 7 g U b 4 s 6 V G + F G V F z 5 w J l a z 7 h h R q 8 j V S 4 c 4 2 + + 1 S V X S u 3 t z D S k 3 x e l c U O b y v 6 z b 7 f n / y C R 8 2 V N 2 1 E e J 6 9 3 v X R q b B L 3 / X h g 1 b 8 k e 7 y I K D G V p 4 S W z P m 9 G J m P B p Z s L A e 6 6 2 a 7 Q + f 6 N e d P T O W Z k X z 8 D w 7 x Y K V N 7 A + c X 2 C h r i Z o E 8 C p 7 0 L 4 u o h R t g 5 F s X 6 Y K m U V 3 p S s 7 s d 4 1 c B 8 y + 6 a C + d f P 1 H / 5 8 Q y h C i + g 9 g r l 9 6 V n K + c s e P U y 2 l 6 g T R D 6 J g 7 3 c D z Q W X p g q V E t 2 2 I z 6 k X t u v f G U t 8 x d d f E T f u p P B u 5 8 K C B v t 0 3 1 H d L I j V c e G d H Y G Z O w P b p j a r w 5 m 0 x N 8 v 3 Q z n B s T O R b p w 9 + 3 f c J y z t 8 l Q U I 8 / g o v e V 7 X / A v k V 4 G / X e D 3 R w r w G / s T r G 1 C i l t e 9 g 6 6 5 u D 6 Z C f k X f Z S H S W u O 8 8 E w u O W d 2 m W + D Z O 6 C g + B a f T x a b I F w K F U J F w q e g h b g R n 9 p y i U j L s 6 G v u w R s r 8 H B z k h Q 8 d y H u O o Y d 5 r s H M c 2 t l V y k E P a D N R g 7 a v E g + A M 7 d 5 O h F Y m R r z l N q b C W V C 2 d g f f I e f o q b i V m S t a 1 f Z d t z U L j q i i x F 2 n I 3 w 7 o I 2 O Q p N 8 8 L t a q 0 l T w + h 3 9 U 7 h u 4 f 1 C 0 4 7 O X N V Q L c Y 5 X b e p p Q o U h j B 3 u + Q G 9 1 s z A A q e 0 p B 7 g / L Y W b 7 w / b q M 3 F p P C j n w n h D 8 U G / 0 A g T v e z w n N P h 6 3 6 H r / s d v u 7 3 7 / N 1 v 8 Y D 9 d q v + M t + J y W + 6 3 c c 1 n H 4 r t / h u 3 6 7 3 j U 5 f N f v 8 F 2 / M h d L D 9 / 1 O 3 z X 7 / / g u 3 6 E O s V x v 0 3 8 L X O p A 8 D f p t g e K u M I c f b k w 5 5 3 C D m n X w j A s l / O 3 / O 8 v X y L g v s 4 P 7 t u m Y M w i h z k x B M 5 D s V E y U q v U L H o T u s z K 3 / L g z H l V l 5 G z L Y n Y + 7 n / 3 g k G 4 V 0 a x e e Y r m l / n c 7 z L p 5 o n G 3 L C v N q t y D P l y 1 P F y 1 v J 8 o 1 O G q 5 e G q 5 a / i q m U O C h 4 f U P C A g g c U P K D g v z 4 K / h N Q S w E C L Q A U A A I A C A D T T q J Y K j 7 a k K Q A A A D 2 A A A A E g A A A A A A A A A A A A A A A A A A A A A A Q 2 9 u Z m l n L 1 B h Y 2 t h Z 2 U u e G 1 s U E s B A i 0 A F A A C A A g A 0 0 6 i W F N y O C y b A A A A 4 Q A A A B M A A A A A A A A A A A A A A A A A 8 A A A A F t D b 2 5 0 Z W 5 0 X 1 R 5 c G V z X S 5 4 b W x Q S w E C L Q A U A A I A C A D T T q J Y 9 E 2 C U z g T A A D K e Q A A E w A A A A A A A A A A A A A A A A D Y A Q A A R m 9 y b X V s Y X M v U 2 V j d G l v b j E u b V B L B Q Y A A A A A A w A D A M I A A A B d F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X A E A A A A A A P l b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b 3 R h Y 2 l v b j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j U 3 Y j c w N S 0 x N 2 N l L T R m Z G E t O D E 3 Y S 0 1 M 2 F m Y z F m M j E y Y 2 I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W N p b 2 4 i I C 8 + P E V u d H J 5 I F R 5 c G U 9 I k Z p b G x F c n J v c k N v d W 5 0 I i B W Y W x 1 Z T 0 i b D A i I C 8 + P E V u d H J 5 I F R 5 c G U 9 I k Z p b G x M Y X N 0 V X B k Y X R l Z C I g V m F s d W U 9 I m Q y M D I 0 L T A 1 L T A y V D E y O j U 0 O j M 5 L j I y N j I 5 N T N a I i A v P j x F b n R y e S B U e X B l P S J G a W x s R X J y b 3 J D b 2 R l I i B W Y W x 1 Z T 0 i c 1 V u a 2 5 v d 2 4 i I C 8 + P E V u d H J 5 I F R 5 c G U 9 I k Z p b G x D b 2 x 1 b W 5 U e X B l c y I g V m F s d W U 9 I n N D U V l H Q m d Z R E F 3 W U d C Z 2 t K Q 1 F Z R 0 J n W U R C Z 1 l H Q m d Z R U J B W U d C Z z 0 9 I i A v P j x F b n R y e S B U e X B l P S J G a W x s Q 2 9 s d W 1 u T m F t Z X M i I F Z h b H V l P S J z W y Z x d W 9 0 O 0 1 l c y B E b 3 R h Y 2 l v b i Z x d W 9 0 O y w m c X V v d D t B b n R p Z 3 V l Z G F k I C h N Z X N l c y k m c X V v d D s s J n F 1 b 3 Q 7 Q X B l b G x p Z G 8 g e S B O b 2 1 i c m U m c X V v d D s s J n F 1 b 3 Q 7 Q X B l b G x p Z G 8 m c X V v d D s s J n F 1 b 3 Q 7 T m 9 t Y n J l J n F 1 b 3 Q 7 L C Z x d W 9 0 O 0 R v Y 3 V t Z W 5 0 b y Z x d W 9 0 O y w m c X V v d D t D V U l M L 0 N V S V Q m c X V v d D s s J n F 1 b 3 Q 7 T m F j a W 9 u Y W x p Z G F k J n F 1 b 3 Q 7 L C Z x d W 9 0 O 0 x l Z 2 F q b y Z x d W 9 0 O y w m c X V v d D t Q d W V z d G 8 m c X V v d D s s J n F 1 b 3 Q 7 R m V j a G E g T m F j a W 1 p Z W 5 0 b y Z x d W 9 0 O y w m c X V v d D t G Z W N o Y S B J b m d y Z X N v I E F a T y Z x d W 9 0 O y w m c X V v d D t G Z W N o Y S B J b m d y Z X N v I E 1 M J n F 1 b 3 Q 7 L C Z x d W 9 0 O 1 N 1 c G V y d m l z b 3 I m c X V v d D s s J n F 1 b 3 Q 7 Q 2 9 v c m R p b m F k b 3 I m c X V v d D s s J n F 1 b 3 Q 7 V H V y b m 8 m c X V v d D s s J n F 1 b 3 Q 7 S m 9 y b m F k Y S Z x d W 9 0 O y w m c X V v d D t D Y X J n Y S B I b 3 J h c m l h J n F 1 b 3 Q 7 L C Z x d W 9 0 O 0 N s a W V u d G U m c X V v d D s s J n F 1 b 3 Q 7 U 3 V i I E N h b X B h w 7 F h J n F 1 b 3 Q 7 L C Z x d W 9 0 O 0 l E I E F a T y Z x d W 9 0 O y w m c X V v d D t F c 3 R h Z G 8 m c X V v d D s s J n F 1 b 3 Q 7 R m V j a G E g Q m F q Y S B v I E x p Y y Z x d W 9 0 O y w m c X V v d D t Q c m 9 w b 3 J j a W 9 u Y W w g e C B Q c m V z Z W 5 0 a X N t b y Z x d W 9 0 O y w m c X V v d D t Q c m 9 w b 3 J j a W 9 u Y W w g e C B D d X J 2 Y S Z x d W 9 0 O y w m c X V v d D t N T 0 R B T E l E Q U Q m c X V v d D s s J n F 1 b 3 Q 7 V X N l c i B N a X R y b 2 w m c X V v d D s s J n F 1 b 3 Q 7 R X F 1 a X B v J n F 1 b 3 Q 7 X S I g L z 4 8 R W 5 0 c n k g V H l w Z T 0 i R m l s b E N v d W 5 0 I i B W Y W x 1 Z T 0 i b D Q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Y 2 l v b i 9 B d X R v U m V t b 3 Z l Z E N v b H V t b n M x L n t N Z X M g R G 9 0 Y W N p b 2 4 s M H 0 m c X V v d D s s J n F 1 b 3 Q 7 U 2 V j d G l v b j E v R G 9 0 Y W N p b 2 4 v Q X V 0 b 1 J l b W 9 2 Z W R D b 2 x 1 b W 5 z M S 5 7 Q W 5 0 a W d 1 Z W R h Z C A o T W V z Z X M p L D F 9 J n F 1 b 3 Q 7 L C Z x d W 9 0 O 1 N l Y 3 R p b 2 4 x L 0 R v d G F j a W 9 u L 0 F 1 d G 9 S Z W 1 v d m V k Q 2 9 s d W 1 u c z E u e 0 F w Z W x s a W R v I H k g T m 9 t Y n J l L D J 9 J n F 1 b 3 Q 7 L C Z x d W 9 0 O 1 N l Y 3 R p b 2 4 x L 0 R v d G F j a W 9 u L 0 F 1 d G 9 S Z W 1 v d m V k Q 2 9 s d W 1 u c z E u e 0 F w Z W x s a W R v L D N 9 J n F 1 b 3 Q 7 L C Z x d W 9 0 O 1 N l Y 3 R p b 2 4 x L 0 R v d G F j a W 9 u L 0 F 1 d G 9 S Z W 1 v d m V k Q 2 9 s d W 1 u c z E u e 0 5 v b W J y Z S w 0 f S Z x d W 9 0 O y w m c X V v d D t T Z W N 0 a W 9 u M S 9 E b 3 R h Y 2 l v b i 9 B d X R v U m V t b 3 Z l Z E N v b H V t b n M x L n t E b 2 N 1 b W V u d G 8 s N X 0 m c X V v d D s s J n F 1 b 3 Q 7 U 2 V j d G l v b j E v R G 9 0 Y W N p b 2 4 v Q X V 0 b 1 J l b W 9 2 Z W R D b 2 x 1 b W 5 z M S 5 7 Q 1 V J T C 9 D V U l U L D Z 9 J n F 1 b 3 Q 7 L C Z x d W 9 0 O 1 N l Y 3 R p b 2 4 x L 0 R v d G F j a W 9 u L 0 F 1 d G 9 S Z W 1 v d m V k Q 2 9 s d W 1 u c z E u e 0 5 h Y 2 l v b m F s a W R h Z C w 3 f S Z x d W 9 0 O y w m c X V v d D t T Z W N 0 a W 9 u M S 9 E b 3 R h Y 2 l v b i 9 B d X R v U m V t b 3 Z l Z E N v b H V t b n M x L n t M Z W d h a m 8 s O H 0 m c X V v d D s s J n F 1 b 3 Q 7 U 2 V j d G l v b j E v R G 9 0 Y W N p b 2 4 v Q X V 0 b 1 J l b W 9 2 Z W R D b 2 x 1 b W 5 z M S 5 7 U H V l c 3 R v L D l 9 J n F 1 b 3 Q 7 L C Z x d W 9 0 O 1 N l Y 3 R p b 2 4 x L 0 R v d G F j a W 9 u L 0 F 1 d G 9 S Z W 1 v d m V k Q 2 9 s d W 1 u c z E u e 0 Z l Y 2 h h I E 5 h Y 2 l t a W V u d G 8 s M T B 9 J n F 1 b 3 Q 7 L C Z x d W 9 0 O 1 N l Y 3 R p b 2 4 x L 0 R v d G F j a W 9 u L 0 F 1 d G 9 S Z W 1 v d m V k Q 2 9 s d W 1 u c z E u e 0 Z l Y 2 h h I E l u Z 3 J l c 2 8 g Q V p P L D E x f S Z x d W 9 0 O y w m c X V v d D t T Z W N 0 a W 9 u M S 9 E b 3 R h Y 2 l v b i 9 B d X R v U m V t b 3 Z l Z E N v b H V t b n M x L n t G Z W N o Y S B J b m d y Z X N v I E 1 M L D E y f S Z x d W 9 0 O y w m c X V v d D t T Z W N 0 a W 9 u M S 9 E b 3 R h Y 2 l v b i 9 B d X R v U m V t b 3 Z l Z E N v b H V t b n M x L n t T d X B l c n Z p c 2 9 y L D E z f S Z x d W 9 0 O y w m c X V v d D t T Z W N 0 a W 9 u M S 9 E b 3 R h Y 2 l v b i 9 B d X R v U m V t b 3 Z l Z E N v b H V t b n M x L n t D b 2 9 y Z G l u Y W R v c i w x N H 0 m c X V v d D s s J n F 1 b 3 Q 7 U 2 V j d G l v b j E v R G 9 0 Y W N p b 2 4 v Q X V 0 b 1 J l b W 9 2 Z W R D b 2 x 1 b W 5 z M S 5 7 V H V y b m 8 s M T V 9 J n F 1 b 3 Q 7 L C Z x d W 9 0 O 1 N l Y 3 R p b 2 4 x L 0 R v d G F j a W 9 u L 0 F 1 d G 9 S Z W 1 v d m V k Q 2 9 s d W 1 u c z E u e 0 p v c m 5 h Z G E s M T Z 9 J n F 1 b 3 Q 7 L C Z x d W 9 0 O 1 N l Y 3 R p b 2 4 x L 0 R v d G F j a W 9 u L 0 F 1 d G 9 S Z W 1 v d m V k Q 2 9 s d W 1 u c z E u e 0 N h c m d h I E h v c m F y a W E s M T d 9 J n F 1 b 3 Q 7 L C Z x d W 9 0 O 1 N l Y 3 R p b 2 4 x L 0 R v d G F j a W 9 u L 0 F 1 d G 9 S Z W 1 v d m V k Q 2 9 s d W 1 u c z E u e 0 N s a W V u d G U s M T h 9 J n F 1 b 3 Q 7 L C Z x d W 9 0 O 1 N l Y 3 R p b 2 4 x L 0 R v d G F j a W 9 u L 0 F 1 d G 9 S Z W 1 v d m V k Q 2 9 s d W 1 u c z E u e 1 N 1 Y i B D Y W 1 w Y c O x Y S w x O X 0 m c X V v d D s s J n F 1 b 3 Q 7 U 2 V j d G l v b j E v R G 9 0 Y W N p b 2 4 v Q X V 0 b 1 J l b W 9 2 Z W R D b 2 x 1 b W 5 z M S 5 7 S U Q g Q V p P L D I w f S Z x d W 9 0 O y w m c X V v d D t T Z W N 0 a W 9 u M S 9 E b 3 R h Y 2 l v b i 9 B d X R v U m V t b 3 Z l Z E N v b H V t b n M x L n t F c 3 R h Z G 8 s M j F 9 J n F 1 b 3 Q 7 L C Z x d W 9 0 O 1 N l Y 3 R p b 2 4 x L 0 R v d G F j a W 9 u L 0 F 1 d G 9 S Z W 1 v d m V k Q 2 9 s d W 1 u c z E u e 0 Z l Y 2 h h I E J h a m E g b y B M a W M s M j J 9 J n F 1 b 3 Q 7 L C Z x d W 9 0 O 1 N l Y 3 R p b 2 4 x L 0 R v d G F j a W 9 u L 0 F 1 d G 9 S Z W 1 v d m V k Q 2 9 s d W 1 u c z E u e 1 B y b 3 B v c m N p b 2 5 h b C B 4 I F B y Z X N l b n R p c 2 1 v L D I z f S Z x d W 9 0 O y w m c X V v d D t T Z W N 0 a W 9 u M S 9 E b 3 R h Y 2 l v b i 9 B d X R v U m V t b 3 Z l Z E N v b H V t b n M x L n t Q c m 9 w b 3 J j a W 9 u Y W w g e C B D d X J 2 Y S w y N H 0 m c X V v d D s s J n F 1 b 3 Q 7 U 2 V j d G l v b j E v R G 9 0 Y W N p b 2 4 v Q X V 0 b 1 J l b W 9 2 Z W R D b 2 x 1 b W 5 z M S 5 7 T U 9 E Q U x J R E F E L D I 1 f S Z x d W 9 0 O y w m c X V v d D t T Z W N 0 a W 9 u M S 9 E b 3 R h Y 2 l v b i 9 B d X R v U m V t b 3 Z l Z E N v b H V t b n M x L n t V c 2 V y I E 1 p d H J v b C w y N n 0 m c X V v d D s s J n F 1 b 3 Q 7 U 2 V j d G l v b j E v R G 9 0 Y W N p b 2 4 v Q X V 0 b 1 J l b W 9 2 Z W R D b 2 x 1 b W 5 z M S 5 7 R X F 1 a X B v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R G 9 0 Y W N p b 2 4 v Q X V 0 b 1 J l b W 9 2 Z W R D b 2 x 1 b W 5 z M S 5 7 T W V z I E R v d G F j a W 9 u L D B 9 J n F 1 b 3 Q 7 L C Z x d W 9 0 O 1 N l Y 3 R p b 2 4 x L 0 R v d G F j a W 9 u L 0 F 1 d G 9 S Z W 1 v d m V k Q 2 9 s d W 1 u c z E u e 0 F u d G l n d W V k Y W Q g K E 1 l c 2 V z K S w x f S Z x d W 9 0 O y w m c X V v d D t T Z W N 0 a W 9 u M S 9 E b 3 R h Y 2 l v b i 9 B d X R v U m V t b 3 Z l Z E N v b H V t b n M x L n t B c G V s b G l k b y B 5 I E 5 v b W J y Z S w y f S Z x d W 9 0 O y w m c X V v d D t T Z W N 0 a W 9 u M S 9 E b 3 R h Y 2 l v b i 9 B d X R v U m V t b 3 Z l Z E N v b H V t b n M x L n t B c G V s b G l k b y w z f S Z x d W 9 0 O y w m c X V v d D t T Z W N 0 a W 9 u M S 9 E b 3 R h Y 2 l v b i 9 B d X R v U m V t b 3 Z l Z E N v b H V t b n M x L n t O b 2 1 i c m U s N H 0 m c X V v d D s s J n F 1 b 3 Q 7 U 2 V j d G l v b j E v R G 9 0 Y W N p b 2 4 v Q X V 0 b 1 J l b W 9 2 Z W R D b 2 x 1 b W 5 z M S 5 7 R G 9 j d W 1 l b n R v L D V 9 J n F 1 b 3 Q 7 L C Z x d W 9 0 O 1 N l Y 3 R p b 2 4 x L 0 R v d G F j a W 9 u L 0 F 1 d G 9 S Z W 1 v d m V k Q 2 9 s d W 1 u c z E u e 0 N V S U w v Q 1 V J V C w 2 f S Z x d W 9 0 O y w m c X V v d D t T Z W N 0 a W 9 u M S 9 E b 3 R h Y 2 l v b i 9 B d X R v U m V t b 3 Z l Z E N v b H V t b n M x L n t O Y W N p b 2 5 h b G l k Y W Q s N 3 0 m c X V v d D s s J n F 1 b 3 Q 7 U 2 V j d G l v b j E v R G 9 0 Y W N p b 2 4 v Q X V 0 b 1 J l b W 9 2 Z W R D b 2 x 1 b W 5 z M S 5 7 T G V n Y W p v L D h 9 J n F 1 b 3 Q 7 L C Z x d W 9 0 O 1 N l Y 3 R p b 2 4 x L 0 R v d G F j a W 9 u L 0 F 1 d G 9 S Z W 1 v d m V k Q 2 9 s d W 1 u c z E u e 1 B 1 Z X N 0 b y w 5 f S Z x d W 9 0 O y w m c X V v d D t T Z W N 0 a W 9 u M S 9 E b 3 R h Y 2 l v b i 9 B d X R v U m V t b 3 Z l Z E N v b H V t b n M x L n t G Z W N o Y S B O Y W N p b W l l b n R v L D E w f S Z x d W 9 0 O y w m c X V v d D t T Z W N 0 a W 9 u M S 9 E b 3 R h Y 2 l v b i 9 B d X R v U m V t b 3 Z l Z E N v b H V t b n M x L n t G Z W N o Y S B J b m d y Z X N v I E F a T y w x M X 0 m c X V v d D s s J n F 1 b 3 Q 7 U 2 V j d G l v b j E v R G 9 0 Y W N p b 2 4 v Q X V 0 b 1 J l b W 9 2 Z W R D b 2 x 1 b W 5 z M S 5 7 R m V j a G E g S W 5 n c m V z b y B N T C w x M n 0 m c X V v d D s s J n F 1 b 3 Q 7 U 2 V j d G l v b j E v R G 9 0 Y W N p b 2 4 v Q X V 0 b 1 J l b W 9 2 Z W R D b 2 x 1 b W 5 z M S 5 7 U 3 V w Z X J 2 a X N v c i w x M 3 0 m c X V v d D s s J n F 1 b 3 Q 7 U 2 V j d G l v b j E v R G 9 0 Y W N p b 2 4 v Q X V 0 b 1 J l b W 9 2 Z W R D b 2 x 1 b W 5 z M S 5 7 Q 2 9 v c m R p b m F k b 3 I s M T R 9 J n F 1 b 3 Q 7 L C Z x d W 9 0 O 1 N l Y 3 R p b 2 4 x L 0 R v d G F j a W 9 u L 0 F 1 d G 9 S Z W 1 v d m V k Q 2 9 s d W 1 u c z E u e 1 R 1 c m 5 v L D E 1 f S Z x d W 9 0 O y w m c X V v d D t T Z W N 0 a W 9 u M S 9 E b 3 R h Y 2 l v b i 9 B d X R v U m V t b 3 Z l Z E N v b H V t b n M x L n t K b 3 J u Y W R h L D E 2 f S Z x d W 9 0 O y w m c X V v d D t T Z W N 0 a W 9 u M S 9 E b 3 R h Y 2 l v b i 9 B d X R v U m V t b 3 Z l Z E N v b H V t b n M x L n t D Y X J n Y S B I b 3 J h c m l h L D E 3 f S Z x d W 9 0 O y w m c X V v d D t T Z W N 0 a W 9 u M S 9 E b 3 R h Y 2 l v b i 9 B d X R v U m V t b 3 Z l Z E N v b H V t b n M x L n t D b G l l b n R l L D E 4 f S Z x d W 9 0 O y w m c X V v d D t T Z W N 0 a W 9 u M S 9 E b 3 R h Y 2 l v b i 9 B d X R v U m V t b 3 Z l Z E N v b H V t b n M x L n t T d W I g Q 2 F t c G H D s W E s M T l 9 J n F 1 b 3 Q 7 L C Z x d W 9 0 O 1 N l Y 3 R p b 2 4 x L 0 R v d G F j a W 9 u L 0 F 1 d G 9 S Z W 1 v d m V k Q 2 9 s d W 1 u c z E u e 0 l E I E F a T y w y M H 0 m c X V v d D s s J n F 1 b 3 Q 7 U 2 V j d G l v b j E v R G 9 0 Y W N p b 2 4 v Q X V 0 b 1 J l b W 9 2 Z W R D b 2 x 1 b W 5 z M S 5 7 R X N 0 Y W R v L D I x f S Z x d W 9 0 O y w m c X V v d D t T Z W N 0 a W 9 u M S 9 E b 3 R h Y 2 l v b i 9 B d X R v U m V t b 3 Z l Z E N v b H V t b n M x L n t G Z W N o Y S B C Y W p h I G 8 g T G l j L D I y f S Z x d W 9 0 O y w m c X V v d D t T Z W N 0 a W 9 u M S 9 E b 3 R h Y 2 l v b i 9 B d X R v U m V t b 3 Z l Z E N v b H V t b n M x L n t Q c m 9 w b 3 J j a W 9 u Y W w g e C B Q c m V z Z W 5 0 a X N t b y w y M 3 0 m c X V v d D s s J n F 1 b 3 Q 7 U 2 V j d G l v b j E v R G 9 0 Y W N p b 2 4 v Q X V 0 b 1 J l b W 9 2 Z W R D b 2 x 1 b W 5 z M S 5 7 U H J v c G 9 y Y 2 l v b m F s I H g g Q 3 V y d m E s M j R 9 J n F 1 b 3 Q 7 L C Z x d W 9 0 O 1 N l Y 3 R p b 2 4 x L 0 R v d G F j a W 9 u L 0 F 1 d G 9 S Z W 1 v d m V k Q 2 9 s d W 1 u c z E u e 0 1 P R E F M S U R B R C w y N X 0 m c X V v d D s s J n F 1 b 3 Q 7 U 2 V j d G l v b j E v R G 9 0 Y W N p b 2 4 v Q X V 0 b 1 J l b W 9 2 Z W R D b 2 x 1 b W 5 z M S 5 7 V X N l c i B N a X R y b 2 w s M j Z 9 J n F 1 b 3 Q 7 L C Z x d W 9 0 O 1 N l Y 3 R p b 2 4 x L 0 R v d G F j a W 9 u L 0 F 1 d G 9 S Z W 1 v d m V k Q 2 9 s d W 1 u c z E u e 0 V x d W l w b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Z W 1 w b 3 M 8 L 0 l 0 Z W 1 Q Y X R o P j w v S X R l b U x v Y 2 F 0 a W 9 u P j x T d G F i b G V F b n R y a W V z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x N D h j M G Y z Z C 0 4 Y z g 0 L T Q x M z U t O G I w M S 0 2 N z Y 3 M m J i M W I 0 N z M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x h c 3 R V c G R h d G V k I i B W Y W x 1 Z T 0 i Z D I w M j Q t M D U t M D J U M T I 6 N T Q 6 M z A u M D M 4 N T U z M 1 o i I C 8 + P E V u d H J 5 I F R 5 c G U 9 I k Z p b G x F c n J v c k N v Z G U i I F Z h b H V l P S J z V W 5 r b m 9 3 b i I g L z 4 8 R W 5 0 c n k g V H l w Z T 0 i R m l s b E N v b H V t b l R 5 c G V z I i B W Y W x 1 Z T 0 i c 0 N R W U d C U V V G Q l F V R k J R V U Z C U V V G Q l F V Q 0 F n S U N C U V V E Q l F V R k J n W U R C Z 1 l B Q m d Z R U J B Q T 0 i I C 8 + P E V u d H J 5 I F R 5 c G U 9 I k Z p b G x D b 2 x 1 b W 5 O Y W 1 l c y I g V m F s d W U 9 I n N b J n F 1 b 3 Q 7 R m V j a G E m c X V v d D s s J n F 1 b 3 Q 7 V X N l c k 1 p d H J v b C Z x d W 9 0 O y w m c X V v d D t T d W I g Q 2 F t c G H D s W E m c X V v d D s s J n F 1 b 3 Q 7 T E 9 H S U 4 m c X V v d D s s J n F 1 b 3 Q 7 Q V Z B S U w m c X V v d D s s J n F 1 b 3 Q 7 U F J F V k l F V y Z x d W 9 0 O y w m c X V v d D t E S U F M J n F 1 b 3 Q 7 L C Z x d W 9 0 O 1 J J T k c m c X V v d D s s J n F 1 b 3 Q 7 Q 0 9 O V k V S U 0 F D S c O T T i Z x d W 9 0 O y w m c X V v d D t I T 0 x E J n F 1 b 3 Q 7 L C Z x d W 9 0 O 0 F D V y Z x d W 9 0 O y w m c X V v d D t O T 1 R f U k V B R F k m c X V v d D s s J n F 1 b 3 Q 7 Q l J F Q U s m c X V v d D s s J n F 1 b 3 Q 7 Q 0 9 B Q 0 h J T k c m c X V v d D s s J n F 1 b 3 Q 7 Q U R N S U 5 J U 1 R S Q V R J V k 8 m c X V v d D s s J n F 1 b 3 Q 7 Q k H D k U 8 m c X V v d D s s J n F 1 b 3 Q 7 T E x B T U F E Q V 9 N Q U 5 V Q U w m c X V v d D s s J n F 1 b 3 Q 7 Q V R F T k R J R E F T J n F 1 b 3 Q 7 L C Z x d W 9 0 O 0 5 P X 0 F U R U 5 E S U R B U y Z x d W 9 0 O y w m c X V v d D t U S V B J R k l D Q U N J w 5 N O X 0 V Y S V R P U 0 8 m c X V v d D s s J n F 1 b 3 Q 7 V E l Q S U Z J Q 0 F D S c O T T l 9 O T 1 9 F W E l U T 1 N P J n F 1 b 3 Q 7 L C Z x d W 9 0 O 0 N P T l Z F U l N B Q 0 n D k 0 5 f R U 5 U U k F O V E U m c X V v d D s s J n F 1 b 3 Q 7 Q 0 9 O V k V S U 0 F D S c O T T l 9 T Q U x J R U 5 U R S Z x d W 9 0 O y w m c X V v d D t M T E F N Q U R B U y Z x d W 9 0 O y w m c X V v d D t U T 1 R B T F 9 B V V h J T E l B U k V T J n F 1 b 3 Q 7 L C Z x d W 9 0 O 1 R L V C Z x d W 9 0 O y w m c X V v d D t U T U 8 m c X V v d D s s J n F 1 b 3 Q 7 U F J P R F V D V E 8 m c X V v d D s s J n F 1 b 3 Q 7 T 3 B l c m F k b 3 I m c X V v d D s s J n F 1 b 3 Q 7 R G 9 j d W 1 l b n R v J n F 1 b 3 Q 7 L C Z x d W 9 0 O 1 N 1 c G V y d m l z b 3 I m c X V v d D s s J n F 1 b 3 Q 7 Q 2 9 v c m R p b m F k b 3 I m c X V v d D s s J n F 1 b 3 Q 7 U 2 l 0 Z S Z x d W 9 0 O y w m c X V v d D t J Z C B P c G V y Y W R v c i Z x d W 9 0 O y w m c X V v d D t F c 3 R h Z G 8 m c X V v d D s s J n F 1 b 3 Q 7 U H J v c G 9 y Y 2 l v b m F s I H g g U H J l c 2 V u d G l z b W 8 m c X V v d D s s J n F 1 b 3 Q 7 U H J v c G 9 y Y 2 l v b m F s I H g g Q 3 V y d m E m c X V v d D s s J n F 1 b 3 Q 7 Q n V z c X V l Z G E m c X V v d D t d I i A v P j x F b n R y e S B U e X B l P S J G a W x s Q 2 9 1 b n Q i I F Z h b H V l P S J s N j k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V t c G 9 z L 1 R p c G 8 g Y 2 F t Y m l h Z G 8 u e 0 Z l Y 2 h h L D B 9 J n F 1 b 3 Q 7 L C Z x d W 9 0 O 1 N l Y 3 R p b 2 4 x L 1 R p Z W 1 w b 3 M v T 3 J p Z 2 V u L n t V c 2 V y T W l 0 c m 9 s L D F 9 J n F 1 b 3 Q 7 L C Z x d W 9 0 O 1 N l Y 3 R p b 2 4 x L 1 R p Z W 1 w b 3 M v T 3 J p Z 2 V u L n t T d W I g Q 2 F t c G H D s W E s M n 0 m c X V v d D s s J n F 1 b 3 Q 7 U 2 V j d G l v b j E v V G l l b X B v c y 9 P c m l n Z W 4 u e 0 x P R 0 l O L D N 9 J n F 1 b 3 Q 7 L C Z x d W 9 0 O 1 N l Y 3 R p b 2 4 x L 1 R p Z W 1 w b 3 M v T 3 J p Z 2 V u L n t B V k F J T C w 0 f S Z x d W 9 0 O y w m c X V v d D t T Z W N 0 a W 9 u M S 9 U a W V t c G 9 z L 0 9 y a W d l b i 5 7 U F J F V k l F V y w 1 f S Z x d W 9 0 O y w m c X V v d D t T Z W N 0 a W 9 u M S 9 U a W V t c G 9 z L 0 9 y a W d l b i 5 7 R E l B T C w 2 f S Z x d W 9 0 O y w m c X V v d D t T Z W N 0 a W 9 u M S 9 U a W V t c G 9 z L 0 9 y a W d l b i 5 7 U k l O R y w 3 f S Z x d W 9 0 O y w m c X V v d D t T Z W N 0 a W 9 u M S 9 U a W V t c G 9 z L 0 9 y a W d l b i 5 7 Q 0 9 O V k V S U 0 F D S c O T T i w 4 f S Z x d W 9 0 O y w m c X V v d D t T Z W N 0 a W 9 u M S 9 U a W V t c G 9 z L 0 9 y a W d l b i 5 7 S E 9 M R C w 5 f S Z x d W 9 0 O y w m c X V v d D t T Z W N 0 a W 9 u M S 9 U a W V t c G 9 z L 0 9 y a W d l b i 5 7 Q U N X L D E w f S Z x d W 9 0 O y w m c X V v d D t T Z W N 0 a W 9 u M S 9 U a W V t c G 9 z L 0 9 y a W d l b i 5 7 T k 9 U X 1 J F Q U R Z L D E x f S Z x d W 9 0 O y w m c X V v d D t T Z W N 0 a W 9 u M S 9 U a W V t c G 9 z L 0 9 y a W d l b i 5 7 Q l J F Q U s s M T J 9 J n F 1 b 3 Q 7 L C Z x d W 9 0 O 1 N l Y 3 R p b 2 4 x L 1 R p Z W 1 w b 3 M v T 3 J p Z 2 V u L n t D T 0 F D S E l O R y w x M 3 0 m c X V v d D s s J n F 1 b 3 Q 7 U 2 V j d G l v b j E v V G l l b X B v c y 9 P c m l n Z W 4 u e 0 F E T U l O S V N U U k F U S V Z P L D E 0 f S Z x d W 9 0 O y w m c X V v d D t T Z W N 0 a W 9 u M S 9 U a W V t c G 9 z L 0 9 y a W d l b i 5 7 Q k H D k U 8 s M T V 9 J n F 1 b 3 Q 7 L C Z x d W 9 0 O 1 N l Y 3 R p b 2 4 x L 1 R p Z W 1 w b 3 M v T 3 J p Z 2 V u L n t M T E F N Q U R B X 0 1 B T l V B T C w x N n 0 m c X V v d D s s J n F 1 b 3 Q 7 U 2 V j d G l v b j E v V G l l b X B v c y 9 P c m l n Z W 4 u e 0 F U R U 5 E S U R B U y w x N 3 0 m c X V v d D s s J n F 1 b 3 Q 7 U 2 V j d G l v b j E v V G l l b X B v c y 9 P c m l n Z W 4 u e 0 5 P X 0 F U R U 5 E S U R B U y w x O H 0 m c X V v d D s s J n F 1 b 3 Q 7 U 2 V j d G l v b j E v V G l l b X B v c y 9 P c m l n Z W 4 u e 1 R J U E l G S U N B Q 0 n D k 0 5 f R V h J V E 9 T T y w x O X 0 m c X V v d D s s J n F 1 b 3 Q 7 U 2 V j d G l v b j E v V G l l b X B v c y 9 P c m l n Z W 4 u e 1 R J U E l G S U N B Q 0 n D k 0 5 f T k 9 f R V h J V E 9 T T y w y M H 0 m c X V v d D s s J n F 1 b 3 Q 7 U 2 V j d G l v b j E v V G l l b X B v c y 9 P c m l n Z W 4 u e 0 N P T l Z F U l N B Q 0 n D k 0 5 f R U 5 U U k F O V E U s M j F 9 J n F 1 b 3 Q 7 L C Z x d W 9 0 O 1 N l Y 3 R p b 2 4 x L 1 R p Z W 1 w b 3 M v T 3 J p Z 2 V u L n t D T 0 5 W R V J T Q U N J w 5 N O X 1 N B T E l F T l R F L D I y f S Z x d W 9 0 O y w m c X V v d D t T Z W N 0 a W 9 u M S 9 U a W V t c G 9 z L 0 9 y a W d l b i 5 7 T E x B T U F E Q V M s M j N 9 J n F 1 b 3 Q 7 L C Z x d W 9 0 O 1 N l Y 3 R p b 2 4 x L 1 R p Z W 1 w b 3 M v T 3 J p Z 2 V u L n t U T 1 R B T F 9 B V V h J T E l B U k V T L D I 0 f S Z x d W 9 0 O y w m c X V v d D t T Z W N 0 a W 9 u M S 9 U a W V t c G 9 z L 0 9 y a W d l b i 5 7 V E t U L D I 1 f S Z x d W 9 0 O y w m c X V v d D t T Z W N 0 a W 9 u M S 9 U a W V t c G 9 z L 0 9 y a W d l b i 5 7 V E 1 P L D I 2 f S Z x d W 9 0 O y w m c X V v d D t T Z W N 0 a W 9 u M S 9 U a W V t c G 9 z L 0 9 y a W d l b i 5 7 U F J P R F V D V E 8 s M j d 9 J n F 1 b 3 Q 7 L C Z x d W 9 0 O 1 N l Y 3 R p b 2 4 x L 1 R p Z W 1 w b 3 M v R X h w Y W 5 k Z S B E b 3 R h Y 2 l v b i 5 7 T 3 B l c m F k b 3 I s M j h 9 J n F 1 b 3 Q 7 L C Z x d W 9 0 O 1 N l Y 3 R p b 2 4 x L 1 R p Z W 1 w b 3 M v R X h w Y W 5 k Z S B E b 3 R h Y 2 l v b i 5 7 R G 9 j d W 1 l b n R v L D I 5 f S Z x d W 9 0 O y w m c X V v d D t T Z W N 0 a W 9 u M S 9 U a W V t c G 9 z L 0 V 4 c G F u Z G U g R G 9 0 Y W N p b 2 4 u e 1 N 1 c G V y d m l z b 3 I s M z B 9 J n F 1 b 3 Q 7 L C Z x d W 9 0 O 1 N l Y 3 R p b 2 4 x L 1 R p Z W 1 w b 3 M v R X h w Y W 5 k Z S B E b 3 R h Y 2 l v b i 5 7 Q 2 9 v c m R p b m F k b 3 I s M z F 9 J n F 1 b 3 Q 7 L C Z x d W 9 0 O 1 N l Y 3 R p b 2 4 x L 1 R p Z W 1 w b 3 M v R X h w Y W 5 k Z S B E b 3 R h Y 2 l v b i 5 7 U 2 l 0 Z S w z M n 0 m c X V v d D s s J n F 1 b 3 Q 7 U 2 V j d G l v b j E v V G l l b X B v c y 9 F e H B h b m R l I E R v d G F j a W 9 u L n t J Z C B P c G V y Y W R v c i w z M 3 0 m c X V v d D s s J n F 1 b 3 Q 7 U 2 V j d G l v b j E v V G l l b X B v c y 9 F e H B h b m R l I E R v d G F j a W 9 u L n t F c 3 R h Z G 8 s M z R 9 J n F 1 b 3 Q 7 L C Z x d W 9 0 O 1 N l Y 3 R p b 2 4 x L 1 R p Z W 1 w b 3 M v R X h w Y W 5 k Z S B E b 3 R h Y 2 l v b i 5 7 U H J v c G 9 y Y 2 l v b m F s I H g g U H J l c 2 V u d G l z b W 8 s M z V 9 J n F 1 b 3 Q 7 L C Z x d W 9 0 O 1 N l Y 3 R p b 2 4 x L 1 R p Z W 1 w b 3 M v R X h w Y W 5 k Z S B E b 3 R h Y 2 l v b i 5 7 U H J v c G 9 y Y 2 l v b m F s I H g g Q 3 V y d m E s M z Z 9 J n F 1 b 3 Q 7 L C Z x d W 9 0 O 1 N l Y 3 R p b 2 4 x L 1 R p Z W 1 w b 3 M v U G V y c 2 9 u Y W x p e m F k Y S B h Z 3 J l Z 2 F k Y S 5 7 Q n V z c X V l Z G E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U a W V t c G 9 z L 1 R p c G 8 g Y 2 F t Y m l h Z G 8 u e 0 Z l Y 2 h h L D B 9 J n F 1 b 3 Q 7 L C Z x d W 9 0 O 1 N l Y 3 R p b 2 4 x L 1 R p Z W 1 w b 3 M v T 3 J p Z 2 V u L n t V c 2 V y T W l 0 c m 9 s L D F 9 J n F 1 b 3 Q 7 L C Z x d W 9 0 O 1 N l Y 3 R p b 2 4 x L 1 R p Z W 1 w b 3 M v T 3 J p Z 2 V u L n t T d W I g Q 2 F t c G H D s W E s M n 0 m c X V v d D s s J n F 1 b 3 Q 7 U 2 V j d G l v b j E v V G l l b X B v c y 9 P c m l n Z W 4 u e 0 x P R 0 l O L D N 9 J n F 1 b 3 Q 7 L C Z x d W 9 0 O 1 N l Y 3 R p b 2 4 x L 1 R p Z W 1 w b 3 M v T 3 J p Z 2 V u L n t B V k F J T C w 0 f S Z x d W 9 0 O y w m c X V v d D t T Z W N 0 a W 9 u M S 9 U a W V t c G 9 z L 0 9 y a W d l b i 5 7 U F J F V k l F V y w 1 f S Z x d W 9 0 O y w m c X V v d D t T Z W N 0 a W 9 u M S 9 U a W V t c G 9 z L 0 9 y a W d l b i 5 7 R E l B T C w 2 f S Z x d W 9 0 O y w m c X V v d D t T Z W N 0 a W 9 u M S 9 U a W V t c G 9 z L 0 9 y a W d l b i 5 7 U k l O R y w 3 f S Z x d W 9 0 O y w m c X V v d D t T Z W N 0 a W 9 u M S 9 U a W V t c G 9 z L 0 9 y a W d l b i 5 7 Q 0 9 O V k V S U 0 F D S c O T T i w 4 f S Z x d W 9 0 O y w m c X V v d D t T Z W N 0 a W 9 u M S 9 U a W V t c G 9 z L 0 9 y a W d l b i 5 7 S E 9 M R C w 5 f S Z x d W 9 0 O y w m c X V v d D t T Z W N 0 a W 9 u M S 9 U a W V t c G 9 z L 0 9 y a W d l b i 5 7 Q U N X L D E w f S Z x d W 9 0 O y w m c X V v d D t T Z W N 0 a W 9 u M S 9 U a W V t c G 9 z L 0 9 y a W d l b i 5 7 T k 9 U X 1 J F Q U R Z L D E x f S Z x d W 9 0 O y w m c X V v d D t T Z W N 0 a W 9 u M S 9 U a W V t c G 9 z L 0 9 y a W d l b i 5 7 Q l J F Q U s s M T J 9 J n F 1 b 3 Q 7 L C Z x d W 9 0 O 1 N l Y 3 R p b 2 4 x L 1 R p Z W 1 w b 3 M v T 3 J p Z 2 V u L n t D T 0 F D S E l O R y w x M 3 0 m c X V v d D s s J n F 1 b 3 Q 7 U 2 V j d G l v b j E v V G l l b X B v c y 9 P c m l n Z W 4 u e 0 F E T U l O S V N U U k F U S V Z P L D E 0 f S Z x d W 9 0 O y w m c X V v d D t T Z W N 0 a W 9 u M S 9 U a W V t c G 9 z L 0 9 y a W d l b i 5 7 Q k H D k U 8 s M T V 9 J n F 1 b 3 Q 7 L C Z x d W 9 0 O 1 N l Y 3 R p b 2 4 x L 1 R p Z W 1 w b 3 M v T 3 J p Z 2 V u L n t M T E F N Q U R B X 0 1 B T l V B T C w x N n 0 m c X V v d D s s J n F 1 b 3 Q 7 U 2 V j d G l v b j E v V G l l b X B v c y 9 P c m l n Z W 4 u e 0 F U R U 5 E S U R B U y w x N 3 0 m c X V v d D s s J n F 1 b 3 Q 7 U 2 V j d G l v b j E v V G l l b X B v c y 9 P c m l n Z W 4 u e 0 5 P X 0 F U R U 5 E S U R B U y w x O H 0 m c X V v d D s s J n F 1 b 3 Q 7 U 2 V j d G l v b j E v V G l l b X B v c y 9 P c m l n Z W 4 u e 1 R J U E l G S U N B Q 0 n D k 0 5 f R V h J V E 9 T T y w x O X 0 m c X V v d D s s J n F 1 b 3 Q 7 U 2 V j d G l v b j E v V G l l b X B v c y 9 P c m l n Z W 4 u e 1 R J U E l G S U N B Q 0 n D k 0 5 f T k 9 f R V h J V E 9 T T y w y M H 0 m c X V v d D s s J n F 1 b 3 Q 7 U 2 V j d G l v b j E v V G l l b X B v c y 9 P c m l n Z W 4 u e 0 N P T l Z F U l N B Q 0 n D k 0 5 f R U 5 U U k F O V E U s M j F 9 J n F 1 b 3 Q 7 L C Z x d W 9 0 O 1 N l Y 3 R p b 2 4 x L 1 R p Z W 1 w b 3 M v T 3 J p Z 2 V u L n t D T 0 5 W R V J T Q U N J w 5 N O X 1 N B T E l F T l R F L D I y f S Z x d W 9 0 O y w m c X V v d D t T Z W N 0 a W 9 u M S 9 U a W V t c G 9 z L 0 9 y a W d l b i 5 7 T E x B T U F E Q V M s M j N 9 J n F 1 b 3 Q 7 L C Z x d W 9 0 O 1 N l Y 3 R p b 2 4 x L 1 R p Z W 1 w b 3 M v T 3 J p Z 2 V u L n t U T 1 R B T F 9 B V V h J T E l B U k V T L D I 0 f S Z x d W 9 0 O y w m c X V v d D t T Z W N 0 a W 9 u M S 9 U a W V t c G 9 z L 0 9 y a W d l b i 5 7 V E t U L D I 1 f S Z x d W 9 0 O y w m c X V v d D t T Z W N 0 a W 9 u M S 9 U a W V t c G 9 z L 0 9 y a W d l b i 5 7 V E 1 P L D I 2 f S Z x d W 9 0 O y w m c X V v d D t T Z W N 0 a W 9 u M S 9 U a W V t c G 9 z L 0 9 y a W d l b i 5 7 U F J P R F V D V E 8 s M j d 9 J n F 1 b 3 Q 7 L C Z x d W 9 0 O 1 N l Y 3 R p b 2 4 x L 1 R p Z W 1 w b 3 M v R X h w Y W 5 k Z S B E b 3 R h Y 2 l v b i 5 7 T 3 B l c m F k b 3 I s M j h 9 J n F 1 b 3 Q 7 L C Z x d W 9 0 O 1 N l Y 3 R p b 2 4 x L 1 R p Z W 1 w b 3 M v R X h w Y W 5 k Z S B E b 3 R h Y 2 l v b i 5 7 R G 9 j d W 1 l b n R v L D I 5 f S Z x d W 9 0 O y w m c X V v d D t T Z W N 0 a W 9 u M S 9 U a W V t c G 9 z L 0 V 4 c G F u Z G U g R G 9 0 Y W N p b 2 4 u e 1 N 1 c G V y d m l z b 3 I s M z B 9 J n F 1 b 3 Q 7 L C Z x d W 9 0 O 1 N l Y 3 R p b 2 4 x L 1 R p Z W 1 w b 3 M v R X h w Y W 5 k Z S B E b 3 R h Y 2 l v b i 5 7 Q 2 9 v c m R p b m F k b 3 I s M z F 9 J n F 1 b 3 Q 7 L C Z x d W 9 0 O 1 N l Y 3 R p b 2 4 x L 1 R p Z W 1 w b 3 M v R X h w Y W 5 k Z S B E b 3 R h Y 2 l v b i 5 7 U 2 l 0 Z S w z M n 0 m c X V v d D s s J n F 1 b 3 Q 7 U 2 V j d G l v b j E v V G l l b X B v c y 9 F e H B h b m R l I E R v d G F j a W 9 u L n t J Z C B P c G V y Y W R v c i w z M 3 0 m c X V v d D s s J n F 1 b 3 Q 7 U 2 V j d G l v b j E v V G l l b X B v c y 9 F e H B h b m R l I E R v d G F j a W 9 u L n t F c 3 R h Z G 8 s M z R 9 J n F 1 b 3 Q 7 L C Z x d W 9 0 O 1 N l Y 3 R p b 2 4 x L 1 R p Z W 1 w b 3 M v R X h w Y W 5 k Z S B E b 3 R h Y 2 l v b i 5 7 U H J v c G 9 y Y 2 l v b m F s I H g g U H J l c 2 V u d G l z b W 8 s M z V 9 J n F 1 b 3 Q 7 L C Z x d W 9 0 O 1 N l Y 3 R p b 2 4 x L 1 R p Z W 1 w b 3 M v R X h w Y W 5 k Z S B E b 3 R h Y 2 l v b i 5 7 U H J v c G 9 y Y 2 l v b m F s I H g g Q 3 V y d m E s M z Z 9 J n F 1 b 3 Q 7 L C Z x d W 9 0 O 1 N l Y 3 R p b 2 4 x L 1 R p Z W 1 w b 3 M v U G V y c 2 9 u Y W x p e m F k Y S B h Z 3 J l Z 2 F k Y S 5 7 Q n V z c X V l Z G E s M z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5 0 Y X M l M j B B W k 8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l z U H J p d m F 0 Z S I g V m F s d W U 9 I m w w I i A v P j x F b n R y e S B U e X B l P S J R d W V y e U l E I i B W Y W x 1 Z T 0 i c z I z O W E 1 O T I 1 L W E 2 Z W Y t N G U x N S 0 5 Y z V j L T g 2 Y z U w O D g z M z A 5 M y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N C 0 w N S 0 w M l Q x M j o 1 N D o z N y 4 1 M T Q x N j k 2 W i I g L z 4 8 R W 5 0 c n k g V H l w Z T 0 i R m l s b E N v b H V t b l R 5 c G V z I i B W Y W x 1 Z T 0 i c 0 F 3 W U h C Z 1 l H Q m d Z R 0 J n W U d C Z 1 l H Q m d R R 0 F 3 W U d C Z 1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J Z F 9 S Z W d p c 3 R y b y 4 x J n F 1 b 3 Q 7 L C Z x d W 9 0 O 0 l k I E 9 w Z X J h Z G 9 y J n F 1 b 3 Q 7 L C Z x d W 9 0 O 0 Z l Y 2 h h J n F 1 b 3 Q 7 L C Z x d W 9 0 O 0 h v c m E m c X V v d D s s J n F 1 b 3 Q 7 R G l z c G 9 z a X R p d m 8 m c X V v d D s s J n F 1 b 3 Q 7 Q 2 x p Z W 5 0 Z S Z x d W 9 0 O y w m c X V v d D t D b G l l b n R l X 0 1 h a W w m c X V v d D s s J n F 1 b 3 Q 7 Q 2 x p Z W 5 0 Z V 9 U Z W x l Z m 9 u b y Z x d W 9 0 O y w m c X V v d D t 1 c 2 V y X 2 l k J n F 1 b 3 Q 7 L C Z x d W 9 0 O 1 N 0 Y X R 1 c 1 9 M a W 5 r J n F 1 b 3 Q 7 L C Z x d W 9 0 O 3 B h e W 1 l b n R f a W Q m c X V v d D s s J n F 1 b 3 Q 7 c G F 5 b W V u d F 9 t Z X R o b 2 R f a W Q m c X V v d D s s J n F 1 b 3 Q 7 c G F 5 b W V u d F 9 z d G F 0 d X M m c X V v d D s s J n F 1 b 3 Q 7 c G F 5 b W V u d F 9 z d G F 0 d X N f Z G V 0 Y W l s J n F 1 b 3 Q 7 L C Z x d W 9 0 O 1 B S T 0 R V Q 1 R P J n F 1 b 3 Q 7 L C Z x d W 9 0 O 0 V z d G F k b 1 9 H Z X N 0 a W 9 u J n F 1 b 3 Q 7 L C Z x d W 9 0 O 1 B 1 b n R v c y Z x d W 9 0 O y w m c X V v d D t P c G V y Y W R v c i Z x d W 9 0 O y w m c X V v d D t E b 2 N 1 b W V u d G 8 m c X V v d D s s J n F 1 b 3 Q 7 U 3 V w Z X J 2 a X N v c i Z x d W 9 0 O y w m c X V v d D t D b 2 9 y Z G l u Y W R v c i Z x d W 9 0 O y w m c X V v d D t T a X R l J n F 1 b 3 Q 7 L C Z x d W 9 0 O 0 V z d G F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5 0 Y X M g Q V p P L 0 F 1 d G 9 S Z W 1 v d m V k Q 2 9 s d W 1 u c z E u e 0 l k X 1 J l Z 2 l z d H J v L j E s M H 0 m c X V v d D s s J n F 1 b 3 Q 7 U 2 V j d G l v b j E v V m V u d G F z I E F a T y 9 B d X R v U m V t b 3 Z l Z E N v b H V t b n M x L n t J Z C B P c G V y Y W R v c i w x f S Z x d W 9 0 O y w m c X V v d D t T Z W N 0 a W 9 u M S 9 W Z W 5 0 Y X M g Q V p P L 0 F 1 d G 9 S Z W 1 v d m V k Q 2 9 s d W 1 u c z E u e 0 Z l Y 2 h h L D J 9 J n F 1 b 3 Q 7 L C Z x d W 9 0 O 1 N l Y 3 R p b 2 4 x L 1 Z l b n R h c y B B W k 8 v Q X V 0 b 1 J l b W 9 2 Z W R D b 2 x 1 b W 5 z M S 5 7 S G 9 y Y S w z f S Z x d W 9 0 O y w m c X V v d D t T Z W N 0 a W 9 u M S 9 W Z W 5 0 Y X M g Q V p P L 0 F 1 d G 9 S Z W 1 v d m V k Q 2 9 s d W 1 u c z E u e 0 R p c 3 B v c 2 l 0 a X Z v L D R 9 J n F 1 b 3 Q 7 L C Z x d W 9 0 O 1 N l Y 3 R p b 2 4 x L 1 Z l b n R h c y B B W k 8 v Q X V 0 b 1 J l b W 9 2 Z W R D b 2 x 1 b W 5 z M S 5 7 Q 2 x p Z W 5 0 Z S w 1 f S Z x d W 9 0 O y w m c X V v d D t T Z W N 0 a W 9 u M S 9 W Z W 5 0 Y X M g Q V p P L 0 F 1 d G 9 S Z W 1 v d m V k Q 2 9 s d W 1 u c z E u e 0 N s a W V u d G V f T W F p b C w 2 f S Z x d W 9 0 O y w m c X V v d D t T Z W N 0 a W 9 u M S 9 W Z W 5 0 Y X M g Q V p P L 0 F 1 d G 9 S Z W 1 v d m V k Q 2 9 s d W 1 u c z E u e 0 N s a W V u d G V f V G V s Z W Z v b m 8 s N 3 0 m c X V v d D s s J n F 1 b 3 Q 7 U 2 V j d G l v b j E v V m V u d G F z I E F a T y 9 B d X R v U m V t b 3 Z l Z E N v b H V t b n M x L n t 1 c 2 V y X 2 l k L D h 9 J n F 1 b 3 Q 7 L C Z x d W 9 0 O 1 N l Y 3 R p b 2 4 x L 1 Z l b n R h c y B B W k 8 v Q X V 0 b 1 J l b W 9 2 Z W R D b 2 x 1 b W 5 z M S 5 7 U 3 R h d H V z X 0 x p b m s s O X 0 m c X V v d D s s J n F 1 b 3 Q 7 U 2 V j d G l v b j E v V m V u d G F z I E F a T y 9 B d X R v U m V t b 3 Z l Z E N v b H V t b n M x L n t w Y X l t Z W 5 0 X 2 l k L D E w f S Z x d W 9 0 O y w m c X V v d D t T Z W N 0 a W 9 u M S 9 W Z W 5 0 Y X M g Q V p P L 0 F 1 d G 9 S Z W 1 v d m V k Q 2 9 s d W 1 u c z E u e 3 B h e W 1 l b n R f b W V 0 a G 9 k X 2 l k L D E x f S Z x d W 9 0 O y w m c X V v d D t T Z W N 0 a W 9 u M S 9 W Z W 5 0 Y X M g Q V p P L 0 F 1 d G 9 S Z W 1 v d m V k Q 2 9 s d W 1 u c z E u e 3 B h e W 1 l b n R f c 3 R h d H V z L D E y f S Z x d W 9 0 O y w m c X V v d D t T Z W N 0 a W 9 u M S 9 W Z W 5 0 Y X M g Q V p P L 0 F 1 d G 9 S Z W 1 v d m V k Q 2 9 s d W 1 u c z E u e 3 B h e W 1 l b n R f c 3 R h d H V z X 2 R l d G F p b C w x M 3 0 m c X V v d D s s J n F 1 b 3 Q 7 U 2 V j d G l v b j E v V m V u d G F z I E F a T y 9 B d X R v U m V t b 3 Z l Z E N v b H V t b n M x L n t Q U k 9 E V U N U T y w x N H 0 m c X V v d D s s J n F 1 b 3 Q 7 U 2 V j d G l v b j E v V m V u d G F z I E F a T y 9 B d X R v U m V t b 3 Z l Z E N v b H V t b n M x L n t F c 3 R h Z G 9 f R 2 V z d G l v b i w x N X 0 m c X V v d D s s J n F 1 b 3 Q 7 U 2 V j d G l v b j E v V m V u d G F z I E F a T y 9 B d X R v U m V t b 3 Z l Z E N v b H V t b n M x L n t Q d W 5 0 b 3 M s M T Z 9 J n F 1 b 3 Q 7 L C Z x d W 9 0 O 1 N l Y 3 R p b 2 4 x L 1 Z l b n R h c y B B W k 8 v Q X V 0 b 1 J l b W 9 2 Z W R D b 2 x 1 b W 5 z M S 5 7 T 3 B l c m F k b 3 I s M T d 9 J n F 1 b 3 Q 7 L C Z x d W 9 0 O 1 N l Y 3 R p b 2 4 x L 1 Z l b n R h c y B B W k 8 v Q X V 0 b 1 J l b W 9 2 Z W R D b 2 x 1 b W 5 z M S 5 7 R G 9 j d W 1 l b n R v L D E 4 f S Z x d W 9 0 O y w m c X V v d D t T Z W N 0 a W 9 u M S 9 W Z W 5 0 Y X M g Q V p P L 0 F 1 d G 9 S Z W 1 v d m V k Q 2 9 s d W 1 u c z E u e 1 N 1 c G V y d m l z b 3 I s M T l 9 J n F 1 b 3 Q 7 L C Z x d W 9 0 O 1 N l Y 3 R p b 2 4 x L 1 Z l b n R h c y B B W k 8 v Q X V 0 b 1 J l b W 9 2 Z W R D b 2 x 1 b W 5 z M S 5 7 Q 2 9 v c m R p b m F k b 3 I s M j B 9 J n F 1 b 3 Q 7 L C Z x d W 9 0 O 1 N l Y 3 R p b 2 4 x L 1 Z l b n R h c y B B W k 8 v Q X V 0 b 1 J l b W 9 2 Z W R D b 2 x 1 b W 5 z M S 5 7 U 2 l 0 Z S w y M X 0 m c X V v d D s s J n F 1 b 3 Q 7 U 2 V j d G l v b j E v V m V u d G F z I E F a T y 9 B d X R v U m V t b 3 Z l Z E N v b H V t b n M x L n t F c 3 R h Z G 8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W Z W 5 0 Y X M g Q V p P L 0 F 1 d G 9 S Z W 1 v d m V k Q 2 9 s d W 1 u c z E u e 0 l k X 1 J l Z 2 l z d H J v L j E s M H 0 m c X V v d D s s J n F 1 b 3 Q 7 U 2 V j d G l v b j E v V m V u d G F z I E F a T y 9 B d X R v U m V t b 3 Z l Z E N v b H V t b n M x L n t J Z C B P c G V y Y W R v c i w x f S Z x d W 9 0 O y w m c X V v d D t T Z W N 0 a W 9 u M S 9 W Z W 5 0 Y X M g Q V p P L 0 F 1 d G 9 S Z W 1 v d m V k Q 2 9 s d W 1 u c z E u e 0 Z l Y 2 h h L D J 9 J n F 1 b 3 Q 7 L C Z x d W 9 0 O 1 N l Y 3 R p b 2 4 x L 1 Z l b n R h c y B B W k 8 v Q X V 0 b 1 J l b W 9 2 Z W R D b 2 x 1 b W 5 z M S 5 7 S G 9 y Y S w z f S Z x d W 9 0 O y w m c X V v d D t T Z W N 0 a W 9 u M S 9 W Z W 5 0 Y X M g Q V p P L 0 F 1 d G 9 S Z W 1 v d m V k Q 2 9 s d W 1 u c z E u e 0 R p c 3 B v c 2 l 0 a X Z v L D R 9 J n F 1 b 3 Q 7 L C Z x d W 9 0 O 1 N l Y 3 R p b 2 4 x L 1 Z l b n R h c y B B W k 8 v Q X V 0 b 1 J l b W 9 2 Z W R D b 2 x 1 b W 5 z M S 5 7 Q 2 x p Z W 5 0 Z S w 1 f S Z x d W 9 0 O y w m c X V v d D t T Z W N 0 a W 9 u M S 9 W Z W 5 0 Y X M g Q V p P L 0 F 1 d G 9 S Z W 1 v d m V k Q 2 9 s d W 1 u c z E u e 0 N s a W V u d G V f T W F p b C w 2 f S Z x d W 9 0 O y w m c X V v d D t T Z W N 0 a W 9 u M S 9 W Z W 5 0 Y X M g Q V p P L 0 F 1 d G 9 S Z W 1 v d m V k Q 2 9 s d W 1 u c z E u e 0 N s a W V u d G V f V G V s Z W Z v b m 8 s N 3 0 m c X V v d D s s J n F 1 b 3 Q 7 U 2 V j d G l v b j E v V m V u d G F z I E F a T y 9 B d X R v U m V t b 3 Z l Z E N v b H V t b n M x L n t 1 c 2 V y X 2 l k L D h 9 J n F 1 b 3 Q 7 L C Z x d W 9 0 O 1 N l Y 3 R p b 2 4 x L 1 Z l b n R h c y B B W k 8 v Q X V 0 b 1 J l b W 9 2 Z W R D b 2 x 1 b W 5 z M S 5 7 U 3 R h d H V z X 0 x p b m s s O X 0 m c X V v d D s s J n F 1 b 3 Q 7 U 2 V j d G l v b j E v V m V u d G F z I E F a T y 9 B d X R v U m V t b 3 Z l Z E N v b H V t b n M x L n t w Y X l t Z W 5 0 X 2 l k L D E w f S Z x d W 9 0 O y w m c X V v d D t T Z W N 0 a W 9 u M S 9 W Z W 5 0 Y X M g Q V p P L 0 F 1 d G 9 S Z W 1 v d m V k Q 2 9 s d W 1 u c z E u e 3 B h e W 1 l b n R f b W V 0 a G 9 k X 2 l k L D E x f S Z x d W 9 0 O y w m c X V v d D t T Z W N 0 a W 9 u M S 9 W Z W 5 0 Y X M g Q V p P L 0 F 1 d G 9 S Z W 1 v d m V k Q 2 9 s d W 1 u c z E u e 3 B h e W 1 l b n R f c 3 R h d H V z L D E y f S Z x d W 9 0 O y w m c X V v d D t T Z W N 0 a W 9 u M S 9 W Z W 5 0 Y X M g Q V p P L 0 F 1 d G 9 S Z W 1 v d m V k Q 2 9 s d W 1 u c z E u e 3 B h e W 1 l b n R f c 3 R h d H V z X 2 R l d G F p b C w x M 3 0 m c X V v d D s s J n F 1 b 3 Q 7 U 2 V j d G l v b j E v V m V u d G F z I E F a T y 9 B d X R v U m V t b 3 Z l Z E N v b H V t b n M x L n t Q U k 9 E V U N U T y w x N H 0 m c X V v d D s s J n F 1 b 3 Q 7 U 2 V j d G l v b j E v V m V u d G F z I E F a T y 9 B d X R v U m V t b 3 Z l Z E N v b H V t b n M x L n t F c 3 R h Z G 9 f R 2 V z d G l v b i w x N X 0 m c X V v d D s s J n F 1 b 3 Q 7 U 2 V j d G l v b j E v V m V u d G F z I E F a T y 9 B d X R v U m V t b 3 Z l Z E N v b H V t b n M x L n t Q d W 5 0 b 3 M s M T Z 9 J n F 1 b 3 Q 7 L C Z x d W 9 0 O 1 N l Y 3 R p b 2 4 x L 1 Z l b n R h c y B B W k 8 v Q X V 0 b 1 J l b W 9 2 Z W R D b 2 x 1 b W 5 z M S 5 7 T 3 B l c m F k b 3 I s M T d 9 J n F 1 b 3 Q 7 L C Z x d W 9 0 O 1 N l Y 3 R p b 2 4 x L 1 Z l b n R h c y B B W k 8 v Q X V 0 b 1 J l b W 9 2 Z W R D b 2 x 1 b W 5 z M S 5 7 R G 9 j d W 1 l b n R v L D E 4 f S Z x d W 9 0 O y w m c X V v d D t T Z W N 0 a W 9 u M S 9 W Z W 5 0 Y X M g Q V p P L 0 F 1 d G 9 S Z W 1 v d m V k Q 2 9 s d W 1 u c z E u e 1 N 1 c G V y d m l z b 3 I s M T l 9 J n F 1 b 3 Q 7 L C Z x d W 9 0 O 1 N l Y 3 R p b 2 4 x L 1 Z l b n R h c y B B W k 8 v Q X V 0 b 1 J l b W 9 2 Z W R D b 2 x 1 b W 5 z M S 5 7 Q 2 9 v c m R p b m F k b 3 I s M j B 9 J n F 1 b 3 Q 7 L C Z x d W 9 0 O 1 N l Y 3 R p b 2 4 x L 1 Z l b n R h c y B B W k 8 v Q X V 0 b 1 J l b W 9 2 Z W R D b 2 x 1 b W 5 z M S 5 7 U 2 l 0 Z S w y M X 0 m c X V v d D s s J n F 1 b 3 Q 7 U 2 V j d G l v b j E v V m V u d G F z I E F a T y 9 B d X R v U m V t b 3 Z l Z E N v b H V t b n M x L n t F c 3 R h Z G 8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F z X 0 l u Y 2 V u d G l 2 b 1 9 N U D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M W F l Y m E 4 M S 0 5 M W J l L T Q 3 N j c t Y T E 5 Y y 0 4 O D V l N T Y z O W V j Z W E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Z p b G x F c n J v c k N v d W 5 0 I i B W Y W x 1 Z T 0 i b D A i I C 8 + P E V u d H J 5 I F R 5 c G U 9 I k Z p b G x M Y X N 0 V X B k Y X R l Z C I g V m F s d W U 9 I m Q y M D I 0 L T A 1 L T A y V D E y O j U 0 O j M 3 L j U z N j M y N z d a I i A v P j x F b n R y e S B U e X B l P S J G a W x s R X J y b 3 J D b 2 R l I i B W Y W x 1 Z T 0 i c 1 V u a 2 5 v d 2 4 i I C 8 + P E V u d H J 5 I F R 5 c G U 9 I k Z p b G x D b 2 x 1 b W 5 U e X B l c y I g V m F s d W U 9 I n N C Z 2 t E I i A v P j x F b n R y e S B U e X B l P S J G a W x s Q 2 9 s d W 1 u T m F t Z X M i I F Z h b H V l P S J z W y Z x d W 9 0 O 0 l E I E F a T y Z x d W 9 0 O y w m c X V v d D t G Z W N o Y S B J b m N l b n R p d m 8 g V n R h J n F 1 b 3 Q 7 L C Z x d W 9 0 O 0 1 1 b H R p c G x p Y 2 F k b 3 I g S W 5 j Z W 5 0 a X Z v J n F 1 b 3 Q 7 X S I g L z 4 8 R W 5 0 c n k g V H l w Z T 0 i R m l s b E N v d W 5 0 I i B W Y W x 1 Z T 0 i b D E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Y X N f S W 5 j Z W 5 0 a X Z v X 0 1 Q L 0 F 1 d G 9 S Z W 1 v d m V k Q 2 9 s d W 1 u c z E u e 0 l E I E F a T y w w f S Z x d W 9 0 O y w m c X V v d D t T Z W N 0 a W 9 u M S 9 E a W F z X 0 l u Y 2 V u d G l 2 b 1 9 N U C 9 B d X R v U m V t b 3 Z l Z E N v b H V t b n M x L n t G Z W N o Y S B J b m N l b n R p d m 8 g V n R h L D F 9 J n F 1 b 3 Q 7 L C Z x d W 9 0 O 1 N l Y 3 R p b 2 4 x L 0 R p Y X N f S W 5 j Z W 5 0 a X Z v X 0 1 Q L 0 F 1 d G 9 S Z W 1 v d m V k Q 2 9 s d W 1 u c z E u e 0 1 1 b H R p c G x p Y 2 F k b 3 I g S W 5 j Z W 5 0 a X Z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p Y X N f S W 5 j Z W 5 0 a X Z v X 0 1 Q L 0 F 1 d G 9 S Z W 1 v d m V k Q 2 9 s d W 1 u c z E u e 0 l E I E F a T y w w f S Z x d W 9 0 O y w m c X V v d D t T Z W N 0 a W 9 u M S 9 E a W F z X 0 l u Y 2 V u d G l 2 b 1 9 N U C 9 B d X R v U m V t b 3 Z l Z E N v b H V t b n M x L n t G Z W N o Y S B J b m N l b n R p d m 8 g V n R h L D F 9 J n F 1 b 3 Q 7 L C Z x d W 9 0 O 1 N l Y 3 R p b 2 4 x L 0 R p Y X N f S W 5 j Z W 5 0 a X Z v X 0 1 Q L 0 F 1 d G 9 S Z W 1 v d m V k Q 2 9 s d W 1 u c z E u e 0 1 1 b H R p c G x p Y 2 F k b 3 I g S W 5 j Z W 5 0 a X Z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5 0 Y X N U a W V t c G 9 z R m l u Y W w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B p d m 9 0 T 2 J q Z W N 0 T m F t Z S I g V m F s d W U 9 I n N S Z X N 1 b W V u I V R h Y m x h R G l u w 6 F t a W N h M y I g L z 4 8 R W 5 0 c n k g V H l w Z T 0 i S X N Q c m l 2 Y X R l I i B W Y W x 1 Z T 0 i b D A i I C 8 + P E V u d H J 5 I F R 5 c G U 9 I l F 1 Z X J 5 S U Q i I F Z h b H V l P S J z N W I 1 Y j k x N G Q t Z D E 3 Z S 0 0 Y 2 V m L W I 3 Y W E t M j B i N j h m Z D d j M W R i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j b 3 Z l c n l U Y X J n Z X R T a G V l d C I g V m F s d W U 9 I n N W Z W 5 0 Y X N U a W V t c G 9 z R m l u Y W w i I C 8 + P E V u d H J 5 I F R 5 c G U 9 I k Z p b G x P Y m p l Y 3 R U e X B l I i B W Y W x 1 Z T 0 i c 1 B p d m 9 0 V G F i b G U i I C 8 + P E V u d H J 5 I F R 5 c G U 9 I k Z p b G x F c n J v c k N v d W 5 0 I i B W Y W x 1 Z T 0 i b D A i I C 8 + P E V u d H J 5 I F R 5 c G U 9 I k Z p b G x M Y X N 0 V X B k Y X R l Z C I g V m F s d W U 9 I m Q y M D I 0 L T A 1 L T A y V D E y O j U 0 O j M w L j A w O D I 5 M j R a I i A v P j x F b n R y e S B U e X B l P S J G a W x s R X J y b 3 J D b 2 R l I i B W Y W x 1 Z T 0 i c 1 V u a 2 5 v d 2 4 i I C 8 + P E V u d H J 5 I F R 5 c G U 9 I k Z p b G x D b 2 x 1 b W 5 U e X B l c y I g V m F s d W U 9 I n N D U V l H Q l F V R k J R V U Z C U V V G Q l F V R k J R V U N B Z 0 l D Q l F V R E J R V U Z C Z 1 l E Q m d Z Q U J n W U V C Q U F H Q m d Z R 0 J n W U d C Z 1 l H Q m d Z R U J R V T 0 i I C 8 + P E V u d H J 5 I F R 5 c G U 9 I k Z p b G x D b 2 x 1 b W 5 O Y W 1 l c y I g V m F s d W U 9 I n N b J n F 1 b 3 Q 7 R m V j a G E m c X V v d D s s J n F 1 b 3 Q 7 V X N l c k 1 p d H J v b C Z x d W 9 0 O y w m c X V v d D t T d W I g Q 2 F t c G H D s W E m c X V v d D s s J n F 1 b 3 Q 7 T E 9 H S U 4 m c X V v d D s s J n F 1 b 3 Q 7 Q V Z B S U w m c X V v d D s s J n F 1 b 3 Q 7 U F J F V k l F V y Z x d W 9 0 O y w m c X V v d D t E S U F M J n F 1 b 3 Q 7 L C Z x d W 9 0 O 1 J J T k c m c X V v d D s s J n F 1 b 3 Q 7 Q 0 9 O V k V S U 0 F D S c O T T i Z x d W 9 0 O y w m c X V v d D t I T 0 x E J n F 1 b 3 Q 7 L C Z x d W 9 0 O 0 F D V y Z x d W 9 0 O y w m c X V v d D t O T 1 R f U k V B R F k m c X V v d D s s J n F 1 b 3 Q 7 Q l J F Q U s m c X V v d D s s J n F 1 b 3 Q 7 Q 0 9 B Q 0 h J T k c m c X V v d D s s J n F 1 b 3 Q 7 Q U R N S U 5 J U 1 R S Q V R J V k 8 m c X V v d D s s J n F 1 b 3 Q 7 Q k H D k U 8 m c X V v d D s s J n F 1 b 3 Q 7 T E x B T U F E Q V 9 N Q U 5 V Q U w m c X V v d D s s J n F 1 b 3 Q 7 Q V R F T k R J R E F T J n F 1 b 3 Q 7 L C Z x d W 9 0 O 0 5 P X 0 F U R U 5 E S U R B U y Z x d W 9 0 O y w m c X V v d D t U S V B J R k l D Q U N J w 5 N O X 0 V Y S V R P U 0 8 m c X V v d D s s J n F 1 b 3 Q 7 V E l Q S U Z J Q 0 F D S c O T T l 9 O T 1 9 F W E l U T 1 N P J n F 1 b 3 Q 7 L C Z x d W 9 0 O 0 N P T l Z F U l N B Q 0 n D k 0 5 f R U 5 U U k F O V E U m c X V v d D s s J n F 1 b 3 Q 7 Q 0 9 O V k V S U 0 F D S c O T T l 9 T Q U x J R U 5 U R S Z x d W 9 0 O y w m c X V v d D t M T E F N Q U R B U y Z x d W 9 0 O y w m c X V v d D t U T 1 R B T F 9 B V V h J T E l B U k V T J n F 1 b 3 Q 7 L C Z x d W 9 0 O 1 R L V C Z x d W 9 0 O y w m c X V v d D t U T U 8 m c X V v d D s s J n F 1 b 3 Q 7 U F J P R F V D V E 8 m c X V v d D s s J n F 1 b 3 Q 7 T 3 B l c m F k b 3 I m c X V v d D s s J n F 1 b 3 Q 7 R G 9 j d W 1 l b n R v J n F 1 b 3 Q 7 L C Z x d W 9 0 O 1 N 1 c G V y d m l z b 3 I m c X V v d D s s J n F 1 b 3 Q 7 Q 2 9 v c m R p b m F k b 3 I m c X V v d D s s J n F 1 b 3 Q 7 U 2 l 0 Z S Z x d W 9 0 O y w m c X V v d D t J Z C B P c G V y Y W R v c i Z x d W 9 0 O y w m c X V v d D t F c 3 R h Z G 8 m c X V v d D s s J n F 1 b 3 Q 7 U H J v c G 9 y Y 2 l v b m F s I H g g U H J l c 2 V u d G l z b W 8 m c X V v d D s s J n F 1 b 3 Q 7 U H J v c G 9 y Y 2 l v b m F s I H g g Q 3 V y d m E m c X V v d D s s J n F 1 b 3 Q 7 Q n V z c X V l Z G E m c X V v d D s s J n F 1 b 3 Q 7 S G 9 y Y S Z x d W 9 0 O y w m c X V v d D t E a X N w b 3 N p d G l 2 b y Z x d W 9 0 O y w m c X V v d D t D b G l l b n R l J n F 1 b 3 Q 7 L C Z x d W 9 0 O 0 N s a W V u d G V f T W F p b C Z x d W 9 0 O y w m c X V v d D t D b G l l b n R l X 1 R l b G V m b 2 5 v J n F 1 b 3 Q 7 L C Z x d W 9 0 O 3 V z Z X J f a W Q m c X V v d D s s J n F 1 b 3 Q 7 U 3 R h d H V z X 0 x p b m s m c X V v d D s s J n F 1 b 3 Q 7 c G F 5 b W V u d F 9 p Z C Z x d W 9 0 O y w m c X V v d D t w Y X l t Z W 5 0 X 2 1 l d G h v Z F 9 p Z C Z x d W 9 0 O y w m c X V v d D t w Y X l t Z W 5 0 X 3 N 0 Y X R 1 c y Z x d W 9 0 O y w m c X V v d D t w Y X l t Z W 5 0 X 3 N 0 Y X R 1 c 1 9 k Z X R h a W w m c X V v d D s s J n F 1 b 3 Q 7 R X N 0 Y W R v X 0 d l c 3 R p b 2 4 m c X V v d D s s J n F 1 b 3 Q 7 U H V u d G 9 z I C h T a W 4 g S W 5 j Z W 5 0 a X Z v K S Z x d W 9 0 O y w m c X V v d D t N d W x 0 a X B s a W N h Z G 9 y I E l u Y 2 V u d G l 2 b y Z x d W 9 0 O y w m c X V v d D t Q d W 5 0 b 3 M m c X V v d D t d I i A v P j x F b n R y e S B U e X B l P S J G a W x s Q 2 9 1 b n Q i I F Z h b H V l P S J s M z Y x M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1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u d G F z V G l l b X B v c 0 Z p b m F s L 0 9 y a W d l b i 5 7 R m V j a G E s M H 0 m c X V v d D s s J n F 1 b 3 Q 7 U 2 V j d G l v b j E v V m V u d G F z V G l l b X B v c 0 Z p b m F s L 0 9 y a W d l b i 5 7 V X N l c k 1 p d H J v b C w x f S Z x d W 9 0 O y w m c X V v d D t T Z W N 0 a W 9 u M S 9 W Z W 5 0 Y X N U a W V t c G 9 z R m l u Y W w v T 3 J p Z 2 V u L n t T d W I g Q 2 F t c G H D s W E s M n 0 m c X V v d D s s J n F 1 b 3 Q 7 U 2 V j d G l v b j E v V m V u d G F z V G l l b X B v c 0 Z p b m F s L 0 9 y a W d l b i 5 7 T E 9 H S U 4 s M 3 0 m c X V v d D s s J n F 1 b 3 Q 7 U 2 V j d G l v b j E v V m V u d G F z V G l l b X B v c 0 Z p b m F s L 0 9 y a W d l b i 5 7 Q V Z B S U w s N H 0 m c X V v d D s s J n F 1 b 3 Q 7 U 2 V j d G l v b j E v V m V u d G F z V G l l b X B v c 0 Z p b m F s L 0 9 y a W d l b i 5 7 U F J F V k l F V y w 1 f S Z x d W 9 0 O y w m c X V v d D t T Z W N 0 a W 9 u M S 9 W Z W 5 0 Y X N U a W V t c G 9 z R m l u Y W w v T 3 J p Z 2 V u L n t E S U F M L D Z 9 J n F 1 b 3 Q 7 L C Z x d W 9 0 O 1 N l Y 3 R p b 2 4 x L 1 Z l b n R h c 1 R p Z W 1 w b 3 N G a W 5 h b C 9 P c m l n Z W 4 u e 1 J J T k c s N 3 0 m c X V v d D s s J n F 1 b 3 Q 7 U 2 V j d G l v b j E v V m V u d G F z V G l l b X B v c 0 Z p b m F s L 0 9 y a W d l b i 5 7 Q 0 9 O V k V S U 0 F D S c O T T i w 4 f S Z x d W 9 0 O y w m c X V v d D t T Z W N 0 a W 9 u M S 9 W Z W 5 0 Y X N U a W V t c G 9 z R m l u Y W w v T 3 J p Z 2 V u L n t I T 0 x E L D l 9 J n F 1 b 3 Q 7 L C Z x d W 9 0 O 1 N l Y 3 R p b 2 4 x L 1 Z l b n R h c 1 R p Z W 1 w b 3 N G a W 5 h b C 9 P c m l n Z W 4 u e 0 F D V y w x M H 0 m c X V v d D s s J n F 1 b 3 Q 7 U 2 V j d G l v b j E v V m V u d G F z V G l l b X B v c 0 Z p b m F s L 0 9 y a W d l b i 5 7 T k 9 U X 1 J F Q U R Z L D E x f S Z x d W 9 0 O y w m c X V v d D t T Z W N 0 a W 9 u M S 9 W Z W 5 0 Y X N U a W V t c G 9 z R m l u Y W w v T 3 J p Z 2 V u L n t C U k V B S y w x M n 0 m c X V v d D s s J n F 1 b 3 Q 7 U 2 V j d G l v b j E v V m V u d G F z V G l l b X B v c 0 Z p b m F s L 0 9 y a W d l b i 5 7 Q 0 9 B Q 0 h J T k c s M T N 9 J n F 1 b 3 Q 7 L C Z x d W 9 0 O 1 N l Y 3 R p b 2 4 x L 1 Z l b n R h c 1 R p Z W 1 w b 3 N G a W 5 h b C 9 P c m l n Z W 4 u e 0 F E T U l O S V N U U k F U S V Z P L D E 0 f S Z x d W 9 0 O y w m c X V v d D t T Z W N 0 a W 9 u M S 9 W Z W 5 0 Y X N U a W V t c G 9 z R m l u Y W w v T 3 J p Z 2 V u L n t C Q c O R T y w x N X 0 m c X V v d D s s J n F 1 b 3 Q 7 U 2 V j d G l v b j E v V m V u d G F z V G l l b X B v c 0 Z p b m F s L 0 9 y a W d l b i 5 7 T E x B T U F E Q V 9 N Q U 5 V Q U w s M T Z 9 J n F 1 b 3 Q 7 L C Z x d W 9 0 O 1 N l Y 3 R p b 2 4 x L 1 Z l b n R h c 1 R p Z W 1 w b 3 N G a W 5 h b C 9 P c m l n Z W 4 u e 0 F U R U 5 E S U R B U y w x N 3 0 m c X V v d D s s J n F 1 b 3 Q 7 U 2 V j d G l v b j E v V m V u d G F z V G l l b X B v c 0 Z p b m F s L 0 9 y a W d l b i 5 7 T k 9 f Q V R F T k R J R E F T L D E 4 f S Z x d W 9 0 O y w m c X V v d D t T Z W N 0 a W 9 u M S 9 W Z W 5 0 Y X N U a W V t c G 9 z R m l u Y W w v T 3 J p Z 2 V u L n t U S V B J R k l D Q U N J w 5 N O X 0 V Y S V R P U 0 8 s M T l 9 J n F 1 b 3 Q 7 L C Z x d W 9 0 O 1 N l Y 3 R p b 2 4 x L 1 Z l b n R h c 1 R p Z W 1 w b 3 N G a W 5 h b C 9 P c m l n Z W 4 u e 1 R J U E l G S U N B Q 0 n D k 0 5 f T k 9 f R V h J V E 9 T T y w y M H 0 m c X V v d D s s J n F 1 b 3 Q 7 U 2 V j d G l v b j E v V m V u d G F z V G l l b X B v c 0 Z p b m F s L 0 9 y a W d l b i 5 7 Q 0 9 O V k V S U 0 F D S c O T T l 9 F T l R S Q U 5 U R S w y M X 0 m c X V v d D s s J n F 1 b 3 Q 7 U 2 V j d G l v b j E v V m V u d G F z V G l l b X B v c 0 Z p b m F s L 0 9 y a W d l b i 5 7 Q 0 9 O V k V S U 0 F D S c O T T l 9 T Q U x J R U 5 U R S w y M n 0 m c X V v d D s s J n F 1 b 3 Q 7 U 2 V j d G l v b j E v V m V u d G F z V G l l b X B v c 0 Z p b m F s L 0 9 y a W d l b i 5 7 T E x B T U F E Q V M s M j N 9 J n F 1 b 3 Q 7 L C Z x d W 9 0 O 1 N l Y 3 R p b 2 4 x L 1 Z l b n R h c 1 R p Z W 1 w b 3 N G a W 5 h b C 9 P c m l n Z W 4 u e 1 R P V E F M X 0 F V W E l M S U F S R V M s M j R 9 J n F 1 b 3 Q 7 L C Z x d W 9 0 O 1 N l Y 3 R p b 2 4 x L 1 Z l b n R h c 1 R p Z W 1 w b 3 N G a W 5 h b C 9 P c m l n Z W 4 u e 1 R L V C w y N X 0 m c X V v d D s s J n F 1 b 3 Q 7 U 2 V j d G l v b j E v V m V u d G F z V G l l b X B v c 0 Z p b m F s L 0 9 y a W d l b i 5 7 V E 1 P L D I 2 f S Z x d W 9 0 O y w m c X V v d D t T Z W N 0 a W 9 u M S 9 W Z W 5 0 Y X N U a W V t c G 9 z R m l u Y W w v T 3 J p Z 2 V u L n t Q U k 9 E V U N U T y w y N 3 0 m c X V v d D s s J n F 1 b 3 Q 7 U 2 V j d G l v b j E v V m V u d G F z V G l l b X B v c 0 Z p b m F s L 0 9 y a W d l b i 5 7 T 3 B l c m F k b 3 I s M j h 9 J n F 1 b 3 Q 7 L C Z x d W 9 0 O 1 N l Y 3 R p b 2 4 x L 1 Z l b n R h c 1 R p Z W 1 w b 3 N G a W 5 h b C 9 P c m l n Z W 4 u e 0 R v Y 3 V t Z W 5 0 b y w y O X 0 m c X V v d D s s J n F 1 b 3 Q 7 U 2 V j d G l v b j E v V m V u d G F z V G l l b X B v c 0 Z p b m F s L 0 9 y a W d l b i 5 7 U 3 V w Z X J 2 a X N v c i w z M H 0 m c X V v d D s s J n F 1 b 3 Q 7 U 2 V j d G l v b j E v V m V u d G F z V G l l b X B v c 0 Z p b m F s L 0 9 y a W d l b i 5 7 Q 2 9 v c m R p b m F k b 3 I s M z F 9 J n F 1 b 3 Q 7 L C Z x d W 9 0 O 1 N l Y 3 R p b 2 4 x L 1 Z l b n R h c 1 R p Z W 1 w b 3 N G a W 5 h b C 9 P c m l n Z W 4 u e 1 N p d G U s M z J 9 J n F 1 b 3 Q 7 L C Z x d W 9 0 O 1 N l Y 3 R p b 2 4 x L 1 Z l b n R h c 1 R p Z W 1 w b 3 N G a W 5 h b C 9 P c m l n Z W 4 u e 0 l k I E 9 w Z X J h Z G 9 y L D M z f S Z x d W 9 0 O y w m c X V v d D t T Z W N 0 a W 9 u M S 9 W Z W 5 0 Y X N U a W V t c G 9 z R m l u Y W w v T 3 J p Z 2 V u L n t F c 3 R h Z G 8 s M z R 9 J n F 1 b 3 Q 7 L C Z x d W 9 0 O 1 N l Y 3 R p b 2 4 x L 1 Z l b n R h c 1 R p Z W 1 w b 3 N G a W 5 h b C 9 P c m l n Z W 4 u e 1 B y b 3 B v c m N p b 2 5 h b C B 4 I F B y Z X N l b n R p c 2 1 v L D M 1 f S Z x d W 9 0 O y w m c X V v d D t T Z W N 0 a W 9 u M S 9 W Z W 5 0 Y X N U a W V t c G 9 z R m l u Y W w v T 3 J p Z 2 V u L n t Q c m 9 w b 3 J j a W 9 u Y W w g e C B D d X J 2 Y S w z N n 0 m c X V v d D s s J n F 1 b 3 Q 7 U 2 V j d G l v b j E v V m V u d G F z V G l l b X B v c 0 Z p b m F s L 0 9 y a W d l b i 5 7 Q n V z c X V l Z G E s M z d 9 J n F 1 b 3 Q 7 L C Z x d W 9 0 O 1 N l Y 3 R p b 2 4 x L 1 Z l b n R h c 1 R p Z W 1 w b 3 N G a W 5 h b C 9 P c m l n Z W 4 u e 0 h v c m E s M z h 9 J n F 1 b 3 Q 7 L C Z x d W 9 0 O 1 N l Y 3 R p b 2 4 x L 1 Z l b n R h c 1 R p Z W 1 w b 3 N G a W 5 h b C 9 P c m l n Z W 4 u e 0 R p c 3 B v c 2 l 0 a X Z v L D M 5 f S Z x d W 9 0 O y w m c X V v d D t T Z W N 0 a W 9 u M S 9 W Z W 5 0 Y X N U a W V t c G 9 z R m l u Y W w v T 3 J p Z 2 V u L n t D b G l l b n R l L D Q w f S Z x d W 9 0 O y w m c X V v d D t T Z W N 0 a W 9 u M S 9 W Z W 5 0 Y X N U a W V t c G 9 z R m l u Y W w v T 3 J p Z 2 V u L n t D b G l l b n R l X 0 1 h a W w s N D F 9 J n F 1 b 3 Q 7 L C Z x d W 9 0 O 1 N l Y 3 R p b 2 4 x L 1 Z l b n R h c 1 R p Z W 1 w b 3 N G a W 5 h b C 9 P c m l n Z W 4 u e 0 N s a W V u d G V f V G V s Z W Z v b m 8 s N D J 9 J n F 1 b 3 Q 7 L C Z x d W 9 0 O 1 N l Y 3 R p b 2 4 x L 1 Z l b n R h c 1 R p Z W 1 w b 3 N G a W 5 h b C 9 P c m l n Z W 4 u e 3 V z Z X J f a W Q s N D N 9 J n F 1 b 3 Q 7 L C Z x d W 9 0 O 1 N l Y 3 R p b 2 4 x L 1 Z l b n R h c 1 R p Z W 1 w b 3 N G a W 5 h b C 9 P c m l n Z W 4 u e 1 N 0 Y X R 1 c 1 9 M a W 5 r L D Q 0 f S Z x d W 9 0 O y w m c X V v d D t T Z W N 0 a W 9 u M S 9 W Z W 5 0 Y X N U a W V t c G 9 z R m l u Y W w v T 3 J p Z 2 V u L n t w Y X l t Z W 5 0 X 2 l k L D Q 1 f S Z x d W 9 0 O y w m c X V v d D t T Z W N 0 a W 9 u M S 9 W Z W 5 0 Y X N U a W V t c G 9 z R m l u Y W w v T 3 J p Z 2 V u L n t w Y X l t Z W 5 0 X 2 1 l d G h v Z F 9 p Z C w 0 N n 0 m c X V v d D s s J n F 1 b 3 Q 7 U 2 V j d G l v b j E v V m V u d G F z V G l l b X B v c 0 Z p b m F s L 0 9 y a W d l b i 5 7 c G F 5 b W V u d F 9 z d G F 0 d X M s N D d 9 J n F 1 b 3 Q 7 L C Z x d W 9 0 O 1 N l Y 3 R p b 2 4 x L 1 Z l b n R h c 1 R p Z W 1 w b 3 N G a W 5 h b C 9 P c m l n Z W 4 u e 3 B h e W 1 l b n R f c 3 R h d H V z X 2 R l d G F p b C w 0 O H 0 m c X V v d D s s J n F 1 b 3 Q 7 U 2 V j d G l v b j E v V m V u d G F z V G l l b X B v c 0 Z p b m F s L 0 9 y a W d l b i 5 7 R X N 0 Y W R v X 0 d l c 3 R p b 2 4 s N D l 9 J n F 1 b 3 Q 7 L C Z x d W 9 0 O 1 N l Y 3 R p b 2 4 x L 1 Z l b n R h c 1 R p Z W 1 w b 3 N G a W 5 h b C 9 P c m l n Z W 4 u e 1 B 1 b n R v c y A o U 2 l u I E l u Y 2 V u d G l 2 b y k s N T B 9 J n F 1 b 3 Q 7 L C Z x d W 9 0 O 1 N l Y 3 R p b 2 4 x L 1 Z l b n R h c 1 R p Z W 1 w b 3 N G a W 5 h b C 9 P c m l n Z W 4 u e 0 1 1 b H R p c G x p Y 2 F k b 3 I g S W 5 j Z W 5 0 a X Z v L D U x f S Z x d W 9 0 O y w m c X V v d D t T Z W N 0 a W 9 u M S 9 W Z W 5 0 Y X N U a W V t c G 9 z R m l u Y W w v T 3 J p Z 2 V u L n t Q d W 5 0 b 3 M s N T J 9 J n F 1 b 3 Q 7 X S w m c X V v d D t D b 2 x 1 b W 5 D b 3 V u d C Z x d W 9 0 O z o 1 M y w m c X V v d D t L Z X l D b 2 x 1 b W 5 O Y W 1 l c y Z x d W 9 0 O z p b X S w m c X V v d D t D b 2 x 1 b W 5 J Z G V u d G l 0 a W V z J n F 1 b 3 Q 7 O l s m c X V v d D t T Z W N 0 a W 9 u M S 9 W Z W 5 0 Y X N U a W V t c G 9 z R m l u Y W w v T 3 J p Z 2 V u L n t G Z W N o Y S w w f S Z x d W 9 0 O y w m c X V v d D t T Z W N 0 a W 9 u M S 9 W Z W 5 0 Y X N U a W V t c G 9 z R m l u Y W w v T 3 J p Z 2 V u L n t V c 2 V y T W l 0 c m 9 s L D F 9 J n F 1 b 3 Q 7 L C Z x d W 9 0 O 1 N l Y 3 R p b 2 4 x L 1 Z l b n R h c 1 R p Z W 1 w b 3 N G a W 5 h b C 9 P c m l n Z W 4 u e 1 N 1 Y i B D Y W 1 w Y c O x Y S w y f S Z x d W 9 0 O y w m c X V v d D t T Z W N 0 a W 9 u M S 9 W Z W 5 0 Y X N U a W V t c G 9 z R m l u Y W w v T 3 J p Z 2 V u L n t M T 0 d J T i w z f S Z x d W 9 0 O y w m c X V v d D t T Z W N 0 a W 9 u M S 9 W Z W 5 0 Y X N U a W V t c G 9 z R m l u Y W w v T 3 J p Z 2 V u L n t B V k F J T C w 0 f S Z x d W 9 0 O y w m c X V v d D t T Z W N 0 a W 9 u M S 9 W Z W 5 0 Y X N U a W V t c G 9 z R m l u Y W w v T 3 J p Z 2 V u L n t Q U k V W S U V X L D V 9 J n F 1 b 3 Q 7 L C Z x d W 9 0 O 1 N l Y 3 R p b 2 4 x L 1 Z l b n R h c 1 R p Z W 1 w b 3 N G a W 5 h b C 9 P c m l n Z W 4 u e 0 R J Q U w s N n 0 m c X V v d D s s J n F 1 b 3 Q 7 U 2 V j d G l v b j E v V m V u d G F z V G l l b X B v c 0 Z p b m F s L 0 9 y a W d l b i 5 7 U k l O R y w 3 f S Z x d W 9 0 O y w m c X V v d D t T Z W N 0 a W 9 u M S 9 W Z W 5 0 Y X N U a W V t c G 9 z R m l u Y W w v T 3 J p Z 2 V u L n t D T 0 5 W R V J T Q U N J w 5 N O L D h 9 J n F 1 b 3 Q 7 L C Z x d W 9 0 O 1 N l Y 3 R p b 2 4 x L 1 Z l b n R h c 1 R p Z W 1 w b 3 N G a W 5 h b C 9 P c m l n Z W 4 u e 0 h P T E Q s O X 0 m c X V v d D s s J n F 1 b 3 Q 7 U 2 V j d G l v b j E v V m V u d G F z V G l l b X B v c 0 Z p b m F s L 0 9 y a W d l b i 5 7 Q U N X L D E w f S Z x d W 9 0 O y w m c X V v d D t T Z W N 0 a W 9 u M S 9 W Z W 5 0 Y X N U a W V t c G 9 z R m l u Y W w v T 3 J p Z 2 V u L n t O T 1 R f U k V B R F k s M T F 9 J n F 1 b 3 Q 7 L C Z x d W 9 0 O 1 N l Y 3 R p b 2 4 x L 1 Z l b n R h c 1 R p Z W 1 w b 3 N G a W 5 h b C 9 P c m l n Z W 4 u e 0 J S R U F L L D E y f S Z x d W 9 0 O y w m c X V v d D t T Z W N 0 a W 9 u M S 9 W Z W 5 0 Y X N U a W V t c G 9 z R m l u Y W w v T 3 J p Z 2 V u L n t D T 0 F D S E l O R y w x M 3 0 m c X V v d D s s J n F 1 b 3 Q 7 U 2 V j d G l v b j E v V m V u d G F z V G l l b X B v c 0 Z p b m F s L 0 9 y a W d l b i 5 7 Q U R N S U 5 J U 1 R S Q V R J V k 8 s M T R 9 J n F 1 b 3 Q 7 L C Z x d W 9 0 O 1 N l Y 3 R p b 2 4 x L 1 Z l b n R h c 1 R p Z W 1 w b 3 N G a W 5 h b C 9 P c m l n Z W 4 u e 0 J B w 5 F P L D E 1 f S Z x d W 9 0 O y w m c X V v d D t T Z W N 0 a W 9 u M S 9 W Z W 5 0 Y X N U a W V t c G 9 z R m l u Y W w v T 3 J p Z 2 V u L n t M T E F N Q U R B X 0 1 B T l V B T C w x N n 0 m c X V v d D s s J n F 1 b 3 Q 7 U 2 V j d G l v b j E v V m V u d G F z V G l l b X B v c 0 Z p b m F s L 0 9 y a W d l b i 5 7 Q V R F T k R J R E F T L D E 3 f S Z x d W 9 0 O y w m c X V v d D t T Z W N 0 a W 9 u M S 9 W Z W 5 0 Y X N U a W V t c G 9 z R m l u Y W w v T 3 J p Z 2 V u L n t O T 1 9 B V E V O R E l E Q V M s M T h 9 J n F 1 b 3 Q 7 L C Z x d W 9 0 O 1 N l Y 3 R p b 2 4 x L 1 Z l b n R h c 1 R p Z W 1 w b 3 N G a W 5 h b C 9 P c m l n Z W 4 u e 1 R J U E l G S U N B Q 0 n D k 0 5 f R V h J V E 9 T T y w x O X 0 m c X V v d D s s J n F 1 b 3 Q 7 U 2 V j d G l v b j E v V m V u d G F z V G l l b X B v c 0 Z p b m F s L 0 9 y a W d l b i 5 7 V E l Q S U Z J Q 0 F D S c O T T l 9 O T 1 9 F W E l U T 1 N P L D I w f S Z x d W 9 0 O y w m c X V v d D t T Z W N 0 a W 9 u M S 9 W Z W 5 0 Y X N U a W V t c G 9 z R m l u Y W w v T 3 J p Z 2 V u L n t D T 0 5 W R V J T Q U N J w 5 N O X 0 V O V F J B T l R F L D I x f S Z x d W 9 0 O y w m c X V v d D t T Z W N 0 a W 9 u M S 9 W Z W 5 0 Y X N U a W V t c G 9 z R m l u Y W w v T 3 J p Z 2 V u L n t D T 0 5 W R V J T Q U N J w 5 N O X 1 N B T E l F T l R F L D I y f S Z x d W 9 0 O y w m c X V v d D t T Z W N 0 a W 9 u M S 9 W Z W 5 0 Y X N U a W V t c G 9 z R m l u Y W w v T 3 J p Z 2 V u L n t M T E F N Q U R B U y w y M 3 0 m c X V v d D s s J n F 1 b 3 Q 7 U 2 V j d G l v b j E v V m V u d G F z V G l l b X B v c 0 Z p b m F s L 0 9 y a W d l b i 5 7 V E 9 U Q U x f Q V V Y S U x J Q V J F U y w y N H 0 m c X V v d D s s J n F 1 b 3 Q 7 U 2 V j d G l v b j E v V m V u d G F z V G l l b X B v c 0 Z p b m F s L 0 9 y a W d l b i 5 7 V E t U L D I 1 f S Z x d W 9 0 O y w m c X V v d D t T Z W N 0 a W 9 u M S 9 W Z W 5 0 Y X N U a W V t c G 9 z R m l u Y W w v T 3 J p Z 2 V u L n t U T U 8 s M j Z 9 J n F 1 b 3 Q 7 L C Z x d W 9 0 O 1 N l Y 3 R p b 2 4 x L 1 Z l b n R h c 1 R p Z W 1 w b 3 N G a W 5 h b C 9 P c m l n Z W 4 u e 1 B S T 0 R V Q 1 R P L D I 3 f S Z x d W 9 0 O y w m c X V v d D t T Z W N 0 a W 9 u M S 9 W Z W 5 0 Y X N U a W V t c G 9 z R m l u Y W w v T 3 J p Z 2 V u L n t P c G V y Y W R v c i w y O H 0 m c X V v d D s s J n F 1 b 3 Q 7 U 2 V j d G l v b j E v V m V u d G F z V G l l b X B v c 0 Z p b m F s L 0 9 y a W d l b i 5 7 R G 9 j d W 1 l b n R v L D I 5 f S Z x d W 9 0 O y w m c X V v d D t T Z W N 0 a W 9 u M S 9 W Z W 5 0 Y X N U a W V t c G 9 z R m l u Y W w v T 3 J p Z 2 V u L n t T d X B l c n Z p c 2 9 y L D M w f S Z x d W 9 0 O y w m c X V v d D t T Z W N 0 a W 9 u M S 9 W Z W 5 0 Y X N U a W V t c G 9 z R m l u Y W w v T 3 J p Z 2 V u L n t D b 2 9 y Z G l u Y W R v c i w z M X 0 m c X V v d D s s J n F 1 b 3 Q 7 U 2 V j d G l v b j E v V m V u d G F z V G l l b X B v c 0 Z p b m F s L 0 9 y a W d l b i 5 7 U 2 l 0 Z S w z M n 0 m c X V v d D s s J n F 1 b 3 Q 7 U 2 V j d G l v b j E v V m V u d G F z V G l l b X B v c 0 Z p b m F s L 0 9 y a W d l b i 5 7 S W Q g T 3 B l c m F k b 3 I s M z N 9 J n F 1 b 3 Q 7 L C Z x d W 9 0 O 1 N l Y 3 R p b 2 4 x L 1 Z l b n R h c 1 R p Z W 1 w b 3 N G a W 5 h b C 9 P c m l n Z W 4 u e 0 V z d G F k b y w z N H 0 m c X V v d D s s J n F 1 b 3 Q 7 U 2 V j d G l v b j E v V m V u d G F z V G l l b X B v c 0 Z p b m F s L 0 9 y a W d l b i 5 7 U H J v c G 9 y Y 2 l v b m F s I H g g U H J l c 2 V u d G l z b W 8 s M z V 9 J n F 1 b 3 Q 7 L C Z x d W 9 0 O 1 N l Y 3 R p b 2 4 x L 1 Z l b n R h c 1 R p Z W 1 w b 3 N G a W 5 h b C 9 P c m l n Z W 4 u e 1 B y b 3 B v c m N p b 2 5 h b C B 4 I E N 1 c n Z h L D M 2 f S Z x d W 9 0 O y w m c X V v d D t T Z W N 0 a W 9 u M S 9 W Z W 5 0 Y X N U a W V t c G 9 z R m l u Y W w v T 3 J p Z 2 V u L n t C d X N x d W V k Y S w z N 3 0 m c X V v d D s s J n F 1 b 3 Q 7 U 2 V j d G l v b j E v V m V u d G F z V G l l b X B v c 0 Z p b m F s L 0 9 y a W d l b i 5 7 S G 9 y Y S w z O H 0 m c X V v d D s s J n F 1 b 3 Q 7 U 2 V j d G l v b j E v V m V u d G F z V G l l b X B v c 0 Z p b m F s L 0 9 y a W d l b i 5 7 R G l z c G 9 z a X R p d m 8 s M z l 9 J n F 1 b 3 Q 7 L C Z x d W 9 0 O 1 N l Y 3 R p b 2 4 x L 1 Z l b n R h c 1 R p Z W 1 w b 3 N G a W 5 h b C 9 P c m l n Z W 4 u e 0 N s a W V u d G U s N D B 9 J n F 1 b 3 Q 7 L C Z x d W 9 0 O 1 N l Y 3 R p b 2 4 x L 1 Z l b n R h c 1 R p Z W 1 w b 3 N G a W 5 h b C 9 P c m l n Z W 4 u e 0 N s a W V u d G V f T W F p b C w 0 M X 0 m c X V v d D s s J n F 1 b 3 Q 7 U 2 V j d G l v b j E v V m V u d G F z V G l l b X B v c 0 Z p b m F s L 0 9 y a W d l b i 5 7 Q 2 x p Z W 5 0 Z V 9 U Z W x l Z m 9 u b y w 0 M n 0 m c X V v d D s s J n F 1 b 3 Q 7 U 2 V j d G l v b j E v V m V u d G F z V G l l b X B v c 0 Z p b m F s L 0 9 y a W d l b i 5 7 d X N l c l 9 p Z C w 0 M 3 0 m c X V v d D s s J n F 1 b 3 Q 7 U 2 V j d G l v b j E v V m V u d G F z V G l l b X B v c 0 Z p b m F s L 0 9 y a W d l b i 5 7 U 3 R h d H V z X 0 x p b m s s N D R 9 J n F 1 b 3 Q 7 L C Z x d W 9 0 O 1 N l Y 3 R p b 2 4 x L 1 Z l b n R h c 1 R p Z W 1 w b 3 N G a W 5 h b C 9 P c m l n Z W 4 u e 3 B h e W 1 l b n R f a W Q s N D V 9 J n F 1 b 3 Q 7 L C Z x d W 9 0 O 1 N l Y 3 R p b 2 4 x L 1 Z l b n R h c 1 R p Z W 1 w b 3 N G a W 5 h b C 9 P c m l n Z W 4 u e 3 B h e W 1 l b n R f b W V 0 a G 9 k X 2 l k L D Q 2 f S Z x d W 9 0 O y w m c X V v d D t T Z W N 0 a W 9 u M S 9 W Z W 5 0 Y X N U a W V t c G 9 z R m l u Y W w v T 3 J p Z 2 V u L n t w Y X l t Z W 5 0 X 3 N 0 Y X R 1 c y w 0 N 3 0 m c X V v d D s s J n F 1 b 3 Q 7 U 2 V j d G l v b j E v V m V u d G F z V G l l b X B v c 0 Z p b m F s L 0 9 y a W d l b i 5 7 c G F 5 b W V u d F 9 z d G F 0 d X N f Z G V 0 Y W l s L D Q 4 f S Z x d W 9 0 O y w m c X V v d D t T Z W N 0 a W 9 u M S 9 W Z W 5 0 Y X N U a W V t c G 9 z R m l u Y W w v T 3 J p Z 2 V u L n t F c 3 R h Z G 9 f R 2 V z d G l v b i w 0 O X 0 m c X V v d D s s J n F 1 b 3 Q 7 U 2 V j d G l v b j E v V m V u d G F z V G l l b X B v c 0 Z p b m F s L 0 9 y a W d l b i 5 7 U H V u d G 9 z I C h T a W 4 g S W 5 j Z W 5 0 a X Z v K S w 1 M H 0 m c X V v d D s s J n F 1 b 3 Q 7 U 2 V j d G l v b j E v V m V u d G F z V G l l b X B v c 0 Z p b m F s L 0 9 y a W d l b i 5 7 T X V s d G l w b G l j Y W R v c i B J b m N l b n R p d m 8 s N T F 9 J n F 1 b 3 Q 7 L C Z x d W 9 0 O 1 N l Y 3 R p b 2 4 x L 1 Z l b n R h c 1 R p Z W 1 w b 3 N G a W 5 h b C 9 P c m l n Z W 4 u e 1 B 1 b n R v c y w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0 Y X M l M j B E Z W x p d m V y e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z Y m U 4 M 2 Q 3 M C 1 m N D U w L T R l Y z g t Y j Y 2 Z i 0 y Y 2 F l Y j B i Z m E 3 M j k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1 J l c 3 V t Z W 4 h V G F i b G F E a W 7 D o W 1 p Y 2 E 2 I i A v P j x F b n R y e S B U e X B l P S J G a W x s R X J y b 3 J D b 3 V u d C I g V m F s d W U 9 I m w w I i A v P j x F b n R y e S B U e X B l P S J G a W x s T G F z d F V w Z G F 0 Z W Q i I F Z h b H V l P S J k M j A y N C 0 w N S 0 w M l Q x M j o 1 N D o z M C 4 w M T g z O D E 0 W i I g L z 4 8 R W 5 0 c n k g V H l w Z T 0 i R m l s b E V y c m 9 y Q 2 9 k Z S I g V m F s d W U 9 I n N V b m t u b 3 d u I i A v P j x F b n R y e S B U e X B l P S J G a W x s Q 2 9 s d W 1 u V H l w Z X M i I F Z h b H V l P S J z Q 1 F Z R E J n W U R C Z z 0 9 I i A v P j x F b n R y e S B U e X B l P S J G a W x s Q 2 9 s d W 1 u T m F t Z X M i I F Z h b H V l P S J z W y Z x d W 9 0 O 0 Z l Y 2 h h J n F 1 b 3 Q 7 L C Z x d W 9 0 O 0 5 v b W J y Z S A v I E x v Y 2 F s J n F 1 b 3 Q 7 L C Z x d W 9 0 O 1 R l b M O p Z m 9 u b 1 x u K E d v b 2 d s Z S k m c X V v d D s s J n F 1 b 3 Q 7 T W F p b C Z x d W 9 0 O y w m c X V v d D t B R 0 V O V E U m c X V v d D s s J n F 1 b 3 Q 7 R E 5 J J n F 1 b 3 Q 7 L C Z x d W 9 0 O 1 B y b 2 R 1 Y 3 R v J n F 1 b 3 Q 7 X S I g L z 4 8 R W 5 0 c n k g V H l w Z T 0 i R m l s b E N v d W 5 0 I i B W Y W x 1 Z T 0 i b D M 4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0 Y X M g R G V s a X Z l c n k v V G l w b y B j Y W 1 i a W F k b y 5 7 R m V j a G E s M H 0 m c X V v d D s s J n F 1 b 3 Q 7 U 2 V j d G l v b j E v V n R h c y B E Z W x p d m V y e S 9 U a X B v I G N h b W J p Y W R v L n t O b 2 1 i c m U g L y B M b 2 N h b C w x f S Z x d W 9 0 O y w m c X V v d D t T Z W N 0 a W 9 u M S 9 W d G F z I E R l b G l 2 Z X J 5 L 1 R p c G 8 g Y 2 F t Y m l h Z G 8 u e 1 R l b M O p Z m 9 u b 1 x u K E d v b 2 d s Z S k s M n 0 m c X V v d D s s J n F 1 b 3 Q 7 U 2 V j d G l v b j E v V n R h c y B E Z W x p d m V y e S 9 U a X B v I G N h b W J p Y W R v L n t N Y W l s L D N 9 J n F 1 b 3 Q 7 L C Z x d W 9 0 O 1 N l Y 3 R p b 2 4 x L 1 Z 0 Y X M g R G V s a X Z l c n k v V G l w b y B j Y W 1 i a W F k b y 5 7 Q U d F T l R F L D R 9 J n F 1 b 3 Q 7 L C Z x d W 9 0 O 1 N l Y 3 R p b 2 4 x L 1 Z 0 Y X M g R G V s a X Z l c n k v V G l w b y B j Y W 1 i a W F k b y 5 7 R E 5 J L D V 9 J n F 1 b 3 Q 7 L C Z x d W 9 0 O 1 N l Y 3 R p b 2 4 x L 1 Z 0 Y X M g R G V s a X Z l c n k v U G V y c 2 9 u Y W x p e m F k Y S B h Z 3 J l Z 2 F k Y S 5 7 U H J v Z H V j d G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n R h c y B E Z W x p d m V y e S 9 U a X B v I G N h b W J p Y W R v L n t G Z W N o Y S w w f S Z x d W 9 0 O y w m c X V v d D t T Z W N 0 a W 9 u M S 9 W d G F z I E R l b G l 2 Z X J 5 L 1 R p c G 8 g Y 2 F t Y m l h Z G 8 u e 0 5 v b W J y Z S A v I E x v Y 2 F s L D F 9 J n F 1 b 3 Q 7 L C Z x d W 9 0 O 1 N l Y 3 R p b 2 4 x L 1 Z 0 Y X M g R G V s a X Z l c n k v V G l w b y B j Y W 1 i a W F k b y 5 7 V G V s w 6 l m b 2 5 v X G 4 o R 2 9 v Z 2 x l K S w y f S Z x d W 9 0 O y w m c X V v d D t T Z W N 0 a W 9 u M S 9 W d G F z I E R l b G l 2 Z X J 5 L 1 R p c G 8 g Y 2 F t Y m l h Z G 8 u e 0 1 h a W w s M 3 0 m c X V v d D s s J n F 1 b 3 Q 7 U 2 V j d G l v b j E v V n R h c y B E Z W x p d m V y e S 9 U a X B v I G N h b W J p Y W R v L n t B R 0 V O V E U s N H 0 m c X V v d D s s J n F 1 b 3 Q 7 U 2 V j d G l v b j E v V n R h c y B E Z W x p d m V y e S 9 U a X B v I G N h b W J p Y W R v L n t E T k k s N X 0 m c X V v d D s s J n F 1 b 3 Q 7 U 2 V j d G l v b j E v V n R h c y B E Z W x p d m V y e S 9 Q Z X J z b 2 5 h b G l 6 Y W R h I G F n c m V n Y W R h L n t Q c m 9 k d W N 0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y Y X N f T 2 J q Z X R p d m 8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M j N j Y j g z M T I t N D E z Z i 0 0 Y z I 2 L T g x O T M t Y j h h N 2 Z m N m E 1 M G Q y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D d W 1 w b C B I U y F U Y W J s Y U R p b s O h b W l j Y T E i I C 8 + P E V u d H J 5 I F R 5 c G U 9 I k Z p b G x M Y X N 0 V X B k Y X R l Z C I g V m F s d W U 9 I m Q y M D I 0 L T A 1 L T A y V D E y O j U 0 O j M w L j A y O D Q 2 N j R a I i A v P j x F b n R y e S B U e X B l P S J G a W x s Q 2 9 s d W 1 u V H l w Z X M i I F Z h b H V l P S J z Q U F Z R 0 J n W U d C Z 2 t G Q l E 9 P S I g L z 4 8 R W 5 0 c n k g V H l w Z T 0 i R m l s b E N v b H V t b k 5 h b W V z I i B W Y W x 1 Z T 0 i c 1 s m c X V v d D t Q c m 9 k d W N 0 b y Z x d W 9 0 O y w m c X V v d D t B c G V s b G l k b y B 5 I E 5 v b W J y Z S Z x d W 9 0 O y w m c X V v d D t T d X B l c n Z p c 2 9 y J n F 1 b 3 Q 7 L C Z x d W 9 0 O 0 N v b 3 J k a W 5 h Z G 9 y J n F 1 b 3 Q 7 L C Z x d W 9 0 O 0 V z d G F k b y Z x d W 9 0 O y w m c X V v d D t T d W I g Q 2 F t c G H D s W E m c X V v d D s s J n F 1 b 3 Q 7 V X N l c i B N a X R y b 2 w m c X V v d D s s J n F 1 b 3 Q 7 R m V j a G E m c X V v d D s s J n F 1 b 3 Q 7 T E 9 H S U 4 m c X V v d D s s J n F 1 b 3 Q 7 S F M g T 2 J q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A w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J h c 1 9 P Y m p l d G l 2 b y 9 Q Z X J z b 2 5 h b G l 6 Y W R h I G F n c m V n Y W R h L n t Q c m 9 k d W N 0 b y w 2 f S Z x d W 9 0 O y w m c X V v d D t T Z W N 0 a W 9 u M S 9 I b 3 J h c 1 9 P Y m p l d G l 2 b y 9 U a X B v I G N h b W J p Y W R v N y 5 7 Q X B l b G x p Z G 8 g e S B O b 2 1 i c m U s M H 0 m c X V v d D s s J n F 1 b 3 Q 7 U 2 V j d G l v b j E v R G 9 0 Y W N p b 2 4 v V G l w b y B j Y W 1 i a W F k b y 5 7 U 3 V w Z X J 2 a X N v c i w x M 3 0 m c X V v d D s s J n F 1 b 3 Q 7 U 2 V j d G l v b j E v R G 9 0 Y W N p b 2 4 v V G l w b y B j Y W 1 i a W F k b y 5 7 Q 2 9 v c m R p b m F k b 3 I s M T R 9 J n F 1 b 3 Q 7 L C Z x d W 9 0 O 1 N l Y 3 R p b 2 4 x L 0 R v d G F j a W 9 u L 1 R p c G 8 g Y 2 F t Y m l h Z G 8 u e 0 V z d G F k b y w y M 3 0 m c X V v d D s s J n F 1 b 3 Q 7 U 2 V j d G l v b j E v R G 9 0 Y W N p b 2 4 v V G l w b y B j Y W 1 i a W F k b y 5 7 U 3 V i I E N h b X B h w 7 F h L D I w f S Z x d W 9 0 O y w m c X V v d D t T Z W N 0 a W 9 u M S 9 I b 3 J h c 1 9 P Y m p l d G l 2 b y 9 U a X B v I G N h b W J p Y W R v N y 5 7 V X N l c i B N a X R y b 2 w s M X 0 m c X V v d D s s J n F 1 b 3 Q 7 U 2 V j d G l v b j E v S G 9 y Y X N f T 2 J q Z X R p d m 8 v V G l w b y B j Y W 1 i a W F k b z U u e 0 Z l Y 2 h h L D d 9 J n F 1 b 3 Q 7 L C Z x d W 9 0 O 1 N l Y 3 R p b 2 4 x L 0 h v c m F z X 0 9 i a m V 0 a X Z v L 1 Z h b G 9 y I H J l Z W 1 w b G F 6 Y W R v N C 5 7 T E 9 H S U 4 s M T B 9 J n F 1 b 3 Q 7 L C Z x d W 9 0 O 1 N l Y 3 R p b 2 4 x L 0 h v c m F z X 0 9 i a m V 0 a X Z v L 1 R p c G 8 g Y 2 F t Y m l h Z G 8 4 L n t I U y B P Y m o g M i w x M H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h v c m F z X 0 9 i a m V 0 a X Z v L 1 B l c n N v b m F s a X p h Z G E g Y W d y Z W d h Z G E u e 1 B y b 2 R 1 Y 3 R v L D Z 9 J n F 1 b 3 Q 7 L C Z x d W 9 0 O 1 N l Y 3 R p b 2 4 x L 0 h v c m F z X 0 9 i a m V 0 a X Z v L 1 R p c G 8 g Y 2 F t Y m l h Z G 8 3 L n t B c G V s b G l k b y B 5 I E 5 v b W J y Z S w w f S Z x d W 9 0 O y w m c X V v d D t T Z W N 0 a W 9 u M S 9 E b 3 R h Y 2 l v b i 9 U a X B v I G N h b W J p Y W R v L n t T d X B l c n Z p c 2 9 y L D E z f S Z x d W 9 0 O y w m c X V v d D t T Z W N 0 a W 9 u M S 9 E b 3 R h Y 2 l v b i 9 U a X B v I G N h b W J p Y W R v L n t D b 2 9 y Z G l u Y W R v c i w x N H 0 m c X V v d D s s J n F 1 b 3 Q 7 U 2 V j d G l v b j E v R G 9 0 Y W N p b 2 4 v V G l w b y B j Y W 1 i a W F k b y 5 7 R X N 0 Y W R v L D I z f S Z x d W 9 0 O y w m c X V v d D t T Z W N 0 a W 9 u M S 9 E b 3 R h Y 2 l v b i 9 U a X B v I G N h b W J p Y W R v L n t T d W I g Q 2 F t c G H D s W E s M j B 9 J n F 1 b 3 Q 7 L C Z x d W 9 0 O 1 N l Y 3 R p b 2 4 x L 0 h v c m F z X 0 9 i a m V 0 a X Z v L 1 R p c G 8 g Y 2 F t Y m l h Z G 8 3 L n t V c 2 V y I E 1 p d H J v b C w x f S Z x d W 9 0 O y w m c X V v d D t T Z W N 0 a W 9 u M S 9 I b 3 J h c 1 9 P Y m p l d G l 2 b y 9 U a X B v I G N h b W J p Y W R v N S 5 7 R m V j a G E s N 3 0 m c X V v d D s s J n F 1 b 3 Q 7 U 2 V j d G l v b j E v S G 9 y Y X N f T 2 J q Z X R p d m 8 v V m F s b 3 I g c m V l b X B s Y X p h Z G 8 0 L n t M T 0 d J T i w x M H 0 m c X V v d D s s J n F 1 b 3 Q 7 U 2 V j d G l v b j E v S G 9 y Y X N f T 2 J q Z X R p d m 8 v V G l w b y B j Y W 1 i a W F k b z g u e 0 h T I E 9 i a i A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q Y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M 2 M 2 E 3 M G Q t N T I z M C 0 0 Y 2 Y w L T k w O G M t N G V m M z Q z Y z E z Y T c z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G a W x s T G F z d F V w Z G F 0 Z W Q i I F Z h b H V l P S J k M j A y N C 0 w N S 0 w M l Q x M j o 1 N D o z N y 4 1 N j c 1 N D M 3 W i I g L z 4 8 R W 5 0 c n k g V H l w Z T 0 i R m l s b E N v b H V t b l R 5 c G V z I i B W Y W x 1 Z T 0 i c 0 J n T U d C Z 2 s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B c G V s b G l k b y B 5 I E 5 v b W J y Z S Z x d W 9 0 O y w m c X V v d D t E b 2 N 1 b W V u d G 8 m c X V v d D s s J n F 1 b 3 Q 7 V X N l c i B N a X R y b 2 w m c X V v d D s s J n F 1 b 3 Q 7 R X N 0 Y W R v J n F 1 b 3 Q 7 L C Z x d W 9 0 O 0 Z l Y 2 h h I E J h a m E g b y B M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W p h c y 9 B d X R v U m V t b 3 Z l Z E N v b H V t b n M x L n t B c G V s b G l k b y B 5 I E 5 v b W J y Z S w w f S Z x d W 9 0 O y w m c X V v d D t T Z W N 0 a W 9 u M S 9 C Y W p h c y 9 B d X R v U m V t b 3 Z l Z E N v b H V t b n M x L n t E b 2 N 1 b W V u d G 8 s M X 0 m c X V v d D s s J n F 1 b 3 Q 7 U 2 V j d G l v b j E v Q m F q Y X M v Q X V 0 b 1 J l b W 9 2 Z W R D b 2 x 1 b W 5 z M S 5 7 V X N l c i B N a X R y b 2 w s M n 0 m c X V v d D s s J n F 1 b 3 Q 7 U 2 V j d G l v b j E v Q m F q Y X M v Q X V 0 b 1 J l b W 9 2 Z W R D b 2 x 1 b W 5 z M S 5 7 R X N 0 Y W R v L D N 9 J n F 1 b 3 Q 7 L C Z x d W 9 0 O 1 N l Y 3 R p b 2 4 x L 0 J h a m F z L 0 F 1 d G 9 S Z W 1 v d m V k Q 2 9 s d W 1 u c z E u e 0 Z l Y 2 h h I E J h a m E g b y B M a W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m F q Y X M v Q X V 0 b 1 J l b W 9 2 Z W R D b 2 x 1 b W 5 z M S 5 7 Q X B l b G x p Z G 8 g e S B O b 2 1 i c m U s M H 0 m c X V v d D s s J n F 1 b 3 Q 7 U 2 V j d G l v b j E v Q m F q Y X M v Q X V 0 b 1 J l b W 9 2 Z W R D b 2 x 1 b W 5 z M S 5 7 R G 9 j d W 1 l b n R v L D F 9 J n F 1 b 3 Q 7 L C Z x d W 9 0 O 1 N l Y 3 R p b 2 4 x L 0 J h a m F z L 0 F 1 d G 9 S Z W 1 v d m V k Q 2 9 s d W 1 u c z E u e 1 V z Z X I g T W l 0 c m 9 s L D J 9 J n F 1 b 3 Q 7 L C Z x d W 9 0 O 1 N l Y 3 R p b 2 4 x L 0 J h a m F z L 0 F 1 d G 9 S Z W 1 v d m V k Q 2 9 s d W 1 u c z E u e 0 V z d G F k b y w z f S Z x d W 9 0 O y w m c X V v d D t T Z W N 0 a W 9 u M S 9 C Y W p h c y 9 B d X R v U m V t b 3 Z l Z E N v b H V t b n M x L n t G Z W N o Y S B C Y W p h I G 8 g T G l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T k t f S H V u d G l u Z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N D c z M D I 4 Z S 0 x N 2 E z L T R m N m Y t Y T Z j M C 0 z Y T N j Z D V i M G Q 2 O D c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k 5 L X 0 h 1 b n R p b m d f I i A v P j x F b n R y e S B U e X B l P S J G a W x s R X J y b 3 J D b 3 V u d C I g V m F s d W U 9 I m w w I i A v P j x F b n R y e S B U e X B l P S J G a W x s T G F z d F V w Z G F 0 Z W Q i I F Z h b H V l P S J k M j A y N C 0 w N S 0 w M l Q x M j o 1 N D o z O S 4 z N z k 5 M z I 0 W i I g L z 4 8 R W 5 0 c n k g V H l w Z T 0 i R m l s b E V y c m 9 y Q 2 9 k Z S I g V m F s d W U 9 I n N V b m t u b 3 d u I i A v P j x F b n R y e S B U e X B l P S J G a W x s Q 2 9 s d W 1 u V H l w Z X M i I F Z h b H V l P S J z Q m d Z R 0 J n V T 0 i I C 8 + P E V u d H J 5 I F R 5 c G U 9 I k Z p b G x D b 2 x 1 b W 5 O Y W 1 l c y I g V m F s d W U 9 I n N b J n F 1 b 3 Q 7 U k 5 L J n F 1 b 3 Q 7 L C Z x d W 9 0 O 0 9 w Z X J h Z G 9 y J n F 1 b 3 Q 7 L C Z x d W 9 0 O 1 N 1 c G V y d m l z b 3 I m c X V v d D s s J n F 1 b 3 Q 7 R X N 0 Y W R v J n F 1 b 3 Q 7 L C Z x d W 9 0 O 1 B 1 b n R v c y Z x d W 9 0 O 1 0 i I C 8 + P E V u d H J 5 I F R 5 c G U 9 I k Z p b G x D b 3 V u d C I g V m F s d W U 9 I m w z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k t f S H V u d G l u Z y 9 B d X R v U m V t b 3 Z l Z E N v b H V t b n M x L n t S T k s s M H 0 m c X V v d D s s J n F 1 b 3 Q 7 U 2 V j d G l v b j E v U k 5 L X 0 h 1 b n R p b m c v Q X V 0 b 1 J l b W 9 2 Z W R D b 2 x 1 b W 5 z M S 5 7 T 3 B l c m F k b 3 I s M X 0 m c X V v d D s s J n F 1 b 3 Q 7 U 2 V j d G l v b j E v U k 5 L X 0 h 1 b n R p b m c v Q X V 0 b 1 J l b W 9 2 Z W R D b 2 x 1 b W 5 z M S 5 7 U 3 V w Z X J 2 a X N v c i w y f S Z x d W 9 0 O y w m c X V v d D t T Z W N 0 a W 9 u M S 9 S T k t f S H V u d G l u Z y 9 B d X R v U m V t b 3 Z l Z E N v b H V t b n M x L n t F c 3 R h Z G 8 s M 3 0 m c X V v d D s s J n F 1 b 3 Q 7 U 2 V j d G l v b j E v U k 5 L X 0 h 1 b n R p b m c v Q X V 0 b 1 J l b W 9 2 Z W R D b 2 x 1 b W 5 z M S 5 7 U H V u d G 9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O S 1 9 I d W 5 0 a W 5 n L 0 F 1 d G 9 S Z W 1 v d m V k Q 2 9 s d W 1 u c z E u e 1 J O S y w w f S Z x d W 9 0 O y w m c X V v d D t T Z W N 0 a W 9 u M S 9 S T k t f S H V u d G l u Z y 9 B d X R v U m V t b 3 Z l Z E N v b H V t b n M x L n t P c G V y Y W R v c i w x f S Z x d W 9 0 O y w m c X V v d D t T Z W N 0 a W 9 u M S 9 S T k t f S H V u d G l u Z y 9 B d X R v U m V t b 3 Z l Z E N v b H V t b n M x L n t T d X B l c n Z p c 2 9 y L D J 9 J n F 1 b 3 Q 7 L C Z x d W 9 0 O 1 N l Y 3 R p b 2 4 x L 1 J O S 1 9 I d W 5 0 a W 5 n L 0 F 1 d G 9 S Z W 1 v d m V k Q 2 9 s d W 1 u c z E u e 0 V z d G F k b y w z f S Z x d W 9 0 O y w m c X V v d D t T Z W N 0 a W 9 u M S 9 S T k t f S H V u d G l u Z y 9 B d X R v U m V t b 3 Z l Z E N v b H V t b n M x L n t Q d W 5 0 b 3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O S 1 9 I d W 5 0 a W 5 n X 0 F j d G l 2 b 3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Z j Y T h k N D E t Y T I 4 M C 0 0 N 2 Q 2 L W I 0 O D I t Z m U 1 Z D F i M z U 4 Y j c 5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G a W x s T G F z d F V w Z G F 0 Z W Q i I F Z h b H V l P S J k M j A y N C 0 w N S 0 w M l Q x M j o 1 N D o z N y 4 1 N T E 5 N T Q 0 W i I g L z 4 8 R W 5 0 c n k g V H l w Z T 0 i R m l s b E N v b H V t b l R 5 c G V z I i B W Y W x 1 Z T 0 i c 0 J n W U d C U T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S T k s m c X V v d D s s J n F 1 b 3 Q 7 T 3 B l c m F k b 3 I m c X V v d D s s J n F 1 b 3 Q 7 U 3 V w Z X J 2 a X N v c i Z x d W 9 0 O y w m c X V v d D t Q d W 5 0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k s g S F V O V E l O R y B B Q 1 R J V k 9 T L 0 F 1 d G 9 S Z W 1 v d m V k Q 2 9 s d W 1 u c z E u e 1 J O S y w w f S Z x d W 9 0 O y w m c X V v d D t T Z W N 0 a W 9 u M S 9 S T k s g S F V O V E l O R y B B Q 1 R J V k 9 T L 0 F 1 d G 9 S Z W 1 v d m V k Q 2 9 s d W 1 u c z E u e 0 9 w Z X J h Z G 9 y L D F 9 J n F 1 b 3 Q 7 L C Z x d W 9 0 O 1 N l Y 3 R p b 2 4 x L 1 J O S y B I V U 5 U S U 5 H I E F D V E l W T 1 M v Q X V 0 b 1 J l b W 9 2 Z W R D b 2 x 1 b W 5 z M S 5 7 U 3 V w Z X J 2 a X N v c i w y f S Z x d W 9 0 O y w m c X V v d D t T Z W N 0 a W 9 u M S 9 S T k s g S F V O V E l O R y B B Q 1 R J V k 9 T L 0 F 1 d G 9 S Z W 1 v d m V k Q 2 9 s d W 1 u c z E u e 1 B 1 b n R v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T k s g S F V O V E l O R y B B Q 1 R J V k 9 T L 0 F 1 d G 9 S Z W 1 v d m V k Q 2 9 s d W 1 u c z E u e 1 J O S y w w f S Z x d W 9 0 O y w m c X V v d D t T Z W N 0 a W 9 u M S 9 S T k s g S F V O V E l O R y B B Q 1 R J V k 9 T L 0 F 1 d G 9 S Z W 1 v d m V k Q 2 9 s d W 1 u c z E u e 0 9 w Z X J h Z G 9 y L D F 9 J n F 1 b 3 Q 7 L C Z x d W 9 0 O 1 N l Y 3 R p b 2 4 x L 1 J O S y B I V U 5 U S U 5 H I E F D V E l W T 1 M v Q X V 0 b 1 J l b W 9 2 Z W R D b 2 x 1 b W 5 z M S 5 7 U 3 V w Z X J 2 a X N v c i w y f S Z x d W 9 0 O y w m c X V v d D t T Z W N 0 a W 9 u M S 9 S T k s g S F V O V E l O R y B B Q 1 R J V k 9 T L 0 F 1 d G 9 S Z W 1 v d m V k Q 2 9 s d W 1 u c z E u e 1 B 1 b n R v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5 L X 0 R l b G l 2 Z X J 5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4 Y T Y y N T g 2 L W U 3 N W E t N D B m N C 0 5 O T F h L W F j Y T M 3 O D I 1 M W F h Z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E V y c m 9 y T W V z c 2 F n Z S I g V m F s d W U 9 I n N F c n J v c i B k Z S B k Z X N j Y X J n Y S 4 i I C 8 + P E V u d H J 5 I F R 5 c G U 9 I k Z p b G x M Y X N 0 V X B k Y X R l Z C I g V m F s d W U 9 I m Q y M D I 0 L T A 1 L T A y V D E y O j U 0 O j M 3 L j U 1 M T k 1 N D R a I i A v P j x F b n R y e S B U e X B l P S J G a W x s Q 2 9 s d W 1 u V H l w Z X M i I F Z h b H V l P S J z Q X d Z R 0 J R P T 0 i I C 8 + P E V u d H J 5 I F R 5 c G U 9 I k Z p b G x F c n J v c k N v Z G U i I F Z h b H V l P S J z V W 5 r b m 9 3 b i I g L z 4 8 R W 5 0 c n k g V H l w Z T 0 i R m l s b E N v b H V t b k 5 h b W V z I i B W Y W x 1 Z T 0 i c 1 s m c X V v d D t S T k s m c X V v d D s s J n F 1 b 3 Q 7 T 3 B l c m F k b 3 I m c X V v d D s s J n F 1 b 3 Q 7 U 3 V w Z X J 2 a X N v c i Z x d W 9 0 O y w m c X V v d D t Q d W 5 0 b 3 M m c X V v d D t d I i A v P j x F b n R y e S B U e X B l P S J B Z G R l Z F R v R G F 0 Y U 1 v Z G V s I i B W Y W x 1 Z T 0 i b D A i I C 8 + P E V u d H J 5 I F R 5 c G U 9 I k Z p b G x T d G F 0 d X M i I F Z h b H V l P S J z R X J y b 3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O S 1 9 E Z W x p d m V y e S 9 B d X R v U m V t b 3 Z l Z E N v b H V t b n M x L n t S T k s s M H 0 m c X V v d D s s J n F 1 b 3 Q 7 U 2 V j d G l v b j E v U k 5 L X 0 R l b G l 2 Z X J 5 L 0 F 1 d G 9 S Z W 1 v d m V k Q 2 9 s d W 1 u c z E u e 0 9 w Z X J h Z G 9 y L D F 9 J n F 1 b 3 Q 7 L C Z x d W 9 0 O 1 N l Y 3 R p b 2 4 x L 1 J O S 1 9 E Z W x p d m V y e S 9 B d X R v U m V t b 3 Z l Z E N v b H V t b n M x L n t T d X B l c n Z p c 2 9 y L D J 9 J n F 1 b 3 Q 7 L C Z x d W 9 0 O 1 N l Y 3 R p b 2 4 x L 1 J O S 1 9 E Z W x p d m V y e S 9 B d X R v U m V t b 3 Z l Z E N v b H V t b n M x L n t Q d W 5 0 b 3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k 5 L X 0 R l b G l 2 Z X J 5 L 0 F 1 d G 9 S Z W 1 v d m V k Q 2 9 s d W 1 u c z E u e 1 J O S y w w f S Z x d W 9 0 O y w m c X V v d D t T Z W N 0 a W 9 u M S 9 S T k t f R G V s a X Z l c n k v Q X V 0 b 1 J l b W 9 2 Z W R D b 2 x 1 b W 5 z M S 5 7 T 3 B l c m F k b 3 I s M X 0 m c X V v d D s s J n F 1 b 3 Q 7 U 2 V j d G l v b j E v U k 5 L X 0 R l b G l 2 Z X J 5 L 0 F 1 d G 9 S Z W 1 v d m V k Q 2 9 s d W 1 u c z E u e 1 N 1 c G V y d m l z b 3 I s M n 0 m c X V v d D s s J n F 1 b 3 Q 7 U 2 V j d G l v b j E v U k 5 L X 0 R l b G l 2 Z X J 5 L 0 F 1 d G 9 S Z W 1 v d m V k Q 2 9 s d W 1 u c z E u e 1 B 1 b n R v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h c 1 9 H Z X N 0 a W 9 u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2 M z d i Y z U x L W M w M W M t N D Y 2 Z S 1 h M m Y 0 L T l j N D M 5 N T k 5 N D V m M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R m l s b E V y c m 9 y Q 2 9 1 b n Q i I F Z h b H V l P S J s M C I g L z 4 8 R W 5 0 c n k g V H l w Z T 0 i R m l s b E x h c 3 R V c G R h d G V k I i B W Y W x 1 Z T 0 i Z D I w M j Q t M D U t M D J U M T I 6 N T Q 6 M z c u N T Y 3 N T Q z N 1 o i I C 8 + P E V u d H J 5 I F R 5 c G U 9 I k Z p b G x F c n J v c k N v Z G U i I F Z h b H V l P S J z V W 5 r b m 9 3 b i I g L z 4 8 R W 5 0 c n k g V H l w Z T 0 i R m l s b E N v b H V t b l R 5 c G V z I i B W Y W x 1 Z T 0 i c 0 F B a 0 R B Q T 0 9 I i A v P j x F b n R y e S B U e X B l P S J G a W x s Q 2 9 s d W 1 u T m F t Z X M i I F Z h b H V l P S J z W y Z x d W 9 0 O 1 B y b 2 R 1 Y 3 R v J n F 1 b 3 Q 7 L C Z x d W 9 0 O 0 Z l Y 2 h h I E d l c 3 R p w 7 N u J n F 1 b 3 Q 7 L C Z x d W 9 0 O 0 h z I E 9 i X 0 V u d G V y b y Z x d W 9 0 O y w m c X V v d D t I c y B P Q k o m c X V v d D t d I i A v P j x F b n R y e S B U e X B l P S J G a W x s Q 2 9 1 b n Q i I F Z h b H V l P S J s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F 1 d G 9 S Z W 1 v d m V k Q 2 9 s d W 1 u c z E u e 1 B y b 2 R 1 Y 3 R v L D B 9 J n F 1 b 3 Q 7 L C Z x d W 9 0 O 1 N l Y 3 R p b 2 4 x L 0 N v b n N 1 b H R h M S 9 B d X R v U m V t b 3 Z l Z E N v b H V t b n M x L n t G Z W N o Y S B H Z X N 0 a c O z b i w x f S Z x d W 9 0 O y w m c X V v d D t T Z W N 0 a W 9 u M S 9 D b 2 5 z d W x 0 Y T E v Q X V 0 b 1 J l b W 9 2 Z W R D b 2 x 1 b W 5 z M S 5 7 S H M g T 2 J f R W 5 0 Z X J v L D J 9 J n F 1 b 3 Q 7 L C Z x d W 9 0 O 1 N l Y 3 R p b 2 4 x L 0 N v b n N 1 b H R h M S 9 B d X R v U m V t b 3 Z l Z E N v b H V t b n M x L n t I c y B P Q k o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u c 3 V s d G E x L 0 F 1 d G 9 S Z W 1 v d m V k Q 2 9 s d W 1 u c z E u e 1 B y b 2 R 1 Y 3 R v L D B 9 J n F 1 b 3 Q 7 L C Z x d W 9 0 O 1 N l Y 3 R p b 2 4 x L 0 N v b n N 1 b H R h M S 9 B d X R v U m V t b 3 Z l Z E N v b H V t b n M x L n t G Z W N o Y S B H Z X N 0 a c O z b i w x f S Z x d W 9 0 O y w m c X V v d D t T Z W N 0 a W 9 u M S 9 D b 2 5 z d W x 0 Y T E v Q X V 0 b 1 J l b W 9 2 Z W R D b 2 x 1 b W 5 z M S 5 7 S H M g T 2 J f R W 5 0 Z X J v L D J 9 J n F 1 b 3 Q 7 L C Z x d W 9 0 O 1 N l Y 3 R p b 2 4 x L 0 N v b n N 1 b H R h M S 9 B d X R v U m V t b 3 Z l Z E N v b H V t b n M x L n t I c y B P Q k o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q d X N 0 Z V 9 I U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M W I w Z j B k Y S 0 0 Z T Y x L T Q 3 N T Y t O D I y O S 1 j Y T g 0 O T l k N z c x N D U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Z p b G x F c n J v c k N v d W 5 0 I i B W Y W x 1 Z T 0 i b D A i I C 8 + P E V u d H J 5 I F R 5 c G U 9 I k Z p b G x M Y X N 0 V X B k Y X R l Z C I g V m F s d W U 9 I m Q y M D I 0 L T A 1 L T A y V D E y O j U 0 O j M 3 L j U 2 N z U 0 M z d a I i A v P j x F b n R y e S B U e X B l P S J G a W x s R X J y b 3 J D b 2 R l I i B W Y W x 1 Z T 0 i c 1 V u a 2 5 v d 2 4 i I C 8 + P E V u d H J 5 I F R 5 c G U 9 I k Z p b G x D b 2 x 1 b W 5 U e X B l c y I g V m F s d W U 9 I n N C Z 2 t G Q m c 9 P S I g L z 4 8 R W 5 0 c n k g V H l w Z T 0 i R m l s b E N v b H V t b k 5 h b W V z I i B W Y W x 1 Z T 0 i c 1 s m c X V v d D t V c 2 V y S W 5 j b 2 5 j Z X J 0 J n F 1 b 3 Q 7 L C Z x d W 9 0 O 0 Z l Y 2 h h J n F 1 b 3 Q 7 L C Z x d W 9 0 O 0 h z I F R l b 3 J p Y 2 F z I E F q d X N 0 Y W R h c y Z x d W 9 0 O y w m c X V v d D t D b 2 1 l b n R h c m l v c y B J b n R l c n Z h b G 8 m c X V v d D t d I i A v P j x F b n R y e S B U e X B l P S J G a W x s Q 2 9 1 b n Q i I F Z h b H V l P S J s M j A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d X N 0 Z S B I b 3 J h c y 9 B d X R v U m V t b 3 Z l Z E N v b H V t b n M x L n t V c 2 V y S W 5 j b 2 5 j Z X J 0 L D B 9 J n F 1 b 3 Q 7 L C Z x d W 9 0 O 1 N l Y 3 R p b 2 4 x L 0 F q d X N 0 Z S B I b 3 J h c y 9 B d X R v U m V t b 3 Z l Z E N v b H V t b n M x L n t G Z W N o Y S w x f S Z x d W 9 0 O y w m c X V v d D t T Z W N 0 a W 9 u M S 9 B a n V z d G U g S G 9 y Y X M v Q X V 0 b 1 J l b W 9 2 Z W R D b 2 x 1 b W 5 z M S 5 7 S H M g V G V v c m l j Y X M g Q W p 1 c 3 R h Z G F z L D J 9 J n F 1 b 3 Q 7 L C Z x d W 9 0 O 1 N l Y 3 R p b 2 4 x L 0 F q d X N 0 Z S B I b 3 J h c y 9 B d X R v U m V t b 3 Z l Z E N v b H V t b n M x L n t D b 2 1 l b n R h c m l v c y B J b n R l c n Z h b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p 1 c 3 R l I E h v c m F z L 0 F 1 d G 9 S Z W 1 v d m V k Q 2 9 s d W 1 u c z E u e 1 V z Z X J J b m N v b m N l c n Q s M H 0 m c X V v d D s s J n F 1 b 3 Q 7 U 2 V j d G l v b j E v Q W p 1 c 3 R l I E h v c m F z L 0 F 1 d G 9 S Z W 1 v d m V k Q 2 9 s d W 1 u c z E u e 0 Z l Y 2 h h L D F 9 J n F 1 b 3 Q 7 L C Z x d W 9 0 O 1 N l Y 3 R p b 2 4 x L 0 F q d X N 0 Z S B I b 3 J h c y 9 B d X R v U m V t b 3 Z l Z E N v b H V t b n M x L n t I c y B U Z W 9 y a W N h c y B B a n V z d G F k Y X M s M n 0 m c X V v d D s s J n F 1 b 3 Q 7 U 2 V j d G l v b j E v Q W p 1 c 3 R l I E h v c m F z L 0 F 1 d G 9 S Z W 1 v d m V k Q 2 9 s d W 1 u c z E u e 0 N v b W V u d G F y a W 9 z I E l u d G V y d m F s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F z J T I w Q V p P J T I w T W V z J T I w Q W 5 0 Z X J p b 3 I 8 L 0 l 0 Z W 1 Q Y X R o P j w v S X R l b U x v Y 2 F 0 a W 9 u P j x T d G F i b G V F b n R y a W V z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j M j U z O W Q 0 N i 0 1 Z m Q 1 L T Q x M D I t Y m I 0 N i 0 0 Z T c z M D M 4 Y W N i Y j k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x h c 3 R V c G R h d G V k I i B W Y W x 1 Z T 0 i Z D I w M j Q t M D U t M D J U M T I 6 N T Q 6 M z A u M D Q 2 N j I w N V o i I C 8 + P E V u d H J 5 I F R 5 c G U 9 I k Z p b G x F c n J v c k N v Z G U i I F Z h b H V l P S J z V W 5 r b m 9 3 b i I g L z 4 8 R W 5 0 c n k g V H l w Z T 0 i R m l s b E N v b H V t b l R 5 c G V z I i B W Y W x 1 Z T 0 i c 0 J n a 0 d C Z 1 l H Q m d Z R 0 J n W U d C Z 1 l H Q m d R R 0 F 3 W U d B Q V l G Q l E 9 P S I g L z 4 8 R W 5 0 c n k g V H l w Z T 0 i R m l s b E N v b H V t b k 5 h b W V z I i B W Y W x 1 Z T 0 i c 1 s m c X V v d D t J Z C B P c G V y Y W R v c i Z x d W 9 0 O y w m c X V v d D t G Z W N o Y S Z x d W 9 0 O y w m c X V v d D t I b 3 J h J n F 1 b 3 Q 7 L C Z x d W 9 0 O 0 R p c 3 B v c 2 l 0 a X Z v J n F 1 b 3 Q 7 L C Z x d W 9 0 O 0 N s a W V u d G U m c X V v d D s s J n F 1 b 3 Q 7 Q 2 x p Z W 5 0 Z V 9 N Y W l s J n F 1 b 3 Q 7 L C Z x d W 9 0 O 0 N s a W V u d G V f V G V s Z W Z v b m 8 m c X V v d D s s J n F 1 b 3 Q 7 d X N l c l 9 p Z C Z x d W 9 0 O y w m c X V v d D t T d G F 0 d X N f T G l u a y Z x d W 9 0 O y w m c X V v d D t w Y X l t Z W 5 0 X 2 l k J n F 1 b 3 Q 7 L C Z x d W 9 0 O 3 B h e W 1 l b n R f b W V 0 a G 9 k X 2 l k J n F 1 b 3 Q 7 L C Z x d W 9 0 O 3 B h e W 1 l b n R f c 3 R h d H V z J n F 1 b 3 Q 7 L C Z x d W 9 0 O 3 B h e W 1 l b n R f c 3 R h d H V z X 2 R l d G F p b C Z x d W 9 0 O y w m c X V v d D t Q U k 9 E V U N U T y Z x d W 9 0 O y w m c X V v d D t T d W I g Q 2 F t c G H D s W E m c X V v d D s s J n F 1 b 3 Q 7 R X N 0 Y W R v X 0 d l c 3 R p b 2 4 m c X V v d D s s J n F 1 b 3 Q 7 U H V u d G 9 z I C h T a W 4 g S W 5 j Z W 5 0 a X Z v K S Z x d W 9 0 O y w m c X V v d D t P c G V y Y W R v c i Z x d W 9 0 O y w m c X V v d D t E b 2 N 1 b W V u d G 8 m c X V v d D s s J n F 1 b 3 Q 7 U 3 V w Z X J 2 a X N v c i Z x d W 9 0 O y w m c X V v d D t D b 2 9 y Z G l u Y W R v c i Z x d W 9 0 O y w m c X V v d D t T a X R l J n F 1 b 3 Q 7 L C Z x d W 9 0 O 0 V z d G F k b y Z x d W 9 0 O y w m c X V v d D t N d W x 0 a X B s a W N h Z G 9 y I E l u Y 2 V u d G l 2 b y Z x d W 9 0 O y w m c X V v d D t Q d W 5 0 b 3 M m c X V v d D t d I i A v P j x F b n R y e S B U e X B l P S J G a W x s Q 2 9 1 b n Q i I F Z h b H V l P S J s M T Q 1 M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u d G F z I E F a T y B N Z X M g Q W 5 0 Z X J p b 3 I v V G l w b y B j Y W 1 i a W F k b y 5 7 S W R f U m V n a X N 0 c m 8 u M i w x f S Z x d W 9 0 O y w m c X V v d D t T Z W N 0 a W 9 u M S 9 W Z W 5 0 Y X M g Q V p P I E 1 l c y B B b n R l c m l v c i 9 U a X B v I G N h b W J p Y W R v L n t G Z W N o Y S w y f S Z x d W 9 0 O y w m c X V v d D t T Z W N 0 a W 9 u M S 9 W Z W 5 0 Y X M g Q V p P I E 1 l c y B B b n R l c m l v c i 9 P c m l n Z W 4 u e 0 h v c m E s M n 0 m c X V v d D s s J n F 1 b 3 Q 7 U 2 V j d G l v b j E v V m V u d G F z I E F a T y B N Z X M g Q W 5 0 Z X J p b 3 I v T 3 J p Z 2 V u L n t E a X N w b 3 N p d G l 2 b y w z f S Z x d W 9 0 O y w m c X V v d D t T Z W N 0 a W 9 u M S 9 W Z W 5 0 Y X M g Q V p P I E 1 l c y B B b n R l c m l v c i 9 P c m l n Z W 4 u e 0 N s a W V u d G U s N H 0 m c X V v d D s s J n F 1 b 3 Q 7 U 2 V j d G l v b j E v V m V u d G F z I E F a T y B N Z X M g Q W 5 0 Z X J p b 3 I v T 3 J p Z 2 V u L n t D b G l l b n R l X 0 1 h a W w s N X 0 m c X V v d D s s J n F 1 b 3 Q 7 U 2 V j d G l v b j E v V m V u d G F z I E F a T y B N Z X M g Q W 5 0 Z X J p b 3 I v T 3 J p Z 2 V u L n t D b G l l b n R l X 1 R l b G V m b 2 5 v L D Z 9 J n F 1 b 3 Q 7 L C Z x d W 9 0 O 1 N l Y 3 R p b 2 4 x L 1 Z l b n R h c y B B W k 8 g T W V z I E F u d G V y a W 9 y L 0 9 y a W d l b i 5 7 d X N l c l 9 p Z C w 3 f S Z x d W 9 0 O y w m c X V v d D t T Z W N 0 a W 9 u M S 9 W Z W 5 0 Y X M g Q V p P I E 1 l c y B B b n R l c m l v c i 9 P c m l n Z W 4 u e 1 N 0 Y X R 1 c 1 9 M a W 5 r L D h 9 J n F 1 b 3 Q 7 L C Z x d W 9 0 O 1 N l Y 3 R p b 2 4 x L 1 Z l b n R h c y B B W k 8 g T W V z I E F u d G V y a W 9 y L 0 9 y a W d l b i 5 7 c G F 5 b W V u d F 9 p Z C w 5 f S Z x d W 9 0 O y w m c X V v d D t T Z W N 0 a W 9 u M S 9 W Z W 5 0 Y X M g Q V p P I E 1 l c y B B b n R l c m l v c i 9 P c m l n Z W 4 u e 3 B h e W 1 l b n R f b W V 0 a G 9 k X 2 l k L D E w f S Z x d W 9 0 O y w m c X V v d D t T Z W N 0 a W 9 u M S 9 W Z W 5 0 Y X M g Q V p P I E 1 l c y B B b n R l c m l v c i 9 P c m l n Z W 4 u e 3 B h e W 1 l b n R f c 3 R h d H V z L D E x f S Z x d W 9 0 O y w m c X V v d D t T Z W N 0 a W 9 u M S 9 W Z W 5 0 Y X M g Q V p P I E 1 l c y B B b n R l c m l v c i 9 P c m l n Z W 4 u e 3 B h e W 1 l b n R f c 3 R h d H V z X 2 R l d G F p b C w x M n 0 m c X V v d D s s J n F 1 b 3 Q 7 U 2 V j d G l v b j E v V m V u d G F z I E F a T y B N Z X M g Q W 5 0 Z X J p b 3 I v T 3 J p Z 2 V u L n t Q U k 9 E V U N U T y w x M 3 0 m c X V v d D s s J n F 1 b 3 Q 7 U 2 V j d G l v b j E v V m V u d G F z I E F a T y B N Z X M g Q W 5 0 Z X J p b 3 I v T 3 J p Z 2 V u L n t T d W I g Q 2 F t c G H D s W E s M T R 9 J n F 1 b 3 Q 7 L C Z x d W 9 0 O 1 N l Y 3 R p b 2 4 x L 1 Z l b n R h c y B B W k 8 g T W V z I E F u d G V y a W 9 y L 0 9 y a W d l b i 5 7 R X N 0 Y W R v X 0 d l c 3 R p b 2 4 s M T V 9 J n F 1 b 3 Q 7 L C Z x d W 9 0 O 1 N l Y 3 R p b 2 4 x L 1 Z l b n R h c y B B W k 8 g T W V z I E F u d G V y a W 9 y L 0 9 y a W d l b i 5 7 U H V u d G 9 z I C h T a W 4 g S W 5 j Z W 5 0 a X Z v K S w x N n 0 m c X V v d D s s J n F 1 b 3 Q 7 U 2 V j d G l v b j E v V m V u d G F z I E F a T y B N Z X M g Q W 5 0 Z X J p b 3 I v R X h w Y W 5 k Z S B E b 3 R h Y 2 l v b i A y L n t P c G V y Y W R v c i w x N 3 0 m c X V v d D s s J n F 1 b 3 Q 7 U 2 V j d G l v b j E v V m V u d G F z I E F a T y B N Z X M g Q W 5 0 Z X J p b 3 I v R X h w Y W 5 k Z S B E b 3 R h Y 2 l v b i A y L n t E b 2 N 1 b W V u d G 8 s M T h 9 J n F 1 b 3 Q 7 L C Z x d W 9 0 O 1 N l Y 3 R p b 2 4 x L 1 Z l b n R h c y B B W k 8 g T W V z I E F u d G V y a W 9 y L 0 V 4 c G F u Z G U g R G 9 0 Y W N p b 2 4 g M i 5 7 U 3 V w Z X J 2 a X N v c i w x O X 0 m c X V v d D s s J n F 1 b 3 Q 7 U 2 V j d G l v b j E v V m V u d G F z I E F a T y B N Z X M g Q W 5 0 Z X J p b 3 I v R X h w Y W 5 k Z S B E b 3 R h Y 2 l v b i A y L n t D b 2 9 y Z G l u Y W R v c i w y M H 0 m c X V v d D s s J n F 1 b 3 Q 7 U 2 V j d G l v b j E v V m V u d G F z I E F a T y B N Z X M g Q W 5 0 Z X J p b 3 I v R X h w Y W 5 k Z S B E b 3 R h Y 2 l v b i A y L n t T a X R l L D I x f S Z x d W 9 0 O y w m c X V v d D t T Z W N 0 a W 9 u M S 9 W Z W 5 0 Y X M g Q V p P I E 1 l c y B B b n R l c m l v c i 9 F e H B h b m R l I E R v d G F j a W 9 u I D I u e 0 V z d G F k b y w y M n 0 m c X V v d D s s J n F 1 b 3 Q 7 U 2 V j d G l v b j E v V m V u d G F z I E F a T y B N Z X M g Q W 5 0 Z X J p b 3 I v V m F s b 3 I g c m V l b X B s Y X p h Z G 8 u e 0 1 1 b H R p c G x p Y 2 F k b 3 I g S W 5 j Z W 5 0 a X Z v L D I z f S Z x d W 9 0 O y w m c X V v d D t T Z W N 0 a W 9 u M S 9 W Z W 5 0 Y X M g Q V p P I E 1 l c y B B b n R l c m l v c i 9 D Y W 1 w b y B Q d W 5 0 b 3 M g K E N v b i B J b m N l b n R p d m 8 p L n t Q d W 5 0 b 3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W Z W 5 0 Y X M g Q V p P I E 1 l c y B B b n R l c m l v c i 9 U a X B v I G N h b W J p Y W R v L n t J Z F 9 S Z W d p c 3 R y b y 4 y L D F 9 J n F 1 b 3 Q 7 L C Z x d W 9 0 O 1 N l Y 3 R p b 2 4 x L 1 Z l b n R h c y B B W k 8 g T W V z I E F u d G V y a W 9 y L 1 R p c G 8 g Y 2 F t Y m l h Z G 8 u e 0 Z l Y 2 h h L D J 9 J n F 1 b 3 Q 7 L C Z x d W 9 0 O 1 N l Y 3 R p b 2 4 x L 1 Z l b n R h c y B B W k 8 g T W V z I E F u d G V y a W 9 y L 0 9 y a W d l b i 5 7 S G 9 y Y S w y f S Z x d W 9 0 O y w m c X V v d D t T Z W N 0 a W 9 u M S 9 W Z W 5 0 Y X M g Q V p P I E 1 l c y B B b n R l c m l v c i 9 P c m l n Z W 4 u e 0 R p c 3 B v c 2 l 0 a X Z v L D N 9 J n F 1 b 3 Q 7 L C Z x d W 9 0 O 1 N l Y 3 R p b 2 4 x L 1 Z l b n R h c y B B W k 8 g T W V z I E F u d G V y a W 9 y L 0 9 y a W d l b i 5 7 Q 2 x p Z W 5 0 Z S w 0 f S Z x d W 9 0 O y w m c X V v d D t T Z W N 0 a W 9 u M S 9 W Z W 5 0 Y X M g Q V p P I E 1 l c y B B b n R l c m l v c i 9 P c m l n Z W 4 u e 0 N s a W V u d G V f T W F p b C w 1 f S Z x d W 9 0 O y w m c X V v d D t T Z W N 0 a W 9 u M S 9 W Z W 5 0 Y X M g Q V p P I E 1 l c y B B b n R l c m l v c i 9 P c m l n Z W 4 u e 0 N s a W V u d G V f V G V s Z W Z v b m 8 s N n 0 m c X V v d D s s J n F 1 b 3 Q 7 U 2 V j d G l v b j E v V m V u d G F z I E F a T y B N Z X M g Q W 5 0 Z X J p b 3 I v T 3 J p Z 2 V u L n t 1 c 2 V y X 2 l k L D d 9 J n F 1 b 3 Q 7 L C Z x d W 9 0 O 1 N l Y 3 R p b 2 4 x L 1 Z l b n R h c y B B W k 8 g T W V z I E F u d G V y a W 9 y L 0 9 y a W d l b i 5 7 U 3 R h d H V z X 0 x p b m s s O H 0 m c X V v d D s s J n F 1 b 3 Q 7 U 2 V j d G l v b j E v V m V u d G F z I E F a T y B N Z X M g Q W 5 0 Z X J p b 3 I v T 3 J p Z 2 V u L n t w Y X l t Z W 5 0 X 2 l k L D l 9 J n F 1 b 3 Q 7 L C Z x d W 9 0 O 1 N l Y 3 R p b 2 4 x L 1 Z l b n R h c y B B W k 8 g T W V z I E F u d G V y a W 9 y L 0 9 y a W d l b i 5 7 c G F 5 b W V u d F 9 t Z X R o b 2 R f a W Q s M T B 9 J n F 1 b 3 Q 7 L C Z x d W 9 0 O 1 N l Y 3 R p b 2 4 x L 1 Z l b n R h c y B B W k 8 g T W V z I E F u d G V y a W 9 y L 0 9 y a W d l b i 5 7 c G F 5 b W V u d F 9 z d G F 0 d X M s M T F 9 J n F 1 b 3 Q 7 L C Z x d W 9 0 O 1 N l Y 3 R p b 2 4 x L 1 Z l b n R h c y B B W k 8 g T W V z I E F u d G V y a W 9 y L 0 9 y a W d l b i 5 7 c G F 5 b W V u d F 9 z d G F 0 d X N f Z G V 0 Y W l s L D E y f S Z x d W 9 0 O y w m c X V v d D t T Z W N 0 a W 9 u M S 9 W Z W 5 0 Y X M g Q V p P I E 1 l c y B B b n R l c m l v c i 9 P c m l n Z W 4 u e 1 B S T 0 R V Q 1 R P L D E z f S Z x d W 9 0 O y w m c X V v d D t T Z W N 0 a W 9 u M S 9 W Z W 5 0 Y X M g Q V p P I E 1 l c y B B b n R l c m l v c i 9 P c m l n Z W 4 u e 1 N 1 Y i B D Y W 1 w Y c O x Y S w x N H 0 m c X V v d D s s J n F 1 b 3 Q 7 U 2 V j d G l v b j E v V m V u d G F z I E F a T y B N Z X M g Q W 5 0 Z X J p b 3 I v T 3 J p Z 2 V u L n t F c 3 R h Z G 9 f R 2 V z d G l v b i w x N X 0 m c X V v d D s s J n F 1 b 3 Q 7 U 2 V j d G l v b j E v V m V u d G F z I E F a T y B N Z X M g Q W 5 0 Z X J p b 3 I v T 3 J p Z 2 V u L n t Q d W 5 0 b 3 M g K F N p b i B J b m N l b n R p d m 8 p L D E 2 f S Z x d W 9 0 O y w m c X V v d D t T Z W N 0 a W 9 u M S 9 W Z W 5 0 Y X M g Q V p P I E 1 l c y B B b n R l c m l v c i 9 F e H B h b m R l I E R v d G F j a W 9 u I D I u e 0 9 w Z X J h Z G 9 y L D E 3 f S Z x d W 9 0 O y w m c X V v d D t T Z W N 0 a W 9 u M S 9 W Z W 5 0 Y X M g Q V p P I E 1 l c y B B b n R l c m l v c i 9 F e H B h b m R l I E R v d G F j a W 9 u I D I u e 0 R v Y 3 V t Z W 5 0 b y w x O H 0 m c X V v d D s s J n F 1 b 3 Q 7 U 2 V j d G l v b j E v V m V u d G F z I E F a T y B N Z X M g Q W 5 0 Z X J p b 3 I v R X h w Y W 5 k Z S B E b 3 R h Y 2 l v b i A y L n t T d X B l c n Z p c 2 9 y L D E 5 f S Z x d W 9 0 O y w m c X V v d D t T Z W N 0 a W 9 u M S 9 W Z W 5 0 Y X M g Q V p P I E 1 l c y B B b n R l c m l v c i 9 F e H B h b m R l I E R v d G F j a W 9 u I D I u e 0 N v b 3 J k a W 5 h Z G 9 y L D I w f S Z x d W 9 0 O y w m c X V v d D t T Z W N 0 a W 9 u M S 9 W Z W 5 0 Y X M g Q V p P I E 1 l c y B B b n R l c m l v c i 9 F e H B h b m R l I E R v d G F j a W 9 u I D I u e 1 N p d G U s M j F 9 J n F 1 b 3 Q 7 L C Z x d W 9 0 O 1 N l Y 3 R p b 2 4 x L 1 Z l b n R h c y B B W k 8 g T W V z I E F u d G V y a W 9 y L 0 V 4 c G F u Z G U g R G 9 0 Y W N p b 2 4 g M i 5 7 R X N 0 Y W R v L D I y f S Z x d W 9 0 O y w m c X V v d D t T Z W N 0 a W 9 u M S 9 W Z W 5 0 Y X M g Q V p P I E 1 l c y B B b n R l c m l v c i 9 W Y W x v c i B y Z W V t c G x h e m F k b y 5 7 T X V s d G l w b G l j Y W R v c i B J b m N l b n R p d m 8 s M j N 9 J n F 1 b 3 Q 7 L C Z x d W 9 0 O 1 N l Y 3 R p b 2 4 x L 1 Z l b n R h c y B B W k 8 g T W V z I E F u d G V y a W 9 y L 0 N h b X B v I F B 1 b n R v c y A o Q 2 9 u I E l u Y 2 V u d G l 2 b y k u e 1 B 1 b n R v c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d G F j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j a W 9 u L 0 R v d G F j a W 9 u X 1 B P S U 5 U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W N p b 2 4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l b X B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V t c G 9 z L 0 N v b W J p b m E l M j B E b 3 R h Y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Z W 1 w b 3 M v R X h w Y W 5 k Z S U y M E R v d G F j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I w Q V p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Y X N f S W 5 j Z W 5 0 a X Z v X 0 1 Q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Y X N f S W 5 j Z W 5 0 a X Z v X 0 1 Q L 0 R p Y X N f S W 5 j Z W 5 0 a X Z v X 0 1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h c 1 9 J b m N l b n R p d m 9 f T V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h c 1 9 J b m N l b n R p d m 9 f T V A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1 R p Z W 1 w b 3 N G a W 5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j B B W k 8 v Q 2 9 t Y m l u Y S U y M E R v d G F j a W 9 u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M E F a T y 9 F e H B h b m R l J T I w R G 9 0 Y W N p b 2 4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I w Q V p P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j B B W k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I w Q V p P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j B B W k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G F z J T I w R G V s a X Z l c n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R h c y U y M E R l b G l 2 Z X J 5 L 1 Z 0 Y X M l M j B E Z W x p d m V y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0 Y X M l M j B E Z W x p d m V y e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G F z J T I w R G V s a X Z l c n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R h c y U y M E R l b G l 2 Z X J 5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j a W 9 u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Y X N f T 2 J q Z X R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Y X N f T 2 J q Z X R p d m 8 v R m l s d H J h J T I w V m V u Z G V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h c 1 9 P Y m p l d G l 2 b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h c 1 9 P Y m p l d G l 2 b y 9 U a X B v J T I w Y 2 F t Y m l h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Y X N f T 2 J q Z X R p d m 8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Y X N f T 2 J q Z X R p d m 8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F z X 0 9 i a m V 0 a X Z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h c 1 9 P Y m p l d G l 2 b y 9 T Z S U y M G V 4 c G F u Z G k l Q z M l Q j M l M j B E a W F z J T I w R 2 V z d G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Y X N f T 2 J q Z X R p d m 8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h c 1 9 P Y m p l d G l 2 b y 9 T Z S U y M G V 4 c G F u Z G k l Q z M l Q j M l M j B C Y W p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F z X 0 9 i a m V 0 a X Z v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h c 1 9 P Y m p l d G l 2 b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Y X N f T 2 J q Z X R p d m 8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F z X 0 9 i a m V 0 a X Z v L 0 N v b H V t b m F z J T I w Y 2 9 u J T I w b m 9 t Y n J l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Y X N f T 2 J q Z X R p d m 8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F z X 0 9 i a m V 0 a X Z v L 0 N v b H V t b m F z J T I w Y 2 9 u J T I w b m 9 t Y n J l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Y X N f T 2 J q Z X R p d m 8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h c 1 9 P Y m p l d G l 2 b y 9 T Z S U y M G V 4 c G F u Z G k l Q z M l Q j M l M j B B a n V z d G U l M j B k Z S U y M E h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Y X N f T 2 J q Z X R p d m 8 v V G l w b y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F z X 0 9 i a m V 0 a X Z v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Y X N f T 2 J q Z X R p d m 8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h c 1 9 P Y m p l d G l 2 b y 9 W Y W x v c i U y M H J l Z W 1 w b G F 6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F z X 0 9 i a m V 0 a X Z v L 1 B l c n N v b m F s a X p h Z G E l M j B h Z 3 J l Z 2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h c 1 9 P Y m p l d G l 2 b y 9 U a X B v J T I w Y 2 F t Y m l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Y X N f T 2 J q Z X R p d m 8 v V G l w b y U y M G N h b W J p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F z X 0 9 i a m V 0 a X Z v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Y X N f T 2 J q Z X R p d m 8 v Q 2 9 s d W 1 u Y S U y M G N v b W J p b m F k Y S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F z X 0 9 i a m V 0 a X Z v L 0 N v b H V t b m F z J T I w Y 2 9 u J T I w b m 9 t Y n J l J T I w Y 2 F t Y m l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Y X N f T 2 J q Z X R p d m 8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h c 1 9 P Y m p l d G l 2 b y 9 T Z S U y M G V 4 c G F u Z G k l Q z M l Q j M l M j B U Y W J s Y V 9 U a W V t c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Y X N f T 2 J q Z X R p d m 8 v V m F s b 3 I l M j B y Z W V t c G x h e m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h c 1 9 P Y m p l d G l 2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F z X 0 9 i a m V 0 a X Z v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F z X 0 9 i a m V 0 a X Z v L 0 Z p b G F z J T I w Z m l s d H J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F z X 0 9 i a m V 0 a X Z v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F z X 0 9 i a m V 0 a X Z v L 0 Z p b G F z J T I w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F z X 0 9 i a m V 0 a X Z v L 0 Z p b G F z J T I w Z m l s d H J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F z X 0 9 i a m V 0 a X Z v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Y X N f T 2 J q Z X R p d m 8 v U 2 U l M j B l e H B h b m R p J U M z J U I z J T I w Q W p 1 c 3 R l J T I w Z G U l M j B I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F z X 0 9 i a m V 0 a X Z v L 1 B l c n N v b m F s a X p h Z G E l M j B h Z 3 J l Z 2 F k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h c 1 9 P Y m p l d G l 2 b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Y X N f T 2 J q Z X R p d m 8 v V G l w b y U y M G N h b W J p Y W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F z X 0 9 i a m V 0 a X Z v L 0 N v b H V t b m F z J T I w Y 2 9 u J T I w b m 9 t Y n J l J T I w Y 2 F t Y m l h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Y X N f T 2 J q Z X R p d m 8 v R H V w b G l j Y W R v c y U y M H F 1 a X R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F z X 0 9 i a m V 0 a X Z v L 0 N v b H V t b m F z J T I w c X V p d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q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q Y X M v U G 9 u Z X I l M j B F b i U y M E 1 h e S V D M y V C Q X N j d W x h c y U y M E N h Z G E l M j B Q Y W x h Y n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q Y X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p h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V t c G 9 z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I d W 5 0 a W 5 n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I d W 5 0 a W 5 n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I d W 5 0 a W 5 n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L X 0 h 1 b n R p b m c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S H V u d G l u Z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I d W 5 0 a W 5 n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S H V u d G l u Z y 9 T Z S U y M G V 4 c G F u Z G k l Q z M l Q j M l M j B E b 3 R h Y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I d W 5 0 a W 5 n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S H V u d G l u Z y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L X 0 h 1 b n R p b m c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I d W 5 0 a W 5 n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S H V u d G l u Z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L X 0 h 1 b n R p b m c v R m l s d H J v J T I w M C U y M H B 1 b n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I d W 5 0 a W 5 n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L X 0 h 1 b n R p b m c v U 2 U l M j B l e H B h b m R p J U M z J U I z J T I w U k 5 L J T I w S F V O V E l O R y U y M E F D V E l W T 1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S H V u d G l u Z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L X 0 h 1 b n R p b m c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S H V u d G l u Z y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I d W 5 0 a W 5 n L 0 Z p b G F z J T I w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I d W 5 0 a W 5 n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L X 0 h 1 b n R p b m d f Q W N 0 a X Z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S H V u d G l u Z 1 9 B Y 3 R p d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I d W 5 0 a W 5 n X 0 F j d G l 2 b 3 M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S H V u d G l u Z 1 9 B Y 3 R p d m 9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L X 0 h 1 b n R p b m d f Q W N 0 a X Z v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I d W 5 0 a W 5 n X 0 F j d G l 2 b 3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I d W 5 0 a W 5 n X 0 F j d G l 2 b 3 M v U 2 U l M j B l e H B h b m R p J U M z J U I z J T I w R G 9 0 Y W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S H V u d G l u Z 1 9 B Y 3 R p d m 9 z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I d W 5 0 a W 5 n X 0 F j d G l 2 b 3 M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S H V u d G l u Z 1 9 B Y 3 R p d m 9 z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S H V u d G l u Z 1 9 B Y 3 R p d m 9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S H V u d G l u Z 1 9 B Y 3 R p d m 9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S H V u d G l u Z 1 9 B Y 3 R p d m 9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S H V u d G l u Z 1 9 B Y 3 R p d m 9 z L 0 Z p b H R y b y U y M D A l M j B w d W 5 0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S H V u d G l u Z 1 9 B Y 3 R p d m 9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R G V s a X Z l c n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L X 0 R l b G l 2 Z X J 5 L 1 B 1 b n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E Z W x p d m V y e S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E Z W x p d m V y e S 9 T Z S U y M G V 4 c G F u Z G k l Q z M l Q j M l M j B E b 3 R h Y 2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R G V s a X Z l c n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L X 0 R l b G l 2 Z X J 5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E Z W x p d m V y e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E Z W x p d m V y e S 9 P c m R l b i U y M G R l J T I w b W F 5 b 3 I l M j B Q d W 5 0 b 3 M l M j B h J T I w b W V u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R G V s a X Z l c n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R G V s a X Z l c n k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E Z W x p d m V y e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h c 1 9 H Z X N 0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Y X N f R 2 V z d G l v b i 9 E a W F z J T I w R 2 V z d G k l Q z M l Q j N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h c 1 9 H Z X N 0 a W 9 u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Y X N f R 2 V z d G l v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F z X 0 d l c 3 R p b 2 4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Y X N f R 2 V z d G l v b i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F z X 0 d l c 3 R p b 2 4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Y X N f R 2 V z d G l v b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p 1 c 3 R l X 0 h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d X N 0 Z V 9 I U y 9 B a n V z d G U l M j B k Z S U y M E h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p 1 c 3 R l X 0 h T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d X N 0 Z V 9 I U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p 1 c 3 R l X 0 h T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d X N 0 Z V 9 I U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d X N 0 Z V 9 I U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n V z d G V f S F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d X N 0 Z V 9 I U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p 1 c 3 R l X 0 h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p 1 c 3 R l X 0 h T L 1 B l c n N v b m F s a X p h Z G E l M j B h Z 3 J l Z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n V z d G V f S F M v U 2 U l M j B l e H B h b m R p J U M z J U I z J T I w R m V j a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n V z d G V f S F M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d X N 0 Z V 9 I U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n V z d G V f S F M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l b X B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j B B W k 8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M E F a T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I w Q V p P L 1 N l J T I w Z X h w Y W 5 k a S V D M y V C M y U y M E R p Y X N f S W 5 j Z W 5 0 a X Z v X 0 1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I w Q V p P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j B B W k 8 v Q 2 F t c G 8 l M j B Q d W 5 0 b 3 M l M j A o Q 2 9 u J T I w S W 5 j Z W 5 0 a X Z v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M E F a T y U y M E 1 l c y U y M E F u d G V y a W 9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M E F a T y U y M E 1 l c y U y M E F u d G V y a W 9 y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j B B W k 8 l M j B N Z X M l M j B B b n R l c m l v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j B B W k 8 l M j B N Z X M l M j B B b n R l c m l v c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I w Q V p P J T I w T W V z J T I w Q W 5 0 Z X J p b 3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U y M E F a T y U y M E 1 l c y U y M E F u d G V y a W 9 y L 0 N v b W J p b m E l M j B E b 3 R h Y 2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j B B W k 8 l M j B N Z X M l M j B B b n R l c m l v c i 9 F e H B h b m R l J T I w R G 9 0 Y W N p b 2 4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I w Q V p P J T I w T W V z J T I w Q W 5 0 Z X J p b 3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j B B W k 8 l M j B N Z X M l M j B B b n R l c m l v c i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I w Q V p P J T I w T W V z J T I w Q W 5 0 Z X J p b 3 I v U 2 U l M j B l e H B h b m R p J U M z J U I z J T I w R G l h c 1 9 J b m N l b n R p d m 9 f T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j B B W k 8 l M j B N Z X M l M j B B b n R l c m l v c i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I w Q V p P J T I w T W V z J T I w Q W 5 0 Z X J p b 3 I v Q 2 F t c G 8 l M j B Q d W 5 0 b 3 M l M j A o Q 2 9 u J T I w S W 5 j Z W 5 0 a X Z v K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X N l b n R p c 2 1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Q a X Z v d E 9 i a m V j d E 5 h b W U i I F Z h b H V l P S J z Q X V z Z W 5 0 a X N t b y F U Y W J s Y U R p b s O h b W l j Y T I i I C 8 + P E V u d H J 5 I F R 5 c G U 9 I k Z p b G x l Z E N v b X B s Z X R l U m V z d W x 0 V G 9 X b 3 J r c 2 h l Z X Q i I F Z h b H V l P S J s M C I g L z 4 8 R W 5 0 c n k g V H l w Z T 0 i U X V l c n l J R C I g V m F s d W U 9 I n M w O G V j M z R m N S 1 m N m M 5 L T Q 2 O W M t Y T F h M S 1 l M z N i N z g 0 M W U 0 Y 2 I i I C 8 + P E V u d H J 5 I F R 5 c G U 9 I k Z p b G x F c n J v c k N v d W 5 0 I i B W Y W x 1 Z T 0 i b D A i I C 8 + P E V u d H J 5 I F R 5 c G U 9 I k Z p b G x M Y X N 0 V X B k Y X R l Z C I g V m F s d W U 9 I m Q y M D I 0 L T A 1 L T A y V D E y O j U 0 O j M w L j A 2 N j g y M j h a I i A v P j x F b n R y e S B U e X B l P S J G a W x s R X J y b 3 J D b 2 R l I i B W Y W x 1 Z T 0 i c 1 V u a 2 5 v d 2 4 i I C 8 + P E V u d H J 5 I F R 5 c G U 9 I k Z p b G x D b 2 x 1 b W 5 U e X B l c y I g V m F s d W U 9 I n N C Z 2 t G Q l E 9 P S I g L z 4 8 R W 5 0 c n k g V H l w Z T 0 i R m l s b E N v b H V t b k 5 h b W V z I i B W Y W x 1 Z T 0 i c 1 s m c X V v d D t V c 2 V y T W l 0 c m 9 s J n F 1 b 3 Q 7 L C Z x d W 9 0 O 0 Z l Y 2 h h J n F 1 b 3 Q 7 L C Z x d W 9 0 O 0 h T I E 9 i a i Z x d W 9 0 O y w m c X V v d D t M T 0 d J T i Z x d W 9 0 O 1 0 i I C 8 + P E V u d H J 5 I F R 5 c G U 9 I k Z p b G x D b 3 V u d C I g V m F s d W U 9 I m w 5 M D A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y Y X N f T 2 J q Z X R p d m 8 v V G l w b y B j Y W 1 i a W F k b z c u e 1 V z Z X I g T W l 0 c m 9 s L D F 9 J n F 1 b 3 Q 7 L C Z x d W 9 0 O 1 N l Y 3 R p b 2 4 x L 0 h v c m F z X 0 9 i a m V 0 a X Z v L 1 R p c G 8 g Y 2 F t Y m l h Z G 8 1 L n t G Z W N o Y S w 3 f S Z x d W 9 0 O y w m c X V v d D t T Z W N 0 a W 9 u M S 9 I b 3 J h c 1 9 P Y m p l d G l 2 b y 9 U a X B v I G N h b W J p Y W R v O C 5 7 S F M g T 2 J q I D I s M T B 9 J n F 1 b 3 Q 7 L C Z x d W 9 0 O 1 N l Y 3 R p b 2 4 x L 0 F 1 c 2 V u d G l z b W 8 v V m F s b 3 I g c m V l b X B s Y X p h Z G 8 u e 0 x P R 0 l O L D l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h v c m F z X 0 9 i a m V 0 a X Z v L 1 R p c G 8 g Y 2 F t Y m l h Z G 8 3 L n t V c 2 V y I E 1 p d H J v b C w x f S Z x d W 9 0 O y w m c X V v d D t T Z W N 0 a W 9 u M S 9 I b 3 J h c 1 9 P Y m p l d G l 2 b y 9 U a X B v I G N h b W J p Y W R v N S 5 7 R m V j a G E s N 3 0 m c X V v d D s s J n F 1 b 3 Q 7 U 2 V j d G l v b j E v S G 9 y Y X N f T 2 J q Z X R p d m 8 v V G l w b y B j Y W 1 i a W F k b z g u e 0 h T I E 9 i a i A y L D E w f S Z x d W 9 0 O y w m c X V v d D t T Z W N 0 a W 9 u M S 9 B d X N l b n R p c 2 1 v L 1 Z h b G 9 y I H J l Z W 1 w b G F 6 Y W R v L n t M T 0 d J T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V z Z W 5 0 a X N t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N l b n R p c 2 1 v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N l b n R p c 2 1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N l b n R p c 2 1 v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N l b n R p c 2 1 v L 1 N l J T I w Z X h w Y W 5 k a S V D M y V C M y U y M E h z X 0 9 C S l 9 W Z W 5 k Z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c 2 V u d G l z b W 8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c 2 V u d G l z b W 8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R h c y U y M E R l b G l 2 Z X J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W N p b 2 4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j a W 9 u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I d W 5 0 a W 5 n X 0 F j d G l 2 b 3 M v S U 1 Q T 1 J U Q U 5 U R V 9 Q Q V J D S E V f U F V O V E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L X 0 h 1 b n R p b m d f Q W N 0 a X Z v c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S H V u d G l u Z 1 9 B Y 3 R p d m 9 z L 0 N v b H V t b m F z J T I w c X V p d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L X 0 h 1 b n R p b m d f Q W N 0 a X Z v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I d W 5 0 a W 5 n L 0 l N U E 9 S V E F O V E U l M j B Q Q V J D S E V f U F V O V E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L X 0 h 1 b n R p b m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L X 0 h 1 b n R p b m c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S H V u d G l u Z y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E Z W x p d m V y e S U y M C g y K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N D Y 0 Y m F k O C 1 i M D V m L T Q w O W Y t Y j Z l N i 0 5 O D g 3 N m J h Y T M 3 N j g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T G F z d F V w Z G F 0 Z W Q i I F Z h b H V l P S J k M j A y N C 0 w N S 0 w M l Q x M j o 1 N D o z N y 4 1 O D M x O T I y W i I g L z 4 8 R W 5 0 c n k g V H l w Z T 0 i R m l s b E V y c m 9 y Q 2 9 k Z S I g V m F s d W U 9 I n N V b m t u b 3 d u I i A v P j x F b n R y e S B U e X B l P S J G a W x s Q 2 9 s d W 1 u V H l w Z X M i I F Z h b H V l P S J z Q X d Z R 0 J R P T 0 i I C 8 + P E V u d H J 5 I F R 5 c G U 9 I k Z p b G x D b 2 x 1 b W 5 O Y W 1 l c y I g V m F s d W U 9 I n N b J n F 1 b 3 Q 7 U k 5 L J n F 1 b 3 Q 7 L C Z x d W 9 0 O 0 9 w Z X J h Z G 9 y J n F 1 b 3 Q 7 L C Z x d W 9 0 O 1 N 1 c G V y d m l z b 3 I m c X V v d D s s J n F 1 b 3 Q 7 U H V u d G 9 z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5 L X 0 R l b G l 2 Z X J 5 I C g y K S 9 B d X R v U m V t b 3 Z l Z E N v b H V t b n M x L n t S T k s s M H 0 m c X V v d D s s J n F 1 b 3 Q 7 U 2 V j d G l v b j E v U k 5 L X 0 R l b G l 2 Z X J 5 I C g y K S 9 B d X R v U m V t b 3 Z l Z E N v b H V t b n M x L n t P c G V y Y W R v c i w x f S Z x d W 9 0 O y w m c X V v d D t T Z W N 0 a W 9 u M S 9 S T k t f R G V s a X Z l c n k g K D I p L 0 F 1 d G 9 S Z W 1 v d m V k Q 2 9 s d W 1 u c z E u e 1 N 1 c G V y d m l z b 3 I s M n 0 m c X V v d D s s J n F 1 b 3 Q 7 U 2 V j d G l v b j E v U k 5 L X 0 R l b G l 2 Z X J 5 I C g y K S 9 B d X R v U m V t b 3 Z l Z E N v b H V t b n M x L n t Q d W 5 0 b 3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k 5 L X 0 R l b G l 2 Z X J 5 I C g y K S 9 B d X R v U m V t b 3 Z l Z E N v b H V t b n M x L n t S T k s s M H 0 m c X V v d D s s J n F 1 b 3 Q 7 U 2 V j d G l v b j E v U k 5 L X 0 R l b G l 2 Z X J 5 I C g y K S 9 B d X R v U m V t b 3 Z l Z E N v b H V t b n M x L n t P c G V y Y W R v c i w x f S Z x d W 9 0 O y w m c X V v d D t T Z W N 0 a W 9 u M S 9 S T k t f R G V s a X Z l c n k g K D I p L 0 F 1 d G 9 S Z W 1 v d m V k Q 2 9 s d W 1 u c z E u e 1 N 1 c G V y d m l z b 3 I s M n 0 m c X V v d D s s J n F 1 b 3 Q 7 U 2 V j d G l v b j E v U k 5 L X 0 R l b G l 2 Z X J 5 I C g y K S 9 B d X R v U m V t b 3 Z l Z E N v b H V t b n M x L n t Q d W 5 0 b 3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O S 1 9 E Z W x p d m V y e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R G V s a X Z l c n k l M j A o M i k v U H V u d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L X 0 R l b G l 2 Z X J 5 J T I w K D I p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L X 0 R l b G l 2 Z X J 5 J T I w K D I p L 1 N l J T I w Z X h w Y W 5 k a S V D M y V C M y U y M E R v d G F j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E Z W x p d m V y e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R G V s a X Z l c n k l M j A o M i k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L X 0 R l b G l 2 Z X J 5 J T I w K D I p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L X 0 R l b G l 2 Z X J 5 J T I w K D I p L 0 9 y Z G V u J T I w Z G U l M j B t Y X l v c i U y M F B 1 b n R v c y U y M G E l M j B t Z W 5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E Z W x p d m V y e S U y M C g y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E Z W x p d m V y e S U y M C g y K S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L X 0 R l b G l 2 Z X J 5 J T I w K D I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R G V s a X Z l c n k l M j A o M y k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h m N D I x O W E t N T A 4 M y 0 0 N j I 3 L T l i N D M t O G E 1 N D Y z M m I 4 N z c w I i A v P j x F b n R y e S B U e X B l P S J O Y W 1 l V X B k Y X R l Z E F m d G V y R m l s b C I g V m F s d W U 9 I m w w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S T k t f R G V s a X Z l c n l f M T E x M i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5 h d m l n Y X R p b 2 5 T d G V w T m F t Z S I g V m F s d W U 9 I n N O Y X Z l Z 2 F j a c O z b i I g L z 4 8 R W 5 0 c n k g V H l w Z T 0 i R m l s b E x h c 3 R V c G R h d G V k I i B W Y W x 1 Z T 0 i Z D I w M j Q t M D U t M D J U M T I 6 N T Q 6 M z k u M z U 3 N z c 3 N F o i I C 8 + P E V u d H J 5 I F R 5 c G U 9 I k Z p b G x F c n J v c k N v Z G U i I F Z h b H V l P S J z V W 5 r b m 9 3 b i I g L z 4 8 R W 5 0 c n k g V H l w Z T 0 i R m l s b E N v b H V t b l R 5 c G V z I i B W Y W x 1 Z T 0 i c 0 F 3 W U d C U T 0 9 I i A v P j x F b n R y e S B U e X B l P S J G a W x s Q 2 9 s d W 1 u T m F t Z X M i I F Z h b H V l P S J z W y Z x d W 9 0 O 1 J O S y Z x d W 9 0 O y w m c X V v d D t P c G V y Y W R v c i Z x d W 9 0 O y w m c X V v d D t T d X B l c n Z p c 2 9 y J n F 1 b 3 Q 7 L C Z x d W 9 0 O 1 B 1 b n R v c y Z x d W 9 0 O 1 0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O S 1 9 E Z W x p d m V y e S A o M y k v Q X V 0 b 1 J l b W 9 2 Z W R D b 2 x 1 b W 5 z M S 5 7 U k 5 L L D B 9 J n F 1 b 3 Q 7 L C Z x d W 9 0 O 1 N l Y 3 R p b 2 4 x L 1 J O S 1 9 E Z W x p d m V y e S A o M y k v Q X V 0 b 1 J l b W 9 2 Z W R D b 2 x 1 b W 5 z M S 5 7 T 3 B l c m F k b 3 I s M X 0 m c X V v d D s s J n F 1 b 3 Q 7 U 2 V j d G l v b j E v U k 5 L X 0 R l b G l 2 Z X J 5 I C g z K S 9 B d X R v U m V t b 3 Z l Z E N v b H V t b n M x L n t T d X B l c n Z p c 2 9 y L D J 9 J n F 1 b 3 Q 7 L C Z x d W 9 0 O 1 N l Y 3 R p b 2 4 x L 1 J O S 1 9 E Z W x p d m V y e S A o M y k v Q X V 0 b 1 J l b W 9 2 Z W R D b 2 x 1 b W 5 z M S 5 7 U H V u d G 9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O S 1 9 E Z W x p d m V y e S A o M y k v Q X V 0 b 1 J l b W 9 2 Z W R D b 2 x 1 b W 5 z M S 5 7 U k 5 L L D B 9 J n F 1 b 3 Q 7 L C Z x d W 9 0 O 1 N l Y 3 R p b 2 4 x L 1 J O S 1 9 E Z W x p d m V y e S A o M y k v Q X V 0 b 1 J l b W 9 2 Z W R D b 2 x 1 b W 5 z M S 5 7 T 3 B l c m F k b 3 I s M X 0 m c X V v d D s s J n F 1 b 3 Q 7 U 2 V j d G l v b j E v U k 5 L X 0 R l b G l 2 Z X J 5 I C g z K S 9 B d X R v U m V t b 3 Z l Z E N v b H V t b n M x L n t T d X B l c n Z p c 2 9 y L D J 9 J n F 1 b 3 Q 7 L C Z x d W 9 0 O 1 N l Y 3 R p b 2 4 x L 1 J O S 1 9 E Z W x p d m V y e S A o M y k v Q X V 0 b 1 J l b W 9 2 Z W R D b 2 x 1 b W 5 z M S 5 7 U H V u d G 9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T k t f R G V s a X Z l c n k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L X 0 R l b G l 2 Z X J 5 J T I w K D M p L 1 B 1 b n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E Z W x p d m V y e S U y M C g z K S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E Z W x p d m V y e S U y M C g z K S 9 T Z S U y M G V 4 c G F u Z G k l Q z M l Q j M l M j B E b 3 R h Y 2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R G V s a X Z l c n k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L X 0 R l b G l 2 Z X J 5 J T I w K D M p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E Z W x p d m V y e S U y M C g z K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E Z W x p d m V y e S U y M C g z K S 9 P c m R l b i U y M G R l J T I w b W F 5 b 3 I l M j B Q d W 5 0 b 3 M l M j B h J T I w b W V u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R G V s a X Z l c n k l M j A o M y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t f R G V s a X Z l c n k l M j A o M y k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S 1 9 E Z W x p d m V y e S U y M C g z K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q Y X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K P M 2 H w o 6 R P r K 4 E R o 5 7 c H Q A A A A A A g A A A A A A E G Y A A A A B A A A g A A A A O G t x 8 w L I V D G f e A L d y a Y 8 1 / K 5 n / p f h 2 U i N 8 F R Y Z 4 s b P w A A A A A D o A A A A A C A A A g A A A A s A q f r x v 3 j S t m F O a q X u B j r X Q K i G H O O 9 Q 1 B M d K H V j G C B V Q A A A A q 9 0 / Y W Y + p e k v m y 6 E H k z k v W g I x V F I Y d 9 Q i B t v i J 3 F C a u D t m z Q c L G Z h a 2 l A Y 3 B J B n R A b h Y 5 B Q q N z k d i C J v d B U d s g 1 V l H E n P E k X P w V a p S K J x H h A A A A A q F o u v Y T X s k R z 3 M o 6 R C n W 8 D O X x O c 6 w G D 4 0 e f u 4 A U H E n L D O g M T f 5 F 6 l c K d E 3 n q Y 3 F K 5 5 B / Y X 1 2 c k z C u b w 1 W u 3 2 V g = = < / D a t a M a s h u p > 
</file>

<file path=customXml/item3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5.xml>��< ? x m l   v e r s i o n = " 1 . 0 "   e n c o d i n g = " U T F - 1 6 " ? > < G e m i n i   x m l n s = " h t t p : / / g e m i n i / p i v o t c u s t o m i z a t i o n / 6 3 2 c 5 9 d 8 - 2 b d 8 - 4 3 1 3 - b f 3 3 - 8 7 7 4 5 5 0 1 2 6 5 8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i t e m > < M e a s u r e N a m e > Q   P r e s e n t e s < / M e a s u r e N a m e > < D i s p l a y N a m e > Q   P r e s e n t e s < / D i s p l a y N a m e > < V i s i b l e > F a l s e < / V i s i b l e > < / i t e m > < i t e m > < M e a s u r e N a m e > Q   A u s e n t e s < / M e a s u r e N a m e > < D i s p l a y N a m e > Q   A u s e n t e s < / D i s p l a y N a m e > < V i s i b l e > F a l s e < / V i s i b l e > < / i t e m > < i t e m > < M e a s u r e N a m e > %   P r e s e n c i a l i d a d < / M e a s u r e N a m e > < D i s p l a y N a m e > %   P r e s e n c i a l i d a d < / D i s p l a y N a m e > < V i s i b l e > F a l s e < / V i s i b l e > < / i t e m > < i t e m > < M e a s u r e N a m e > %   A u s e n c i a < / M e a s u r e N a m e > < D i s p l a y N a m e > %   A u s e n c i a < / D i s p l a y N a m e > < V i s i b l e > F a l s e < / V i s i b l e > < / i t e m > < i t e m > < M e a s u r e N a m e > A u s e n t i s m o < / M e a s u r e N a m e > < D i s p l a y N a m e > A u s e n t i s m o < / D i s p l a y N a m e > < V i s i b l e > F a l s e < / V i s i b l e > < / i t e m > < i t e m > < M e a s u r e N a m e > T o t a l L o g i n A u s e n < / M e a s u r e N a m e > < D i s p l a y N a m e > T o t a l L o g i n A u s e n < / D i s p l a y N a m e > < V i s i b l e > F a l s e < / V i s i b l e > < / i t e m > < i t e m > < M e a s u r e N a m e > T o t a l H S O b j < / M e a s u r e N a m e > < D i s p l a y N a m e > T o t a l H S O b j 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 1 6 0 < / i n t > < / v a l u e > < / i t e m > < i t e m > < k e y > < s t r i n g > A � o < / s t r i n g > < / k e y > < v a l u e > < i n t > 7 4 < / i n t > < / v a l u e > < / i t e m > < i t e m > < k e y > < s t r i n g > N � m e r o   d e   m e s < / s t r i n g > < / k e y > < v a l u e > < i n t > 1 6 5 < / i n t > < / v a l u e > < / i t e m > < i t e m > < k e y > < s t r i n g > M e s < / s t r i n g > < / k e y > < v a l u e > < i n t > 7 6 < / i n t > < / v a l u e > < / i t e m > < i t e m > < k e y > < s t r i n g > M M M - A A A A < / s t r i n g > < / k e y > < v a l u e > < i n t > 1 4 1 < / i n t > < / v a l u e > < / i t e m > < i t e m > < k e y > < s t r i n g > N � m e r o   d e   d � a   d e   l a   s e m a n a < / s t r i n g > < / k e y > < v a l u e > < i n t > 2 6 0 < / i n t > < / v a l u e > < / i t e m > < i t e m > < k e y > < s t r i n g > D � a   d e   l a   s e m a n a < / s t r i n g > < / k e y > < v a l u e > < i n t > 1 7 2 < / i n t > < / v a l u e > < / i t e m > < i t e m > < k e y > < s t r i n g > D � a < / s t r i n g > < / k e y > < v a l u e > < i n t > 1 2 7 < / i n t > < / v a l u e > < / i t e m > < i t e m > < k e y > < s t r i n g > S e m a n a < / s t r i n g > < / k e y > < v a l u e > < i n t > 1 0 4 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 N � m e r o   d e   m e s < / s t r i n g > < / k e y > < v a l u e > < i n t > 2 < / i n t > < / v a l u e > < / i t e m > < i t e m > < k e y > < s t r i n g > M e s 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 N � m e r o   d e   d � a   d e   l a   s e m a n a < / s t r i n g > < / k e y > < v a l u e > < i n t > 5 < / i n t > < / v a l u e > < / i t e m > < i t e m > < k e y > < s t r i n g > D � a   d e   l a   s e m a n a < / s t r i n g > < / k e y > < v a l u e > < i n t > 6 < / i n t > < / v a l u e > < / i t e m > < i t e m > < k e y > < s t r i n g > D � a < / s t r i n g > < / k e y > < v a l u e > < i n t > 7 < / i n t > < / v a l u e > < / i t e m > < i t e m > < k e y > < s t r i n g > S e m a n a 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3 8 b 9 4 0 2 1 - 5 9 e 5 - 4 6 0 6 - b 4 7 e - 4 a 9 9 6 2 1 1 b 2 3 a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i t e m > < M e a s u r e N a m e > Q   P r e s e n t e s < / M e a s u r e N a m e > < D i s p l a y N a m e > Q   P r e s e n t e s < / D i s p l a y N a m e > < V i s i b l e > F a l s e < / V i s i b l e > < / i t e m > < i t e m > < M e a s u r e N a m e > Q   A u s e n t e s < / M e a s u r e N a m e > < D i s p l a y N a m e > Q   A u s e n t e s < / D i s p l a y N a m e > < V i s i b l e > F a l s e < / V i s i b l e > < / i t e m > < i t e m > < M e a s u r e N a m e > %   P r e s e n c i a l i d a d < / M e a s u r e N a m e > < D i s p l a y N a m e > %   P r e s e n c i a l i d a d < / D i s p l a y N a m e > < V i s i b l e > F a l s e < / V i s i b l e > < / i t e m > < i t e m > < M e a s u r e N a m e > %   A u s e n c i a < / M e a s u r e N a m e > < D i s p l a y N a m e > %   A u s e n c i a < / D i s p l a y N a m e > < V i s i b l e > F a l s e < / V i s i b l e > < / i t e m > < i t e m > < M e a s u r e N a m e > A u s e n t i s m o < / M e a s u r e N a m e > < D i s p l a y N a m e > A u s e n t i s m o < / D i s p l a y N a m e > < V i s i b l e > F a l s e < / V i s i b l e > < / i t e m > < i t e m > < M e a s u r e N a m e > T o t a l L o g i n A u s e n < / M e a s u r e N a m e > < D i s p l a y N a m e > T o t a l L o g i n A u s e n < / D i s p l a y N a m e > < V i s i b l e > F a l s e < / V i s i b l e > < / i t e m > < i t e m > < M e a s u r e N a m e > T o t a l H S O b j < / M e a s u r e N a m e > < D i s p l a y N a m e > T o t a l H S O b j < / D i s p l a y N a m e > < V i s i b l e > F a l s e < / V i s i b l e > < / i t e m > < i t e m > < M e a s u r e N a m e > T o t a l   A v a i l < / M e a s u r e N a m e > < D i s p l a y N a m e > T o t a l   A v a i l < / D i s p l a y N a m e > < V i s i b l e > F a l s e < / V i s i b l e > < / i t e m > < i t e m > < M e a s u r e N a m e > T o t a l   H s   P r o d u c t i v a s < / M e a s u r e N a m e > < D i s p l a y N a m e > T o t a l   H s   P r o d u c t i v a s < / D i s p l a y N a m e > < V i s i b l e > F a l s e < / V i s i b l e > < / i t e m > < i t e m > < M e a s u r e N a m e > S P H < / M e a s u r e N a m e > < D i s p l a y N a m e > S P H < / D i s p l a y N a m e > < V i s i b l e > F a l s e < / V i s i b l e > < / i t e m > < i t e m > < M e a s u r e N a m e > I n c e n t i v o 3 r a < / M e a s u r e N a m e > < D i s p l a y N a m e > I n c e n t i v o 3 r a < / D i s p l a y N a m e > < V i s i b l e > F a l s e < / V i s i b l e > < / i t e m > < i t e m > < M e a s u r e N a m e > T o t a l   A t e n d i d a s < / M e a s u r e N a m e > < D i s p l a y N a m e > T o t a l   A t e n d i d a s < / D i s p l a y N a m e > < V i s i b l e > F a l s e < / V i s i b l e > < / i t e m > < i t e m > < M e a s u r e N a m e > V t a s   P + N < / M e a s u r e N a m e > < D i s p l a y N a m e > V t a s   P + N < / D i s p l a y N a m e > < V i s i b l e > F a l s e < / V i s i b l e > < / i t e m > < i t e m > < M e a s u r e N a m e > C o n v e r s i � n < / M e a s u r e N a m e > < D i s p l a y N a m e > C o n v e r s i � n < / D i s p l a y N a m e > < V i s i b l e > F a l s e < / V i s i b l e > < / i t e m > < i t e m > < M e a s u r e N a m e > X   A t e n d i d a s < / M e a s u r e N a m e > < D i s p l a y N a m e > X   A t e n d i d a s < / D i s p l a y N a m e > < V i s i b l e > F a l s e < / V i s i b l e > < / i t e m > < i t e m > < M e a s u r e N a m e > I n c e n t i v o 4 t a < / M e a s u r e N a m e > < D i s p l a y N a m e > I n c e n t i v o 4 t a < / D i s p l a y N a m e > < V i s i b l e > F a l s e < / V i s i b l e > < / i t e m > < i t e m > < M e a s u r e N a m e > D D H H   T r a b a j a d o s < / M e a s u r e N a m e > < D i s p l a y N a m e > D D H H   T r a b a j a d o s < / D i s p l a y N a m e > < V i s i b l e > F a l s e < / V i s i b l e > < / i t e m > < i t e m > < M e a s u r e N a m e > V t a s   P + N   x   D i a < / M e a s u r e N a m e > < D i s p l a y N a m e > V t a s   P + N   x   D i a 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V e n t a s T i e m p o s F i n a l _ 3 9 8 c 2 6 7 e - 1 f 6 f - 4 5 6 a - a 2 4 1 - 2 3 c d b 4 9 6 1 6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 1 5 6 < / i n t > < / v a l u e > < / i t e m > < i t e m > < k e y > < s t r i n g > U s e r M i t r o l < / s t r i n g > < / k e y > < v a l u e > < i n t > 2 9 4 < / i n t > < / v a l u e > < / i t e m > < i t e m > < k e y > < s t r i n g > S u b   C a m p a � a < / s t r i n g > < / k e y > < v a l u e > < i n t > 1 1 9 < / i n t > < / v a l u e > < / i t e m > < i t e m > < k e y > < s t r i n g > L O G I N < / s t r i n g > < / k e y > < v a l u e > < i n t > 2 4 6 < / i n t > < / v a l u e > < / i t e m > < i t e m > < k e y > < s t r i n g > A V A I L < / s t r i n g > < / k e y > < v a l u e > < i n t > 1 1 4 < / i n t > < / v a l u e > < / i t e m > < i t e m > < k e y > < s t r i n g > P R E V I E W < / s t r i n g > < / k e y > < v a l u e > < i n t > 1 1 5 < / i n t > < / v a l u e > < / i t e m > < i t e m > < k e y > < s t r i n g > D I A L < / s t r i n g > < / k e y > < v a l u e > < i n t > 6 4 < / i n t > < / v a l u e > < / i t e m > < i t e m > < k e y > < s t r i n g > R I N G < / s t r i n g > < / k e y > < v a l u e > < i n t > 6 7 < / i n t > < / v a l u e > < / i t e m > < i t e m > < k e y > < s t r i n g > C O N V E R S A C I � N < / s t r i n g > < / k e y > < v a l u e > < i n t > 1 3 6 < / i n t > < / v a l u e > < / i t e m > < i t e m > < k e y > < s t r i n g > H O L D < / s t r i n g > < / k e y > < v a l u e > < i n t > 1 6 6 < / i n t > < / v a l u e > < / i t e m > < i t e m > < k e y > < s t r i n g > A C W < / s t r i n g > < / k e y > < v a l u e > < i n t > 6 6 < / i n t > < / v a l u e > < / i t e m > < i t e m > < k e y > < s t r i n g > N O T _ R E A D Y < / s t r i n g > < / k e y > < v a l u e > < i n t > 1 1 0 < / i n t > < / v a l u e > < / i t e m > < i t e m > < k e y > < s t r i n g > B R E A K < / s t r i n g > < / k e y > < v a l u e > < i n t > 7 6 < / i n t > < / v a l u e > < / i t e m > < i t e m > < k e y > < s t r i n g > C O A C H I N G < / s t r i n g > < / k e y > < v a l u e > < i n t > 2 7 1 < / i n t > < / v a l u e > < / i t e m > < i t e m > < k e y > < s t r i n g > A D M I N I S T R A T I V O < / s t r i n g > < / k e y > < v a l u e > < i n t > 1 4 4 < / i n t > < / v a l u e > < / i t e m > < i t e m > < k e y > < s t r i n g > B A � O < / s t r i n g > < / k e y > < v a l u e > < i n t > 7 3 < / i n t > < / v a l u e > < / i t e m > < i t e m > < k e y > < s t r i n g > L L A M A D A _ M A N U A L < / s t r i n g > < / k e y > < v a l u e > < i n t > 1 5 8 < / i n t > < / v a l u e > < / i t e m > < i t e m > < k e y > < s t r i n g > A T E N D I D A S < / s t r i n g > < / k e y > < v a l u e > < i n t > 1 0 6 < / i n t > < / v a l u e > < / i t e m > < i t e m > < k e y > < s t r i n g > N O _ A T E N D I D A S < / s t r i n g > < / k e y > < v a l u e > < i n t > 1 3 3 < / i n t > < / v a l u e > < / i t e m > < i t e m > < k e y > < s t r i n g > T I P I F I C A C I � N _ E X I T O S O < / s t r i n g > < / k e y > < v a l u e > < i n t > 1 7 9 < / i n t > < / v a l u e > < / i t e m > < i t e m > < k e y > < s t r i n g > T I P I F I C A C I � N _ N O _ E X I T O S O < / s t r i n g > < / k e y > < v a l u e > < i n t > 2 0 6 < / i n t > < / v a l u e > < / i t e m > < i t e m > < k e y > < s t r i n g > C O N V E R S A C I � N _ E N T R A N T E < / s t r i n g > < / k e y > < v a l u e > < i n t > 2 0 8 < / i n t > < / v a l u e > < / i t e m > < i t e m > < k e y > < s t r i n g > C O N V E R S A C I � N _ S A L I E N T E < / s t r i n g > < / k e y > < v a l u e > < i n t > 2 0 0 < / i n t > < / v a l u e > < / i t e m > < i t e m > < k e y > < s t r i n g > L L A M A D A S < / s t r i n g > < / k e y > < v a l u e > < i n t > 1 0 3 < / i n t > < / v a l u e > < / i t e m > < i t e m > < k e y > < s t r i n g > T O T A L _ A U X I L I A R E S < / s t r i n g > < / k e y > < v a l u e > < i n t > 1 5 2 < / i n t > < / v a l u e > < / i t e m > < i t e m > < k e y > < s t r i n g > T K T < / s t r i n g > < / k e y > < v a l u e > < i n t > 5 8 < / i n t > < / v a l u e > < / i t e m > < i t e m > < k e y > < s t r i n g > T M O < / s t r i n g > < / k e y > < v a l u e > < i n t > 6 5 < / i n t > < / v a l u e > < / i t e m > < i t e m > < k e y > < s t r i n g > P R O D U C T O < / s t r i n g > < / k e y > < v a l u e > < i n t > 1 0 5 < / i n t > < / v a l u e > < / i t e m > < i t e m > < k e y > < s t r i n g > O p e r a d o r < / s t r i n g > < / k e y > < v a l u e > < i n t > 9 5 < / i n t > < / v a l u e > < / i t e m > < i t e m > < k e y > < s t r i n g > D o c u m e n t o < / s t r i n g > < / k e y > < v a l u e > < i n t > 1 0 8 < / i n t > < / v a l u e > < / i t e m > < i t e m > < k e y > < s t r i n g > S u p e r v i s o r < / s t r i n g > < / k e y > < v a l u e > < i n t > 1 0 2 < / i n t > < / v a l u e > < / i t e m > < i t e m > < k e y > < s t r i n g > C o o r d i n a d o r < / s t r i n g > < / k e y > < v a l u e > < i n t > 1 1 3 < / i n t > < / v a l u e > < / i t e m > < i t e m > < k e y > < s t r i n g > S i t e < / s t r i n g > < / k e y > < v a l u e > < i n t > 6 0 < / i n t > < / v a l u e > < / i t e m > < i t e m > < k e y > < s t r i n g > I d   O p e r a d o r < / s t r i n g > < / k e y > < v a l u e > < i n t > 1 1 0 < / i n t > < / v a l u e > < / i t e m > < i t e m > < k e y > < s t r i n g > E s t a d o < / s t r i n g > < / k e y > < v a l u e > < i n t > 7 7 < / i n t > < / v a l u e > < / i t e m > < i t e m > < k e y > < s t r i n g > H o r a < / s t r i n g > < / k e y > < v a l u e > < i n t > 6 5 < / i n t > < / v a l u e > < / i t e m > < i t e m > < k e y > < s t r i n g > P u n t o s   ( S i n   I n c e n t i v o ) < / s t r i n g > < / k e y > < v a l u e > < i n t > 2 1 3 < / i n t > < / v a l u e > < / i t e m > < i t e m > < k e y > < s t r i n g > D i s p o s i t i v o < / s t r i n g > < / k e y > < v a l u e > < i n t > 1 0 4 < / i n t > < / v a l u e > < / i t e m > < i t e m > < k e y > < s t r i n g > C l i e n t e < / s t r i n g > < / k e y > < v a l u e > < i n t > 8 1 < / i n t > < / v a l u e > < / i t e m > < i t e m > < k e y > < s t r i n g > C l i e n t e _ M a i l < / s t r i n g > < / k e y > < v a l u e > < i n t > 1 1 5 < / i n t > < / v a l u e > < / i t e m > < i t e m > < k e y > < s t r i n g > C l i e n t e _ T e l e f o n o < / s t r i n g > < / k e y > < v a l u e > < i n t > 1 4 3 < / i n t > < / v a l u e > < / i t e m > < i t e m > < k e y > < s t r i n g > u s e r _ i d < / s t r i n g > < / k e y > < v a l u e > < i n t > 8 2 < / i n t > < / v a l u e > < / i t e m > < i t e m > < k e y > < s t r i n g > S t a t u s _ L i n k < / s t r i n g > < / k e y > < v a l u e > < i n t > 1 0 6 < / i n t > < / v a l u e > < / i t e m > < i t e m > < k e y > < s t r i n g > p a y m e n t _ i d < / s t r i n g > < / k e y > < v a l u e > < i n t > 1 1 0 < / i n t > < / v a l u e > < / i t e m > < i t e m > < k e y > < s t r i n g > p a y m e n t _ m e t h o d _ i d < / s t r i n g > < / k e y > < v a l u e > < i n t > 1 6 6 < / i n t > < / v a l u e > < / i t e m > < i t e m > < k e y > < s t r i n g > p a y m e n t _ s t a t u s < / s t r i n g > < / k e y > < v a l u e > < i n t > 1 3 5 < / i n t > < / v a l u e > < / i t e m > < i t e m > < k e y > < s t r i n g > p a y m e n t _ s t a t u s _ d e t a i l < / s t r i n g > < / k e y > < v a l u e > < i n t > 1 7 8 < / i n t > < / v a l u e > < / i t e m > < i t e m > < k e y > < s t r i n g > E s t a d o _ G e s t i o n < / s t r i n g > < / k e y > < v a l u e > < i n t > 1 3 1 < / i n t > < / v a l u e > < / i t e m > < i t e m > < k e y > < s t r i n g > P u n t o s < / s t r i n g > < / k e y > < v a l u e > < i n t > 9 7 < / i n t > < / v a l u e > < / i t e m > < i t e m > < k e y > < s t r i n g > C o e f i c i e n t e < / s t r i n g > < / k e y > < v a l u e > < i n t > 1 2 8 < / i n t > < / v a l u e > < / i t e m > < i t e m > < k e y > < s t r i n g > B u s q u e d a < / s t r i n g > < / k e y > < v a l u e > < i n t > 1 1 9 < / i n t > < / v a l u e > < / i t e m > < i t e m > < k e y > < s t r i n g > M u l t i p l i c a d o r   I n c e n t i v o < / s t r i n g > < / k e y > < v a l u e > < i n t > 2 2 3 < / i n t > < / v a l u e > < / i t e m > < i t e m > < k e y > < s t r i n g > P r o p o r c i o n a l   x   P r e s e n t i s m o < / s t r i n g > < / k e y > < v a l u e > < i n t > 2 5 5 < / i n t > < / v a l u e > < / i t e m > < i t e m > < k e y > < s t r i n g > P r o p o r c i o n a l   x   C u r v a < / s t r i n g > < / k e y > < v a l u e > < i n t > 2 0 3 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 U s e r M i t r o l < / s t r i n g > < / k e y > < v a l u e > < i n t > 1 < / i n t > < / v a l u e > < / i t e m > < i t e m > < k e y > < s t r i n g > S u b   C a m p a � a < / s t r i n g > < / k e y > < v a l u e > < i n t > 2 < / i n t > < / v a l u e > < / i t e m > < i t e m > < k e y > < s t r i n g > L O G I N < / s t r i n g > < / k e y > < v a l u e > < i n t > 3 < / i n t > < / v a l u e > < / i t e m > < i t e m > < k e y > < s t r i n g > A V A I L < / s t r i n g > < / k e y > < v a l u e > < i n t > 4 < / i n t > < / v a l u e > < / i t e m > < i t e m > < k e y > < s t r i n g > P R E V I E W < / s t r i n g > < / k e y > < v a l u e > < i n t > 5 < / i n t > < / v a l u e > < / i t e m > < i t e m > < k e y > < s t r i n g > D I A L < / s t r i n g > < / k e y > < v a l u e > < i n t > 6 < / i n t > < / v a l u e > < / i t e m > < i t e m > < k e y > < s t r i n g > R I N G < / s t r i n g > < / k e y > < v a l u e > < i n t > 7 < / i n t > < / v a l u e > < / i t e m > < i t e m > < k e y > < s t r i n g > C O N V E R S A C I � N < / s t r i n g > < / k e y > < v a l u e > < i n t > 8 < / i n t > < / v a l u e > < / i t e m > < i t e m > < k e y > < s t r i n g > H O L D < / s t r i n g > < / k e y > < v a l u e > < i n t > 9 < / i n t > < / v a l u e > < / i t e m > < i t e m > < k e y > < s t r i n g > A C W < / s t r i n g > < / k e y > < v a l u e > < i n t > 1 0 < / i n t > < / v a l u e > < / i t e m > < i t e m > < k e y > < s t r i n g > N O T _ R E A D Y < / s t r i n g > < / k e y > < v a l u e > < i n t > 1 1 < / i n t > < / v a l u e > < / i t e m > < i t e m > < k e y > < s t r i n g > B R E A K < / s t r i n g > < / k e y > < v a l u e > < i n t > 1 2 < / i n t > < / v a l u e > < / i t e m > < i t e m > < k e y > < s t r i n g > C O A C H I N G < / s t r i n g > < / k e y > < v a l u e > < i n t > 1 3 < / i n t > < / v a l u e > < / i t e m > < i t e m > < k e y > < s t r i n g > A D M I N I S T R A T I V O < / s t r i n g > < / k e y > < v a l u e > < i n t > 1 4 < / i n t > < / v a l u e > < / i t e m > < i t e m > < k e y > < s t r i n g > B A � O < / s t r i n g > < / k e y > < v a l u e > < i n t > 1 5 < / i n t > < / v a l u e > < / i t e m > < i t e m > < k e y > < s t r i n g > L L A M A D A _ M A N U A L < / s t r i n g > < / k e y > < v a l u e > < i n t > 1 6 < / i n t > < / v a l u e > < / i t e m > < i t e m > < k e y > < s t r i n g > A T E N D I D A S < / s t r i n g > < / k e y > < v a l u e > < i n t > 1 7 < / i n t > < / v a l u e > < / i t e m > < i t e m > < k e y > < s t r i n g > N O _ A T E N D I D A S < / s t r i n g > < / k e y > < v a l u e > < i n t > 1 8 < / i n t > < / v a l u e > < / i t e m > < i t e m > < k e y > < s t r i n g > T I P I F I C A C I � N _ E X I T O S O < / s t r i n g > < / k e y > < v a l u e > < i n t > 1 9 < / i n t > < / v a l u e > < / i t e m > < i t e m > < k e y > < s t r i n g > T I P I F I C A C I � N _ N O _ E X I T O S O < / s t r i n g > < / k e y > < v a l u e > < i n t > 2 0 < / i n t > < / v a l u e > < / i t e m > < i t e m > < k e y > < s t r i n g > C O N V E R S A C I � N _ E N T R A N T E < / s t r i n g > < / k e y > < v a l u e > < i n t > 2 1 < / i n t > < / v a l u e > < / i t e m > < i t e m > < k e y > < s t r i n g > C O N V E R S A C I � N _ S A L I E N T E < / s t r i n g > < / k e y > < v a l u e > < i n t > 2 2 < / i n t > < / v a l u e > < / i t e m > < i t e m > < k e y > < s t r i n g > L L A M A D A S < / s t r i n g > < / k e y > < v a l u e > < i n t > 2 3 < / i n t > < / v a l u e > < / i t e m > < i t e m > < k e y > < s t r i n g > T O T A L _ A U X I L I A R E S < / s t r i n g > < / k e y > < v a l u e > < i n t > 2 4 < / i n t > < / v a l u e > < / i t e m > < i t e m > < k e y > < s t r i n g > T K T < / s t r i n g > < / k e y > < v a l u e > < i n t > 2 5 < / i n t > < / v a l u e > < / i t e m > < i t e m > < k e y > < s t r i n g > T M O < / s t r i n g > < / k e y > < v a l u e > < i n t > 2 6 < / i n t > < / v a l u e > < / i t e m > < i t e m > < k e y > < s t r i n g > P R O D U C T O < / s t r i n g > < / k e y > < v a l u e > < i n t > 2 7 < / i n t > < / v a l u e > < / i t e m > < i t e m > < k e y > < s t r i n g > O p e r a d o r < / s t r i n g > < / k e y > < v a l u e > < i n t > 2 8 < / i n t > < / v a l u e > < / i t e m > < i t e m > < k e y > < s t r i n g > D o c u m e n t o < / s t r i n g > < / k e y > < v a l u e > < i n t > 2 9 < / i n t > < / v a l u e > < / i t e m > < i t e m > < k e y > < s t r i n g > S u p e r v i s o r < / s t r i n g > < / k e y > < v a l u e > < i n t > 3 0 < / i n t > < / v a l u e > < / i t e m > < i t e m > < k e y > < s t r i n g > C o o r d i n a d o r < / s t r i n g > < / k e y > < v a l u e > < i n t > 3 1 < / i n t > < / v a l u e > < / i t e m > < i t e m > < k e y > < s t r i n g > S i t e < / s t r i n g > < / k e y > < v a l u e > < i n t > 3 2 < / i n t > < / v a l u e > < / i t e m > < i t e m > < k e y > < s t r i n g > I d   O p e r a d o r < / s t r i n g > < / k e y > < v a l u e > < i n t > 3 3 < / i n t > < / v a l u e > < / i t e m > < i t e m > < k e y > < s t r i n g > E s t a d o < / s t r i n g > < / k e y > < v a l u e > < i n t > 3 4 < / i n t > < / v a l u e > < / i t e m > < i t e m > < k e y > < s t r i n g > H o r a < / s t r i n g > < / k e y > < v a l u e > < i n t > 3 5 < / i n t > < / v a l u e > < / i t e m > < i t e m > < k e y > < s t r i n g > P u n t o s   ( S i n   I n c e n t i v o ) < / s t r i n g > < / k e y > < v a l u e > < i n t > 5 0 < / i n t > < / v a l u e > < / i t e m > < i t e m > < k e y > < s t r i n g > D i s p o s i t i v o < / s t r i n g > < / k e y > < v a l u e > < i n t > 3 6 < / i n t > < / v a l u e > < / i t e m > < i t e m > < k e y > < s t r i n g > C l i e n t e < / s t r i n g > < / k e y > < v a l u e > < i n t > 3 7 < / i n t > < / v a l u e > < / i t e m > < i t e m > < k e y > < s t r i n g > C l i e n t e _ M a i l < / s t r i n g > < / k e y > < v a l u e > < i n t > 3 8 < / i n t > < / v a l u e > < / i t e m > < i t e m > < k e y > < s t r i n g > C l i e n t e _ T e l e f o n o < / s t r i n g > < / k e y > < v a l u e > < i n t > 3 9 < / i n t > < / v a l u e > < / i t e m > < i t e m > < k e y > < s t r i n g > u s e r _ i d < / s t r i n g > < / k e y > < v a l u e > < i n t > 4 0 < / i n t > < / v a l u e > < / i t e m > < i t e m > < k e y > < s t r i n g > S t a t u s _ L i n k < / s t r i n g > < / k e y > < v a l u e > < i n t > 4 1 < / i n t > < / v a l u e > < / i t e m > < i t e m > < k e y > < s t r i n g > p a y m e n t _ i d < / s t r i n g > < / k e y > < v a l u e > < i n t > 4 2 < / i n t > < / v a l u e > < / i t e m > < i t e m > < k e y > < s t r i n g > p a y m e n t _ m e t h o d _ i d < / s t r i n g > < / k e y > < v a l u e > < i n t > 4 3 < / i n t > < / v a l u e > < / i t e m > < i t e m > < k e y > < s t r i n g > p a y m e n t _ s t a t u s < / s t r i n g > < / k e y > < v a l u e > < i n t > 4 4 < / i n t > < / v a l u e > < / i t e m > < i t e m > < k e y > < s t r i n g > p a y m e n t _ s t a t u s _ d e t a i l < / s t r i n g > < / k e y > < v a l u e > < i n t > 4 5 < / i n t > < / v a l u e > < / i t e m > < i t e m > < k e y > < s t r i n g > E s t a d o _ G e s t i o n < / s t r i n g > < / k e y > < v a l u e > < i n t > 4 6 < / i n t > < / v a l u e > < / i t e m > < i t e m > < k e y > < s t r i n g > P u n t o s < / s t r i n g > < / k e y > < v a l u e > < i n t > 4 7 < / i n t > < / v a l u e > < / i t e m > < i t e m > < k e y > < s t r i n g > C o e f i c i e n t e < / s t r i n g > < / k e y > < v a l u e > < i n t > 4 8 < / i n t > < / v a l u e > < / i t e m > < i t e m > < k e y > < s t r i n g > B u s q u e d a < / s t r i n g > < / k e y > < v a l u e > < i n t > 4 9 < / i n t > < / v a l u e > < / i t e m > < i t e m > < k e y > < s t r i n g > M u l t i p l i c a d o r   I n c e n t i v o < / s t r i n g > < / k e y > < v a l u e > < i n t > 5 1 < / i n t > < / v a l u e > < / i t e m > < i t e m > < k e y > < s t r i n g > P r o p o r c i o n a l   x   P r e s e n t i s m o < / s t r i n g > < / k e y > < v a l u e > < i n t > 5 2 < / i n t > < / v a l u e > < / i t e m > < i t e m > < k e y > < s t r i n g > P r o p o r c i o n a l   x   C u r v a < / s t r i n g > < / k e y > < v a l u e > < i n t > 5 3 < / i n t > < / v a l u e > < / i t e m > < / C o l u m n D i s p l a y I n d e x > < C o l u m n F r o z e n   / > < C o l u m n C h e c k e d   / > < C o l u m n F i l t e r > < i t e m > < k e y > < s t r i n g > P R O D U C T O < / s t r i n g > < / k e y > < v a l u e > < F i l t e r E x p r e s s i o n   x s i : n i l = " t r u e "   / > < / v a l u e > < / i t e m > < / C o l u m n F i l t e r > < S e l e c t i o n F i l t e r > < i t e m > < k e y > < s t r i n g > P R O D U C T O < / s t r i n g > < / k e y > < v a l u e > < S e l e c t i o n F i l t e r   x s i : n i l = " t r u e "   / > < / v a l u e > < / i t e m > < / S e l e c t i o n F i l t e r > < F i l t e r P a r a m e t e r s > < i t e m > < k e y > < s t r i n g > P R O D U C T O 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e c 7 9 2 b 4 2 - 8 5 9 5 - 4 2 5 c - 9 6 0 b - 5 b b 6 f a c 6 7 0 8 2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i t e m > < M e a s u r e N a m e > Q   P r e s e n t e s < / M e a s u r e N a m e > < D i s p l a y N a m e > Q   P r e s e n t e s < / D i s p l a y N a m e > < V i s i b l e > F a l s e < / V i s i b l e > < / i t e m > < i t e m > < M e a s u r e N a m e > Q   A u s e n t e s < / M e a s u r e N a m e > < D i s p l a y N a m e > Q   A u s e n t e s < / D i s p l a y N a m e > < V i s i b l e > F a l s e < / V i s i b l e > < / i t e m > < i t e m > < M e a s u r e N a m e > %   P r e s e n c i a l i d a d < / M e a s u r e N a m e > < D i s p l a y N a m e > %   P r e s e n c i a l i d a d < / D i s p l a y N a m e > < V i s i b l e > F a l s e < / V i s i b l e > < / i t e m > < i t e m > < M e a s u r e N a m e > %   A u s e n c i a < / M e a s u r e N a m e > < D i s p l a y N a m e > %   A u s e n c i a < / D i s p l a y N a m e > < V i s i b l e > F a l s e < / V i s i b l e > < / i t e m > < i t e m > < M e a s u r e N a m e > A u s e n t i s m o < / M e a s u r e N a m e > < D i s p l a y N a m e > A u s e n t i s m o < / D i s p l a y N a m e > < V i s i b l e > F a l s e < / V i s i b l e > < / i t e m > < i t e m > < M e a s u r e N a m e > T o t a l L o g i n A u s e n < / M e a s u r e N a m e > < D i s p l a y N a m e > T o t a l L o g i n A u s e n < / D i s p l a y N a m e > < V i s i b l e > F a l s e < / V i s i b l e > < / i t e m > < i t e m > < M e a s u r e N a m e > T o t a l H S O b j < / M e a s u r e N a m e > < D i s p l a y N a m e > T o t a l H S O b j < / D i s p l a y N a m e > < V i s i b l e > F a l s e < / V i s i b l e > < / i t e m > < i t e m > < M e a s u r e N a m e > T o t a l   A v a i l < / M e a s u r e N a m e > < D i s p l a y N a m e > T o t a l   A v a i l < / D i s p l a y N a m e > < V i s i b l e > F a l s e < / V i s i b l e > < / i t e m > < i t e m > < M e a s u r e N a m e > T o t a l   H s   P r o d u c t i v a s < / M e a s u r e N a m e > < D i s p l a y N a m e > T o t a l   H s   P r o d u c t i v a s 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0.xml>��< ? x m l   v e r s i o n = " 1 . 0 "   e n c o d i n g = " U T F - 1 6 " ? > < G e m i n i   x m l n s = " h t t p : / / g e m i n i / p i v o t c u s t o m i z a t i o n / C l i e n t W i n d o w X M L " > < C u s t o m C o n t e n t > < ! [ C D A T A [ D o t a c i o n ] ] > < / C u s t o m C o n t e n t > < / G e m i n i > 
</file>

<file path=customXml/item41.xml>��< ? x m l   v e r s i o n = " 1 . 0 "   e n c o d i n g = " U T F - 1 6 " ? > < G e m i n i   x m l n s = " h t t p : / / g e m i n i / p i v o t c u s t o m i z a t i o n / 4 2 5 6 4 5 2 e - e 3 1 a - 4 a 5 4 - b d 3 6 - e e 7 2 c 1 0 8 b c c 4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 C a l e n d a r i o < / K e y > < / D i a g r a m O b j e c t K e y > < D i a g r a m O b j e c t K e y > < K e y > A c t i o n s \ A d d   t o   h i e r a r c h y   F o r   & l t ; T a b l e s \ C a l e n d a r i o \ H i e r a r c h i e s \ J e r a r q u � a   d e   f e c h a s & g t ; < / K e y > < / D i a g r a m O b j e c t K e y > < D i a g r a m O b j e c t K e y > < K e y > A c t i o n s \ M o v e   t o   a   H i e r a r c h y   i n   T a b l e   C a l e n d a r i o < / K e y > < / D i a g r a m O b j e c t K e y > < D i a g r a m O b j e c t K e y > < K e y > A c t i o n s \ M o v e   i n t o   h i e r a r c h y   F o r   & l t ; T a b l e s \ C a l e n d a r i o \ H i e r a r c h i e s \ J e r a r q u � a   d e   f e c h a s & g t ; 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 T a g s \ T a b l e s \ & l t ; T a b l e s \ V e n t a s T i e m p o s F i n a l & g t ; 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 T a g s \ H i e r a r c h i e s \ & l t ; T a b l e s \ C a l e n d a r i o \ H i e r a r c h i e s \ J e r a r q u � a   d e   f e c h a s & g t ; < / K e y > < / D i a g r a m O b j e c t K e y > < D i a g r a m O b j e c t K e y > < K e y > D y n a m i c   T a g s \ T a b l e s \ & l t ; T a b l e s \ V t a s   D e l i v e r y & g t ; < / K e y > < / D i a g r a m O b j e c t K e y > < D i a g r a m O b j e c t K e y > < K e y > D y n a m i c   T a g s \ T a b l e s \ & l t ; T a b l e s \ H o r a s _ O b j e t i v o & g t ; < / K e y > < / D i a g r a m O b j e c t K e y > < D i a g r a m O b j e c t K e y > < K e y > D y n a m i c   T a g s \ T a b l e s \ & l t ; T a b l e s \ T i e m p o s & g t ; < / K e y > < / D i a g r a m O b j e c t K e y > < D i a g r a m O b j e c t K e y > < K e y > D y n a m i c   T a g s \ T a b l e s \ & l t ; T a b l e s \ V e n t a s   A Z O   M e s   A n t e r i o r & g t ; < / K e y > < / D i a g r a m O b j e c t K e y > < D i a g r a m O b j e c t K e y > < K e y > D y n a m i c   T a g s \ T a b l e s \ & l t ; T a b l e s \ A u s e n t i s m o & g t ; < / K e y > < / D i a g r a m O b j e c t K e y > < D i a g r a m O b j e c t K e y > < K e y > D y n a m i c   T a g s \ T a b l e s \ & l t ; T a b l e s \ D o t a c i o n & g t ; < / K e y > < / D i a g r a m O b j e c t K e y > < D i a g r a m O b j e c t K e y > < K e y > T a b l e s \ V e n t a s T i e m p o s F i n a l < / K e y > < / D i a g r a m O b j e c t K e y > < D i a g r a m O b j e c t K e y > < K e y > T a b l e s \ V e n t a s T i e m p o s F i n a l \ C o l u m n s \ F e c h a < / K e y > < / D i a g r a m O b j e c t K e y > < D i a g r a m O b j e c t K e y > < K e y > T a b l e s \ V e n t a s T i e m p o s F i n a l \ C o l u m n s \ U s e r M i t r o l < / K e y > < / D i a g r a m O b j e c t K e y > < D i a g r a m O b j e c t K e y > < K e y > T a b l e s \ V e n t a s T i e m p o s F i n a l \ C o l u m n s \ S u b   C a m p a � a < / K e y > < / D i a g r a m O b j e c t K e y > < D i a g r a m O b j e c t K e y > < K e y > T a b l e s \ V e n t a s T i e m p o s F i n a l \ C o l u m n s \ L O G I N < / K e y > < / D i a g r a m O b j e c t K e y > < D i a g r a m O b j e c t K e y > < K e y > T a b l e s \ V e n t a s T i e m p o s F i n a l \ C o l u m n s \ A V A I L < / K e y > < / D i a g r a m O b j e c t K e y > < D i a g r a m O b j e c t K e y > < K e y > T a b l e s \ V e n t a s T i e m p o s F i n a l \ C o l u m n s \ P R E V I E W < / K e y > < / D i a g r a m O b j e c t K e y > < D i a g r a m O b j e c t K e y > < K e y > T a b l e s \ V e n t a s T i e m p o s F i n a l \ C o l u m n s \ D I A L < / K e y > < / D i a g r a m O b j e c t K e y > < D i a g r a m O b j e c t K e y > < K e y > T a b l e s \ V e n t a s T i e m p o s F i n a l \ C o l u m n s \ R I N G < / K e y > < / D i a g r a m O b j e c t K e y > < D i a g r a m O b j e c t K e y > < K e y > T a b l e s \ V e n t a s T i e m p o s F i n a l \ C o l u m n s \ C O N V E R S A C I � N < / K e y > < / D i a g r a m O b j e c t K e y > < D i a g r a m O b j e c t K e y > < K e y > T a b l e s \ V e n t a s T i e m p o s F i n a l \ C o l u m n s \ H O L D < / K e y > < / D i a g r a m O b j e c t K e y > < D i a g r a m O b j e c t K e y > < K e y > T a b l e s \ V e n t a s T i e m p o s F i n a l \ C o l u m n s \ A C W < / K e y > < / D i a g r a m O b j e c t K e y > < D i a g r a m O b j e c t K e y > < K e y > T a b l e s \ V e n t a s T i e m p o s F i n a l \ C o l u m n s \ N O T _ R E A D Y < / K e y > < / D i a g r a m O b j e c t K e y > < D i a g r a m O b j e c t K e y > < K e y > T a b l e s \ V e n t a s T i e m p o s F i n a l \ C o l u m n s \ B R E A K < / K e y > < / D i a g r a m O b j e c t K e y > < D i a g r a m O b j e c t K e y > < K e y > T a b l e s \ V e n t a s T i e m p o s F i n a l \ C o l u m n s \ C O A C H I N G < / K e y > < / D i a g r a m O b j e c t K e y > < D i a g r a m O b j e c t K e y > < K e y > T a b l e s \ V e n t a s T i e m p o s F i n a l \ C o l u m n s \ A D M I N I S T R A T I V O < / K e y > < / D i a g r a m O b j e c t K e y > < D i a g r a m O b j e c t K e y > < K e y > T a b l e s \ V e n t a s T i e m p o s F i n a l \ C o l u m n s \ B A � O < / K e y > < / D i a g r a m O b j e c t K e y > < D i a g r a m O b j e c t K e y > < K e y > T a b l e s \ V e n t a s T i e m p o s F i n a l \ C o l u m n s \ L L A M A D A _ M A N U A L < / K e y > < / D i a g r a m O b j e c t K e y > < D i a g r a m O b j e c t K e y > < K e y > T a b l e s \ V e n t a s T i e m p o s F i n a l \ C o l u m n s \ A T E N D I D A S < / K e y > < / D i a g r a m O b j e c t K e y > < D i a g r a m O b j e c t K e y > < K e y > T a b l e s \ V e n t a s T i e m p o s F i n a l \ C o l u m n s \ N O _ A T E N D I D A S < / K e y > < / D i a g r a m O b j e c t K e y > < D i a g r a m O b j e c t K e y > < K e y > T a b l e s \ V e n t a s T i e m p o s F i n a l \ C o l u m n s \ T I P I F I C A C I � N _ E X I T O S O < / K e y > < / D i a g r a m O b j e c t K e y > < D i a g r a m O b j e c t K e y > < K e y > T a b l e s \ V e n t a s T i e m p o s F i n a l \ C o l u m n s \ T I P I F I C A C I � N _ N O _ E X I T O S O < / K e y > < / D i a g r a m O b j e c t K e y > < D i a g r a m O b j e c t K e y > < K e y > T a b l e s \ V e n t a s T i e m p o s F i n a l \ C o l u m n s \ C O N V E R S A C I � N _ E N T R A N T E < / K e y > < / D i a g r a m O b j e c t K e y > < D i a g r a m O b j e c t K e y > < K e y > T a b l e s \ V e n t a s T i e m p o s F i n a l \ C o l u m n s \ C O N V E R S A C I � N _ S A L I E N T E < / K e y > < / D i a g r a m O b j e c t K e y > < D i a g r a m O b j e c t K e y > < K e y > T a b l e s \ V e n t a s T i e m p o s F i n a l \ C o l u m n s \ L L A M A D A S < / K e y > < / D i a g r a m O b j e c t K e y > < D i a g r a m O b j e c t K e y > < K e y > T a b l e s \ V e n t a s T i e m p o s F i n a l \ C o l u m n s \ T O T A L _ A U X I L I A R E S < / K e y > < / D i a g r a m O b j e c t K e y > < D i a g r a m O b j e c t K e y > < K e y > T a b l e s \ V e n t a s T i e m p o s F i n a l \ C o l u m n s \ T K T < / K e y > < / D i a g r a m O b j e c t K e y > < D i a g r a m O b j e c t K e y > < K e y > T a b l e s \ V e n t a s T i e m p o s F i n a l \ C o l u m n s \ T M O < / K e y > < / D i a g r a m O b j e c t K e y > < D i a g r a m O b j e c t K e y > < K e y > T a b l e s \ V e n t a s T i e m p o s F i n a l \ C o l u m n s \ P R O D U C T O < / K e y > < / D i a g r a m O b j e c t K e y > < D i a g r a m O b j e c t K e y > < K e y > T a b l e s \ V e n t a s T i e m p o s F i n a l \ C o l u m n s \ O p e r a d o r < / K e y > < / D i a g r a m O b j e c t K e y > < D i a g r a m O b j e c t K e y > < K e y > T a b l e s \ V e n t a s T i e m p o s F i n a l \ C o l u m n s \ D o c u m e n t o < / K e y > < / D i a g r a m O b j e c t K e y > < D i a g r a m O b j e c t K e y > < K e y > T a b l e s \ V e n t a s T i e m p o s F i n a l \ C o l u m n s \ S u p e r v i s o r < / K e y > < / D i a g r a m O b j e c t K e y > < D i a g r a m O b j e c t K e y > < K e y > T a b l e s \ V e n t a s T i e m p o s F i n a l \ C o l u m n s \ C o o r d i n a d o r < / K e y > < / D i a g r a m O b j e c t K e y > < D i a g r a m O b j e c t K e y > < K e y > T a b l e s \ V e n t a s T i e m p o s F i n a l \ C o l u m n s \ S i t e < / K e y > < / D i a g r a m O b j e c t K e y > < D i a g r a m O b j e c t K e y > < K e y > T a b l e s \ V e n t a s T i e m p o s F i n a l \ C o l u m n s \ I d   O p e r a d o r < / K e y > < / D i a g r a m O b j e c t K e y > < D i a g r a m O b j e c t K e y > < K e y > T a b l e s \ V e n t a s T i e m p o s F i n a l \ C o l u m n s \ E s t a d o < / K e y > < / D i a g r a m O b j e c t K e y > < D i a g r a m O b j e c t K e y > < K e y > T a b l e s \ V e n t a s T i e m p o s F i n a l \ C o l u m n s \ P r o p o r c i o n a l   x   P r e s e n t i s m o < / K e y > < / D i a g r a m O b j e c t K e y > < D i a g r a m O b j e c t K e y > < K e y > T a b l e s \ V e n t a s T i e m p o s F i n a l \ C o l u m n s \ P r o p o r c i o n a l   x   C u r v a < / K e y > < / D i a g r a m O b j e c t K e y > < D i a g r a m O b j e c t K e y > < K e y > T a b l e s \ V e n t a s T i e m p o s F i n a l \ C o l u m n s \ B u s q u e d a < / K e y > < / D i a g r a m O b j e c t K e y > < D i a g r a m O b j e c t K e y > < K e y > T a b l e s \ V e n t a s T i e m p o s F i n a l \ C o l u m n s \ H o r a < / K e y > < / D i a g r a m O b j e c t K e y > < D i a g r a m O b j e c t K e y > < K e y > T a b l e s \ V e n t a s T i e m p o s F i n a l \ C o l u m n s \ D i s p o s i t i v o < / K e y > < / D i a g r a m O b j e c t K e y > < D i a g r a m O b j e c t K e y > < K e y > T a b l e s \ V e n t a s T i e m p o s F i n a l \ C o l u m n s \ C l i e n t e < / K e y > < / D i a g r a m O b j e c t K e y > < D i a g r a m O b j e c t K e y > < K e y > T a b l e s \ V e n t a s T i e m p o s F i n a l \ C o l u m n s \ C l i e n t e _ M a i l < / K e y > < / D i a g r a m O b j e c t K e y > < D i a g r a m O b j e c t K e y > < K e y > T a b l e s \ V e n t a s T i e m p o s F i n a l \ C o l u m n s \ C l i e n t e _ T e l e f o n o < / K e y > < / D i a g r a m O b j e c t K e y > < D i a g r a m O b j e c t K e y > < K e y > T a b l e s \ V e n t a s T i e m p o s F i n a l \ C o l u m n s \ u s e r _ i d < / K e y > < / D i a g r a m O b j e c t K e y > < D i a g r a m O b j e c t K e y > < K e y > T a b l e s \ V e n t a s T i e m p o s F i n a l \ C o l u m n s \ S t a t u s _ L i n k < / K e y > < / D i a g r a m O b j e c t K e y > < D i a g r a m O b j e c t K e y > < K e y > T a b l e s \ V e n t a s T i e m p o s F i n a l \ C o l u m n s \ p a y m e n t _ i d < / K e y > < / D i a g r a m O b j e c t K e y > < D i a g r a m O b j e c t K e y > < K e y > T a b l e s \ V e n t a s T i e m p o s F i n a l \ C o l u m n s \ p a y m e n t _ m e t h o d _ i d < / K e y > < / D i a g r a m O b j e c t K e y > < D i a g r a m O b j e c t K e y > < K e y > T a b l e s \ V e n t a s T i e m p o s F i n a l \ C o l u m n s \ p a y m e n t _ s t a t u s < / K e y > < / D i a g r a m O b j e c t K e y > < D i a g r a m O b j e c t K e y > < K e y > T a b l e s \ V e n t a s T i e m p o s F i n a l \ C o l u m n s \ p a y m e n t _ s t a t u s _ d e t a i l < / K e y > < / D i a g r a m O b j e c t K e y > < D i a g r a m O b j e c t K e y > < K e y > T a b l e s \ V e n t a s T i e m p o s F i n a l \ C o l u m n s \ E s t a d o _ G e s t i o n < / K e y > < / D i a g r a m O b j e c t K e y > < D i a g r a m O b j e c t K e y > < K e y > T a b l e s \ V e n t a s T i e m p o s F i n a l \ C o l u m n s \ P u n t o s   ( S i n   I n c e n t i v o ) < / K e y > < / D i a g r a m O b j e c t K e y > < D i a g r a m O b j e c t K e y > < K e y > T a b l e s \ V e n t a s T i e m p o s F i n a l \ C o l u m n s \ M u l t i p l i c a d o r   I n c e n t i v o < / K e y > < / D i a g r a m O b j e c t K e y > < D i a g r a m O b j e c t K e y > < K e y > T a b l e s \ V e n t a s T i e m p o s F i n a l \ C o l u m n s \ P u n t o s < / K e y > < / D i a g r a m O b j e c t K e y > < D i a g r a m O b j e c t K e y > < K e y > T a b l e s \ V e n t a s T i e m p o s F i n a l \ C o l u m n s \ C o e f i c i e n t e < / K e y > < / D i a g r a m O b j e c t K e y > < D i a g r a m O b j e c t K e y > < K e y > T a b l e s \ V e n t a s T i e m p o s F i n a l \ M e a s u r e s \ S u m a   d e   L O G I N < / K e y > < / D i a g r a m O b j e c t K e y > < D i a g r a m O b j e c t K e y > < K e y > T a b l e s \ V e n t a s T i e m p o s F i n a l \ S u m a   d e   L O G I N \ A d d i t i o n a l   I n f o \ M e d i d a   i m p l � c i t a < / K e y > < / D i a g r a m O b j e c t K e y > < D i a g r a m O b j e c t K e y > < K e y > T a b l e s \ V e n t a s T i e m p o s F i n a l \ M e a s u r e s \ R e c u e n t o   d e   S u b   C a m p a � a < / K e y > < / D i a g r a m O b j e c t K e y > < D i a g r a m O b j e c t K e y > < K e y > T a b l e s \ V e n t a s T i e m p o s F i n a l \ R e c u e n t o   d e   S u b   C a m p a � a \ A d d i t i o n a l   I n f o \ M e d i d a   i m p l � c i t a < / K e y > < / D i a g r a m O b j e c t K e y > < D i a g r a m O b j e c t K e y > < K e y > T a b l e s \ V e n t a s T i e m p o s F i n a l \ M e a s u r e s \ R e c u e n t o   d e   D i s p o s i t i v o < / K e y > < / D i a g r a m O b j e c t K e y > < D i a g r a m O b j e c t K e y > < K e y > T a b l e s \ V e n t a s T i e m p o s F i n a l \ R e c u e n t o   d e   D i s p o s i t i v o \ A d d i t i o n a l   I n f o \ M e d i d a   i m p l � c i t a < / K e y > < / D i a g r a m O b j e c t K e y > < D i a g r a m O b j e c t K e y > < K e y > T a b l e s \ V e n t a s T i e m p o s F i n a l \ M e a s u r e s \ S u m a   d e   P u n t o s < / K e y > < / D i a g r a m O b j e c t K e y > < D i a g r a m O b j e c t K e y > < K e y > T a b l e s \ V e n t a s T i e m p o s F i n a l \ S u m a   d e   P u n t o s \ A d d i t i o n a l   I n f o \ M e d i d a   i m p l � c i t a < / K e y > < / D i a g r a m O b j e c t K e y > < D i a g r a m O b j e c t K e y > < K e y > T a b l e s \ V e n t a s T i e m p o s F i n a l \ M e a s u r e s \ S u m a   d e   P r o p o r c i o n a l   x   P r e s e n t i s m o < / K e y > < / D i a g r a m O b j e c t K e y > < D i a g r a m O b j e c t K e y > < K e y > T a b l e s \ V e n t a s T i e m p o s F i n a l \ S u m a   d e   P r o p o r c i o n a l   x   P r e s e n t i s m o \ A d d i t i o n a l   I n f o \ M e d i d a   i m p l � c i t a < / K e y > < / D i a g r a m O b j e c t K e y > < D i a g r a m O b j e c t K e y > < K e y > T a b l e s \ V e n t a s T i e m p o s F i n a l \ M e a s u r e s \ S u m a   d e   P r o p o r c i o n a l   x   C u r v a < / K e y > < / D i a g r a m O b j e c t K e y > < D i a g r a m O b j e c t K e y > < K e y > T a b l e s \ V e n t a s T i e m p o s F i n a l \ S u m a   d e   P r o p o r c i o n a l   x   C u r v a \ A d d i t i o n a l   I n f o \ M e d i d a   i m p l � c i t a < / K e y > < / D i a g r a m O b j e c t K e y > < D i a g r a m O b j e c t K e y > < K e y > T a b l e s \ V e n t a s T i e m p o s F i n a l \ M e a s u r e s \ M � x .   d e   P r o p o r c i o n a l   x   P r e s e n t i s m o < / K e y > < / D i a g r a m O b j e c t K e y > < D i a g r a m O b j e c t K e y > < K e y > T a b l e s \ V e n t a s T i e m p o s F i n a l \ M � x .   d e   P r o p o r c i o n a l   x   P r e s e n t i s m o \ A d d i t i o n a l   I n f o \ M e d i d a   i m p l � c i t a < / K e y > < / D i a g r a m O b j e c t K e y > < D i a g r a m O b j e c t K e y > < K e y > T a b l e s \ V e n t a s T i e m p o s F i n a l \ M e a s u r e s \ M � x .   d e   P r o p o r c i o n a l   x   C u r v a < / K e y > < / D i a g r a m O b j e c t K e y > < D i a g r a m O b j e c t K e y > < K e y > T a b l e s \ V e n t a s T i e m p o s F i n a l \ M � x .   d e   P r o p o r c i o n a l   x   C u r v a \ A d d i t i o n a l   I n f o \ M e d i d a   i m p l � c i t a < / K e y > < / D i a g r a m O b j e c t K e y > < D i a g r a m O b j e c t K e y > < K e y > T a b l e s \ V e n t a s T i e m p o s F i n a l \ M e a s u r e s \ R e c u e n t o   d e   I d   O p e r a d o r < / K e y > < / D i a g r a m O b j e c t K e y > < D i a g r a m O b j e c t K e y > < K e y > T a b l e s \ V e n t a s T i e m p o s F i n a l \ R e c u e n t o   d e   I d   O p e r a d o r \ A d d i t i o n a l   I n f o \ M e d i d a   i m p l � c i t a < / K e y > < / D i a g r a m O b j e c t K e y > < D i a g r a m O b j e c t K e y > < K e y > T a b l e s \ V e n t a s T i e m p o s F i n a l \ M e a s u r e s \ V t a s   C a r g a d a s < / K e y > < / D i a g r a m O b j e c t K e y > < D i a g r a m O b j e c t K e y > < K e y > T a b l e s \ V e n t a s T i e m p o s F i n a l \ M e a s u r e s \ V t a s   A c e p t a d a s < / K e y > < / D i a g r a m O b j e c t K e y > < D i a g r a m O b j e c t K e y > < K e y > T a b l e s \ V e n t a s T i e m p o s F i n a l \ M e a s u r e s \ V t a s   P e n d i e n t e s < / K e y > < / D i a g r a m O b j e c t K e y > < D i a g r a m O b j e c t K e y > < K e y > T a b l e s \ V e n t a s T i e m p o s F i n a l \ M e a s u r e s \ V t a s   C a n c e l a d a s < / K e y > < / D i a g r a m O b j e c t K e y > < D i a g r a m O b j e c t K e y > < K e y > T a b l e s \ V e n t a s T i e m p o s F i n a l \ M e a s u r e s \ T o t a l   P u n t o s < / K e y > < / D i a g r a m O b j e c t K e y > < D i a g r a m O b j e c t K e y > < K e y > T a b l e s \ V e n t a s T i e m p o s F i n a l \ M e a s u r e s \ T o t a l   L o g i n < / K e y > < / D i a g r a m O b j e c t K e y > < D i a g r a m O b j e c t K e y > < K e y > T a b l e s \ V e n t a s T i e m p o s F i n a l \ M e a s u r e s \ C I   L o g i n < / K e y > < / D i a g r a m O b j e c t K e y > < D i a g r a m O b j e c t K e y > < K e y > T a b l e s \ V e n t a s T i e m p o s F i n a l \ M e a s u r e s \ C I   A v a i l < / K e y > < / D i a g r a m O b j e c t K e y > < D i a g r a m O b j e c t K e y > < K e y > T a b l e s \ V e n t a s T i e m p o s F i n a l \ M e a s u r e s \ C I   P r e v i e w < / K e y > < / D i a g r a m O b j e c t K e y > < D i a g r a m O b j e c t K e y > < K e y > T a b l e s \ V e n t a s T i e m p o s F i n a l \ M e a s u r e s \ C I   D i a l < / K e y > < / D i a g r a m O b j e c t K e y > < D i a g r a m O b j e c t K e y > < K e y > T a b l e s \ V e n t a s T i e m p o s F i n a l \ M e a s u r e s \ C I   R i n g < / K e y > < / D i a g r a m O b j e c t K e y > < D i a g r a m O b j e c t K e y > < K e y > T a b l e s \ V e n t a s T i e m p o s F i n a l \ M e a s u r e s \ C I   C o n v e r s a c i o n < / K e y > < / D i a g r a m O b j e c t K e y > < D i a g r a m O b j e c t K e y > < K e y > T a b l e s \ V e n t a s T i e m p o s F i n a l \ M e a s u r e s \ C I   H o l d < / K e y > < / D i a g r a m O b j e c t K e y > < D i a g r a m O b j e c t K e y > < K e y > T a b l e s \ V e n t a s T i e m p o s F i n a l \ M e a s u r e s \ C I   A C W < / K e y > < / D i a g r a m O b j e c t K e y > < D i a g r a m O b j e c t K e y > < K e y > T a b l e s \ V e n t a s T i e m p o s F i n a l \ M e a s u r e s \ C I   N o t _ R e a d y < / K e y > < / D i a g r a m O b j e c t K e y > < D i a g r a m O b j e c t K e y > < K e y > T a b l e s \ V e n t a s T i e m p o s F i n a l \ M e a s u r e s \ C I   B r e a k < / K e y > < / D i a g r a m O b j e c t K e y > < D i a g r a m O b j e c t K e y > < K e y > T a b l e s \ V e n t a s T i e m p o s F i n a l \ M e a s u r e s \ C I   C o a c h i n g < / K e y > < / D i a g r a m O b j e c t K e y > < D i a g r a m O b j e c t K e y > < K e y > T a b l e s \ V e n t a s T i e m p o s F i n a l \ M e a s u r e s \ C I   A d m i n i s t r a t i v o < / K e y > < / D i a g r a m O b j e c t K e y > < D i a g r a m O b j e c t K e y > < K e y > T a b l e s \ V e n t a s T i e m p o s F i n a l \ M e a s u r e s \ C I   B a � o < / K e y > < / D i a g r a m O b j e c t K e y > < D i a g r a m O b j e c t K e y > < K e y > T a b l e s \ V e n t a s T i e m p o s F i n a l \ M e a s u r e s \ C I   L L   M a n u a l < / K e y > < / D i a g r a m O b j e c t K e y > < D i a g r a m O b j e c t K e y > < K e y > T a b l e s \ V e n t a s T i e m p o s F i n a l \ M e a s u r e s \ % A v a i l < / K e y > < / D i a g r a m O b j e c t K e y > < D i a g r a m O b j e c t K e y > < K e y > T a b l e s \ V e n t a s T i e m p o s F i n a l \ M e a s u r e s \ % U t i l i z a c i o n < / K e y > < / D i a g r a m O b j e c t K e y > < D i a g r a m O b j e c t K e y > < K e y > T a b l e s \ V e n t a s T i e m p o s F i n a l \ M e a s u r e s \ C I   O T R O S < / K e y > < / D i a g r a m O b j e c t K e y > < D i a g r a m O b j e c t K e y > < K e y > T a b l e s \ V e n t a s T i e m p o s F i n a l \ M e a s u r e s \ L l a m a d a   p r o m / D i a < / K e y > < / D i a g r a m O b j e c t K e y > < D i a g r a m O b j e c t K e y > < K e y > T a b l e s \ V e n t a s T i e m p o s F i n a l \ M e a s u r e s \ Q   L l a m   C / 6   H S < / K e y > < / D i a g r a m O b j e c t K e y > < D i a g r a m O b j e c t K e y > < K e y > T a b l e s \ V e n t a s T i e m p o s F i n a l \ M e a s u r e s \ T o t a l   L l a m a d a s < / K e y > < / D i a g r a m O b j e c t K e y > < D i a g r a m O b j e c t K e y > < K e y > T a b l e s \ V e n t a s T i e m p o s F i n a l \ M e a s u r e s \ T o t a l   P u n t o s   ( S i n   I n c e n t i v o ) < / K e y > < / D i a g r a m O b j e c t K e y > < D i a g r a m O b j e c t K e y > < K e y > T a b l e s \ V e n t a s T i e m p o s F i n a l \ M e a s u r e s \ T o t a l   P u n t o s   D u p l i c a d o s < / K e y > < / D i a g r a m O b j e c t K e y > < D i a g r a m O b j e c t K e y > < K e y > T a b l e s \ V e n t a s T i e m p o s F i n a l \ M e a s u r e s \ T o t a l   A v a i l < / K e y > < / D i a g r a m O b j e c t K e y > < D i a g r a m O b j e c t K e y > < K e y > T a b l e s \ V e n t a s T i e m p o s F i n a l \ M e a s u r e s \ T o t a l   H s   P r o d u c t i v a s < / K e y > < / D i a g r a m O b j e c t K e y > < D i a g r a m O b j e c t K e y > < K e y > T a b l e s \ V e n t a s T i e m p o s F i n a l \ M e a s u r e s \ S P H < / K e y > < / D i a g r a m O b j e c t K e y > < D i a g r a m O b j e c t K e y > < K e y > T a b l e s \ V e n t a s T i e m p o s F i n a l \ M e a s u r e s \ T o t a l   A t e n d i d a s < / K e y > < / D i a g r a m O b j e c t K e y > < D i a g r a m O b j e c t K e y > < K e y > T a b l e s \ V e n t a s T i e m p o s F i n a l \ M e a s u r e s \ V t a s   P + N < / K e y > < / D i a g r a m O b j e c t K e y > < D i a g r a m O b j e c t K e y > < K e y > T a b l e s \ V e n t a s T i e m p o s F i n a l \ M e a s u r e s \ C o n v e r s i � n 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 T a b l e s \ C a l e n d a r i o \ C o l u m n s \ N � m e r o   d e   m e s 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 T a b l e s \ C a l e n d a r i o \ C o l u m n s \ M M M - A A A A < / K e y > < / D i a g r a m O b j e c t K e y > < D i a g r a m O b j e c t K e y > < K e y > T a b l e s \ C a l e n d a r i o \ C o l u m n s \ N � m e r o   d e   d � a   d e   l a   s e m a n a < / K e y > < / D i a g r a m O b j e c t K e y > < D i a g r a m O b j e c t K e y > < K e y > T a b l e s \ C a l e n d a r i o \ C o l u m n s \ D � a   d e   l a   s e m a n a < / K e y > < / D i a g r a m O b j e c t K e y > < D i a g r a m O b j e c t K e y > < K e y > T a b l e s \ C a l e n d a r i o \ C o l u m n s \ D � a < / K e y > < / D i a g r a m O b j e c t K e y > < D i a g r a m O b j e c t K e y > < K e y > T a b l e s \ C a l e n d a r i o \ C o l u m n s \ S e m a n a < / K e y > < / D i a g r a m O b j e c t K e y > < D i a g r a m O b j e c t K e y > < K e y > T a b l e s \ C a l e n d a r i o \ H i e r a r c h i e s \ J e r a r q u � a   d e   f e c h a s < / K e y > < / D i a g r a m O b j e c t K e y > < D i a g r a m O b j e c t K e y > < K e y > T a b l e s \ C a l e n d a r i o \ H i e r a r c h i e s \ J e r a r q u � a   d e   f e c h a s \ L e v e l s \ A � o < / K e y > < / D i a g r a m O b j e c t K e y > < D i a g r a m O b j e c t K e y > < K e y > T a b l e s \ C a l e n d a r i o \ H i e r a r c h i e s \ J e r a r q u � a   d e   f e c h a s \ L e v e l s \ M e s < / K e y > < / D i a g r a m O b j e c t K e y > < D i a g r a m O b j e c t K e y > < K e y > T a b l e s \ C a l e n d a r i o \ H i e r a r c h i e s \ J e r a r q u � a   d e   f e c h a s \ L e v e l s \ D a t e C o l u m n < / K e y > < / D i a g r a m O b j e c t K e y > < D i a g r a m O b j e c t K e y > < K e y > T a b l e s \ V t a s   D e l i v e r y < / K e y > < / D i a g r a m O b j e c t K e y > < D i a g r a m O b j e c t K e y > < K e y > T a b l e s \ V t a s   D e l i v e r y \ C o l u m n s \ F e c h a < / K e y > < / D i a g r a m O b j e c t K e y > < D i a g r a m O b j e c t K e y > < K e y > T a b l e s \ V t a s   D e l i v e r y \ C o l u m n s \ N o m b r e   /   L o c a l < / K e y > < / D i a g r a m O b j e c t K e y > < D i a g r a m O b j e c t K e y > < K e y > T a b l e s \ V t a s   D e l i v e r y \ C o l u m n s \ T e l � f o n o   ( G o o g l e ) < / K e y > < / D i a g r a m O b j e c t K e y > < D i a g r a m O b j e c t K e y > < K e y > T a b l e s \ V t a s   D e l i v e r y \ C o l u m n s \ M a i l < / K e y > < / D i a g r a m O b j e c t K e y > < D i a g r a m O b j e c t K e y > < K e y > T a b l e s \ V t a s   D e l i v e r y \ C o l u m n s \ A G E N T E < / K e y > < / D i a g r a m O b j e c t K e y > < D i a g r a m O b j e c t K e y > < K e y > T a b l e s \ V t a s   D e l i v e r y \ C o l u m n s \ D N I < / K e y > < / D i a g r a m O b j e c t K e y > < D i a g r a m O b j e c t K e y > < K e y > T a b l e s \ V t a s   D e l i v e r y \ C o l u m n s \ P r o d u c t o < / K e y > < / D i a g r a m O b j e c t K e y > < D i a g r a m O b j e c t K e y > < K e y > T a b l e s \ V t a s   D e l i v e r y \ M e a s u r e s \ R e c u e n t o   d e   A G E N T E < / K e y > < / D i a g r a m O b j e c t K e y > < D i a g r a m O b j e c t K e y > < K e y > T a b l e s \ V t a s   D e l i v e r y \ R e c u e n t o   d e   A G E N T E \ A d d i t i o n a l   I n f o \ M e d i d a   i m p l � c i t a < / K e y > < / D i a g r a m O b j e c t K e y > < D i a g r a m O b j e c t K e y > < K e y > T a b l e s \ V t a s   D e l i v e r y \ M e a s u r e s \ R e c u e n t o   d e   P r o d u c t o < / K e y > < / D i a g r a m O b j e c t K e y > < D i a g r a m O b j e c t K e y > < K e y > T a b l e s \ V t a s   D e l i v e r y \ R e c u e n t o   d e   P r o d u c t o \ A d d i t i o n a l   I n f o \ M e d i d a   i m p l � c i t a < / K e y > < / D i a g r a m O b j e c t K e y > < D i a g r a m O b j e c t K e y > < K e y > T a b l e s \ H o r a s _ O b j e t i v o < / K e y > < / D i a g r a m O b j e c t K e y > < D i a g r a m O b j e c t K e y > < K e y > T a b l e s \ H o r a s _ O b j e t i v o \ C o l u m n s \ P r o d u c t o < / K e y > < / D i a g r a m O b j e c t K e y > < D i a g r a m O b j e c t K e y > < K e y > T a b l e s \ H o r a s _ O b j e t i v o \ C o l u m n s \ A p e l l i d o   y   N o m b r e < / K e y > < / D i a g r a m O b j e c t K e y > < D i a g r a m O b j e c t K e y > < K e y > T a b l e s \ H o r a s _ O b j e t i v o \ C o l u m n s \ S u p e r v i s o r < / K e y > < / D i a g r a m O b j e c t K e y > < D i a g r a m O b j e c t K e y > < K e y > T a b l e s \ H o r a s _ O b j e t i v o \ C o l u m n s \ C o o r d i n a d o r < / K e y > < / D i a g r a m O b j e c t K e y > < D i a g r a m O b j e c t K e y > < K e y > T a b l e s \ H o r a s _ O b j e t i v o \ C o l u m n s \ E s t a d o < / K e y > < / D i a g r a m O b j e c t K e y > < D i a g r a m O b j e c t K e y > < K e y > T a b l e s \ H o r a s _ O b j e t i v o \ C o l u m n s \ S u b   C a m p a � a < / K e y > < / D i a g r a m O b j e c t K e y > < D i a g r a m O b j e c t K e y > < K e y > T a b l e s \ H o r a s _ O b j e t i v o \ C o l u m n s \ U s e r   M i t r o l < / K e y > < / D i a g r a m O b j e c t K e y > < D i a g r a m O b j e c t K e y > < K e y > T a b l e s \ H o r a s _ O b j e t i v o \ C o l u m n s \ F e c h a < / K e y > < / D i a g r a m O b j e c t K e y > < D i a g r a m O b j e c t K e y > < K e y > T a b l e s \ H o r a s _ O b j e t i v o \ C o l u m n s \ L O G I N < / K e y > < / D i a g r a m O b j e c t K e y > < D i a g r a m O b j e c t K e y > < K e y > T a b l e s \ H o r a s _ O b j e t i v o \ C o l u m n s \ H S   O b j < / K e y > < / D i a g r a m O b j e c t K e y > < D i a g r a m O b j e c t K e y > < K e y > T a b l e s \ H o r a s _ O b j e t i v o \ M e a s u r e s \ H s   D e s v i o < / K e y > < / D i a g r a m O b j e c t K e y > < D i a g r a m O b j e c t K e y > < K e y > T a b l e s \ H o r a s _ O b j e t i v o \ M e a s u r e s \ O b j   H s < / K e y > < / D i a g r a m O b j e c t K e y > < D i a g r a m O b j e c t K e y > < K e y > T a b l e s \ H o r a s _ O b j e t i v o \ M e a s u r e s \ L o g < / K e y > < / D i a g r a m O b j e c t K e y > < D i a g r a m O b j e c t K e y > < K e y > T a b l e s \ H o r a s _ O b j e t i v o \ M e a s u r e s \ % C u m p l . H s < / K e y > < / D i a g r a m O b j e c t K e y > < D i a g r a m O b j e c t K e y > < K e y > T a b l e s \ T i e m p o s < / K e y > < / D i a g r a m O b j e c t K e y > < D i a g r a m O b j e c t K e y > < K e y > T a b l e s \ T i e m p o s \ C o l u m n s \ F e c h a < / K e y > < / D i a g r a m O b j e c t K e y > < D i a g r a m O b j e c t K e y > < K e y > T a b l e s \ T i e m p o s \ C o l u m n s \ U s e r M i t r o l < / K e y > < / D i a g r a m O b j e c t K e y > < D i a g r a m O b j e c t K e y > < K e y > T a b l e s \ T i e m p o s \ C o l u m n s \ S u b   C a m p a � a < / K e y > < / D i a g r a m O b j e c t K e y > < D i a g r a m O b j e c t K e y > < K e y > T a b l e s \ T i e m p o s \ C o l u m n s \ L O G I N < / K e y > < / D i a g r a m O b j e c t K e y > < D i a g r a m O b j e c t K e y > < K e y > T a b l e s \ T i e m p o s \ C o l u m n s \ A V A I L < / K e y > < / D i a g r a m O b j e c t K e y > < D i a g r a m O b j e c t K e y > < K e y > T a b l e s \ T i e m p o s \ C o l u m n s \ P R E V I E W < / K e y > < / D i a g r a m O b j e c t K e y > < D i a g r a m O b j e c t K e y > < K e y > T a b l e s \ T i e m p o s \ C o l u m n s \ D I A L < / K e y > < / D i a g r a m O b j e c t K e y > < D i a g r a m O b j e c t K e y > < K e y > T a b l e s \ T i e m p o s \ C o l u m n s \ R I N G < / K e y > < / D i a g r a m O b j e c t K e y > < D i a g r a m O b j e c t K e y > < K e y > T a b l e s \ T i e m p o s \ C o l u m n s \ C O N V E R S A C I � N < / K e y > < / D i a g r a m O b j e c t K e y > < D i a g r a m O b j e c t K e y > < K e y > T a b l e s \ T i e m p o s \ C o l u m n s \ H O L D < / K e y > < / D i a g r a m O b j e c t K e y > < D i a g r a m O b j e c t K e y > < K e y > T a b l e s \ T i e m p o s \ C o l u m n s \ A C W < / K e y > < / D i a g r a m O b j e c t K e y > < D i a g r a m O b j e c t K e y > < K e y > T a b l e s \ T i e m p o s \ C o l u m n s \ N O T _ R E A D Y < / K e y > < / D i a g r a m O b j e c t K e y > < D i a g r a m O b j e c t K e y > < K e y > T a b l e s \ T i e m p o s \ C o l u m n s \ B R E A K < / K e y > < / D i a g r a m O b j e c t K e y > < D i a g r a m O b j e c t K e y > < K e y > T a b l e s \ T i e m p o s \ C o l u m n s \ C O A C H I N G < / K e y > < / D i a g r a m O b j e c t K e y > < D i a g r a m O b j e c t K e y > < K e y > T a b l e s \ T i e m p o s \ C o l u m n s \ A D M I N I S T R A T I V O < / K e y > < / D i a g r a m O b j e c t K e y > < D i a g r a m O b j e c t K e y > < K e y > T a b l e s \ T i e m p o s \ C o l u m n s \ B A � O < / K e y > < / D i a g r a m O b j e c t K e y > < D i a g r a m O b j e c t K e y > < K e y > T a b l e s \ T i e m p o s \ C o l u m n s \ L L A M A D A _ M A N U A L < / K e y > < / D i a g r a m O b j e c t K e y > < D i a g r a m O b j e c t K e y > < K e y > T a b l e s \ T i e m p o s \ C o l u m n s \ A T E N D I D A S < / K e y > < / D i a g r a m O b j e c t K e y > < D i a g r a m O b j e c t K e y > < K e y > T a b l e s \ T i e m p o s \ C o l u m n s \ N O _ A T E N D I D A S < / K e y > < / D i a g r a m O b j e c t K e y > < D i a g r a m O b j e c t K e y > < K e y > T a b l e s \ T i e m p o s \ C o l u m n s \ T I P I F I C A C I � N _ E X I T O S O < / K e y > < / D i a g r a m O b j e c t K e y > < D i a g r a m O b j e c t K e y > < K e y > T a b l e s \ T i e m p o s \ C o l u m n s \ T I P I F I C A C I � N _ N O _ E X I T O S O < / K e y > < / D i a g r a m O b j e c t K e y > < D i a g r a m O b j e c t K e y > < K e y > T a b l e s \ T i e m p o s \ C o l u m n s \ C O N V E R S A C I � N _ E N T R A N T E < / K e y > < / D i a g r a m O b j e c t K e y > < D i a g r a m O b j e c t K e y > < K e y > T a b l e s \ T i e m p o s \ C o l u m n s \ C O N V E R S A C I � N _ S A L I E N T E < / K e y > < / D i a g r a m O b j e c t K e y > < D i a g r a m O b j e c t K e y > < K e y > T a b l e s \ T i e m p o s \ C o l u m n s \ L L A M A D A S < / K e y > < / D i a g r a m O b j e c t K e y > < D i a g r a m O b j e c t K e y > < K e y > T a b l e s \ T i e m p o s \ C o l u m n s \ T O T A L _ A U X I L I A R E S < / K e y > < / D i a g r a m O b j e c t K e y > < D i a g r a m O b j e c t K e y > < K e y > T a b l e s \ T i e m p o s \ C o l u m n s \ T K T < / K e y > < / D i a g r a m O b j e c t K e y > < D i a g r a m O b j e c t K e y > < K e y > T a b l e s \ T i e m p o s \ C o l u m n s \ T M O < / K e y > < / D i a g r a m O b j e c t K e y > < D i a g r a m O b j e c t K e y > < K e y > T a b l e s \ T i e m p o s \ C o l u m n s \ P R O D U C T O < / K e y > < / D i a g r a m O b j e c t K e y > < D i a g r a m O b j e c t K e y > < K e y > T a b l e s \ T i e m p o s \ C o l u m n s \ O p e r a d o r < / K e y > < / D i a g r a m O b j e c t K e y > < D i a g r a m O b j e c t K e y > < K e y > T a b l e s \ T i e m p o s \ C o l u m n s \ D o c u m e n t o < / K e y > < / D i a g r a m O b j e c t K e y > < D i a g r a m O b j e c t K e y > < K e y > T a b l e s \ T i e m p o s \ C o l u m n s \ S u p e r v i s o r < / K e y > < / D i a g r a m O b j e c t K e y > < D i a g r a m O b j e c t K e y > < K e y > T a b l e s \ T i e m p o s \ C o l u m n s \ C o o r d i n a d o r < / K e y > < / D i a g r a m O b j e c t K e y > < D i a g r a m O b j e c t K e y > < K e y > T a b l e s \ T i e m p o s \ C o l u m n s \ S i t e < / K e y > < / D i a g r a m O b j e c t K e y > < D i a g r a m O b j e c t K e y > < K e y > T a b l e s \ T i e m p o s \ C o l u m n s \ I d   O p e r a d o r < / K e y > < / D i a g r a m O b j e c t K e y > < D i a g r a m O b j e c t K e y > < K e y > T a b l e s \ T i e m p o s \ C o l u m n s \ E s t a d o < / K e y > < / D i a g r a m O b j e c t K e y > < D i a g r a m O b j e c t K e y > < K e y > T a b l e s \ T i e m p o s \ C o l u m n s \ P r o p o r c i o n a l   x   P r e s e n t i s m o < / K e y > < / D i a g r a m O b j e c t K e y > < D i a g r a m O b j e c t K e y > < K e y > T a b l e s \ T i e m p o s \ C o l u m n s \ P r o p o r c i o n a l   x   C u r v a < / K e y > < / D i a g r a m O b j e c t K e y > < D i a g r a m O b j e c t K e y > < K e y > T a b l e s \ T i e m p o s \ C o l u m n s \ B u s q u e d a < / K e y > < / D i a g r a m O b j e c t K e y > < D i a g r a m O b j e c t K e y > < K e y > T a b l e s \ T i e m p o s \ M e a s u r e s \ S u m a   d e   L O G I N   2 < / K e y > < / D i a g r a m O b j e c t K e y > < D i a g r a m O b j e c t K e y > < K e y > T a b l e s \ T i e m p o s \ S u m a   d e   L O G I N   2 \ A d d i t i o n a l   I n f o \ M e d i d a   i m p l � c i t a < / K e y > < / D i a g r a m O b j e c t K e y > < D i a g r a m O b j e c t K e y > < K e y > T a b l e s \ T i e m p o s \ M e a s u r e s \ R e c u e n t o   d e   L O G I N < / K e y > < / D i a g r a m O b j e c t K e y > < D i a g r a m O b j e c t K e y > < K e y > T a b l e s \ T i e m p o s \ R e c u e n t o   d e   L O G I N \ A d d i t i o n a l   I n f o \ M e d i d a   i m p l � c i t a < / K e y > < / D i a g r a m O b j e c t K e y > < D i a g r a m O b j e c t K e y > < K e y > T a b l e s \ V e n t a s   A Z O   M e s   A n t e r i o r < / K e y > < / D i a g r a m O b j e c t K e y > < D i a g r a m O b j e c t K e y > < K e y > T a b l e s \ V e n t a s   A Z O   M e s   A n t e r i o r \ C o l u m n s \ I d   O p e r a d o r < / K e y > < / D i a g r a m O b j e c t K e y > < D i a g r a m O b j e c t K e y > < K e y > T a b l e s \ V e n t a s   A Z O   M e s   A n t e r i o r \ C o l u m n s \ F e c h a < / K e y > < / D i a g r a m O b j e c t K e y > < D i a g r a m O b j e c t K e y > < K e y > T a b l e s \ V e n t a s   A Z O   M e s   A n t e r i o r \ C o l u m n s \ H o r a < / K e y > < / D i a g r a m O b j e c t K e y > < D i a g r a m O b j e c t K e y > < K e y > T a b l e s \ V e n t a s   A Z O   M e s   A n t e r i o r \ C o l u m n s \ D i s p o s i t i v o < / K e y > < / D i a g r a m O b j e c t K e y > < D i a g r a m O b j e c t K e y > < K e y > T a b l e s \ V e n t a s   A Z O   M e s   A n t e r i o r \ C o l u m n s \ C l i e n t e < / K e y > < / D i a g r a m O b j e c t K e y > < D i a g r a m O b j e c t K e y > < K e y > T a b l e s \ V e n t a s   A Z O   M e s   A n t e r i o r \ C o l u m n s \ C l i e n t e _ M a i l < / K e y > < / D i a g r a m O b j e c t K e y > < D i a g r a m O b j e c t K e y > < K e y > T a b l e s \ V e n t a s   A Z O   M e s   A n t e r i o r \ C o l u m n s \ C l i e n t e _ T e l e f o n o < / K e y > < / D i a g r a m O b j e c t K e y > < D i a g r a m O b j e c t K e y > < K e y > T a b l e s \ V e n t a s   A Z O   M e s   A n t e r i o r \ C o l u m n s \ u s e r _ i d < / K e y > < / D i a g r a m O b j e c t K e y > < D i a g r a m O b j e c t K e y > < K e y > T a b l e s \ V e n t a s   A Z O   M e s   A n t e r i o r \ C o l u m n s \ S t a t u s _ L i n k < / K e y > < / D i a g r a m O b j e c t K e y > < D i a g r a m O b j e c t K e y > < K e y > T a b l e s \ V e n t a s   A Z O   M e s   A n t e r i o r \ C o l u m n s \ p a y m e n t _ i d < / K e y > < / D i a g r a m O b j e c t K e y > < D i a g r a m O b j e c t K e y > < K e y > T a b l e s \ V e n t a s   A Z O   M e s   A n t e r i o r \ C o l u m n s \ p a y m e n t _ m e t h o d _ i d < / K e y > < / D i a g r a m O b j e c t K e y > < D i a g r a m O b j e c t K e y > < K e y > T a b l e s \ V e n t a s   A Z O   M e s   A n t e r i o r \ C o l u m n s \ p a y m e n t _ s t a t u s < / K e y > < / D i a g r a m O b j e c t K e y > < D i a g r a m O b j e c t K e y > < K e y > T a b l e s \ V e n t a s   A Z O   M e s   A n t e r i o r \ C o l u m n s \ p a y m e n t _ s t a t u s _ d e t a i l < / K e y > < / D i a g r a m O b j e c t K e y > < D i a g r a m O b j e c t K e y > < K e y > T a b l e s \ V e n t a s   A Z O   M e s   A n t e r i o r \ C o l u m n s \ P R O D U C T O < / K e y > < / D i a g r a m O b j e c t K e y > < D i a g r a m O b j e c t K e y > < K e y > T a b l e s \ V e n t a s   A Z O   M e s   A n t e r i o r \ C o l u m n s \ S u b   C a m p a � a < / K e y > < / D i a g r a m O b j e c t K e y > < D i a g r a m O b j e c t K e y > < K e y > T a b l e s \ V e n t a s   A Z O   M e s   A n t e r i o r \ C o l u m n s \ E s t a d o _ G e s t i o n < / K e y > < / D i a g r a m O b j e c t K e y > < D i a g r a m O b j e c t K e y > < K e y > T a b l e s \ V e n t a s   A Z O   M e s   A n t e r i o r \ C o l u m n s \ P u n t o s   ( S i n   I n c e n t i v o ) < / K e y > < / D i a g r a m O b j e c t K e y > < D i a g r a m O b j e c t K e y > < K e y > T a b l e s \ V e n t a s   A Z O   M e s   A n t e r i o r \ C o l u m n s \ O p e r a d o r < / K e y > < / D i a g r a m O b j e c t K e y > < D i a g r a m O b j e c t K e y > < K e y > T a b l e s \ V e n t a s   A Z O   M e s   A n t e r i o r \ C o l u m n s \ D o c u m e n t o < / K e y > < / D i a g r a m O b j e c t K e y > < D i a g r a m O b j e c t K e y > < K e y > T a b l e s \ V e n t a s   A Z O   M e s   A n t e r i o r \ C o l u m n s \ S u p e r v i s o r < / K e y > < / D i a g r a m O b j e c t K e y > < D i a g r a m O b j e c t K e y > < K e y > T a b l e s \ V e n t a s   A Z O   M e s   A n t e r i o r \ C o l u m n s \ C o o r d i n a d o r < / K e y > < / D i a g r a m O b j e c t K e y > < D i a g r a m O b j e c t K e y > < K e y > T a b l e s \ V e n t a s   A Z O   M e s   A n t e r i o r \ C o l u m n s \ S i t e < / K e y > < / D i a g r a m O b j e c t K e y > < D i a g r a m O b j e c t K e y > < K e y > T a b l e s \ V e n t a s   A Z O   M e s   A n t e r i o r \ C o l u m n s \ E s t a d o < / K e y > < / D i a g r a m O b j e c t K e y > < D i a g r a m O b j e c t K e y > < K e y > T a b l e s \ V e n t a s   A Z O   M e s   A n t e r i o r \ C o l u m n s \ M u l t i p l i c a d o r   I n c e n t i v o < / K e y > < / D i a g r a m O b j e c t K e y > < D i a g r a m O b j e c t K e y > < K e y > T a b l e s \ V e n t a s   A Z O   M e s   A n t e r i o r \ C o l u m n s \ P u n t o s < / K e y > < / D i a g r a m O b j e c t K e y > < D i a g r a m O b j e c t K e y > < K e y > T a b l e s \ V e n t a s   A Z O   M e s   A n t e r i o r \ M e a s u r e s \ T o t a l   P u n t o s   M e s   A n t e r i o r < / K e y > < / D i a g r a m O b j e c t K e y > < D i a g r a m O b j e c t K e y > < K e y > T a b l e s \ A u s e n t i s m o < / K e y > < / D i a g r a m O b j e c t K e y > < D i a g r a m O b j e c t K e y > < K e y > T a b l e s \ A u s e n t i s m o \ C o l u m n s \ U s e r M i t r o l < / K e y > < / D i a g r a m O b j e c t K e y > < D i a g r a m O b j e c t K e y > < K e y > T a b l e s \ A u s e n t i s m o \ C o l u m n s \ F e c h a < / K e y > < / D i a g r a m O b j e c t K e y > < D i a g r a m O b j e c t K e y > < K e y > T a b l e s \ A u s e n t i s m o \ C o l u m n s \ H S   O b j < / K e y > < / D i a g r a m O b j e c t K e y > < D i a g r a m O b j e c t K e y > < K e y > T a b l e s \ A u s e n t i s m o \ C o l u m n s \ L O G I N < / K e y > < / D i a g r a m O b j e c t K e y > < D i a g r a m O b j e c t K e y > < K e y > T a b l e s \ A u s e n t i s m o \ C o l u m n s \ P R E S E N T E < / K e y > < / D i a g r a m O b j e c t K e y > < D i a g r a m O b j e c t K e y > < K e y > T a b l e s \ A u s e n t i s m o \ M e a s u r e s \ R e c u e n t o   d e   P R E S E N T E < / K e y > < / D i a g r a m O b j e c t K e y > < D i a g r a m O b j e c t K e y > < K e y > T a b l e s \ A u s e n t i s m o \ R e c u e n t o   d e   P R E S E N T E \ A d d i t i o n a l   I n f o \ M e d i d a   i m p l � c i t a < / K e y > < / D i a g r a m O b j e c t K e y > < D i a g r a m O b j e c t K e y > < K e y > T a b l e s \ A u s e n t i s m o \ M e a s u r e s \ S u m a   d e   H S   O b j < / K e y > < / D i a g r a m O b j e c t K e y > < D i a g r a m O b j e c t K e y > < K e y > T a b l e s \ A u s e n t i s m o \ S u m a   d e   H S   O b j \ A d d i t i o n a l   I n f o \ M e d i d a   i m p l � c i t a < / K e y > < / D i a g r a m O b j e c t K e y > < D i a g r a m O b j e c t K e y > < K e y > T a b l e s \ A u s e n t i s m o \ M e a s u r e s \ Q   P r e s e n t e s < / K e y > < / D i a g r a m O b j e c t K e y > < D i a g r a m O b j e c t K e y > < K e y > T a b l e s \ A u s e n t i s m o \ M e a s u r e s \ Q   A u s e n t e s < / K e y > < / D i a g r a m O b j e c t K e y > < D i a g r a m O b j e c t K e y > < K e y > T a b l e s \ A u s e n t i s m o \ M e a s u r e s \ %   P r e s e n c i a l i d a d < / K e y > < / D i a g r a m O b j e c t K e y > < D i a g r a m O b j e c t K e y > < K e y > T a b l e s \ A u s e n t i s m o \ M e a s u r e s \ %   A u s e n c i a < / K e y > < / D i a g r a m O b j e c t K e y > < D i a g r a m O b j e c t K e y > < K e y > T a b l e s \ A u s e n t i s m o \ M e a s u r e s \ A u s e n t i s m o < / K e y > < / D i a g r a m O b j e c t K e y > < D i a g r a m O b j e c t K e y > < K e y > T a b l e s \ A u s e n t i s m o \ M e a s u r e s \ T o t a l L o g i n A u s e n < / K e y > < / D i a g r a m O b j e c t K e y > < D i a g r a m O b j e c t K e y > < K e y > T a b l e s \ A u s e n t i s m o \ M e a s u r e s \ T o t a l H S O b j < / K e y > < / D i a g r a m O b j e c t K e y > < D i a g r a m O b j e c t K e y > < K e y > T a b l e s \ D o t a c i o n < / K e y > < / D i a g r a m O b j e c t K e y > < D i a g r a m O b j e c t K e y > < K e y > T a b l e s \ D o t a c i o n \ C o l u m n s \ M e s   D o t a c i o n < / K e y > < / D i a g r a m O b j e c t K e y > < D i a g r a m O b j e c t K e y > < K e y > T a b l e s \ D o t a c i o n \ C o l u m n s \ A n t i g u e d a d   ( M e s e s ) < / K e y > < / D i a g r a m O b j e c t K e y > < D i a g r a m O b j e c t K e y > < K e y > T a b l e s \ D o t a c i o n \ C o l u m n s \ A p e l l i d o   y   N o m b r e < / K e y > < / D i a g r a m O b j e c t K e y > < D i a g r a m O b j e c t K e y > < K e y > T a b l e s \ D o t a c i o n \ C o l u m n s \ A p e l l i d o < / K e y > < / D i a g r a m O b j e c t K e y > < D i a g r a m O b j e c t K e y > < K e y > T a b l e s \ D o t a c i o n \ C o l u m n s \ N o m b r e < / K e y > < / D i a g r a m O b j e c t K e y > < D i a g r a m O b j e c t K e y > < K e y > T a b l e s \ D o t a c i o n \ C o l u m n s \ D o c u m e n t o < / K e y > < / D i a g r a m O b j e c t K e y > < D i a g r a m O b j e c t K e y > < K e y > T a b l e s \ D o t a c i o n \ C o l u m n s \ C U I L / C U I T < / K e y > < / D i a g r a m O b j e c t K e y > < D i a g r a m O b j e c t K e y > < K e y > T a b l e s \ D o t a c i o n \ C o l u m n s \ N a c i o n a l i d a d < / K e y > < / D i a g r a m O b j e c t K e y > < D i a g r a m O b j e c t K e y > < K e y > T a b l e s \ D o t a c i o n \ C o l u m n s \ L e g a j o < / K e y > < / D i a g r a m O b j e c t K e y > < D i a g r a m O b j e c t K e y > < K e y > T a b l e s \ D o t a c i o n \ C o l u m n s \ P u e s t o < / K e y > < / D i a g r a m O b j e c t K e y > < D i a g r a m O b j e c t K e y > < K e y > T a b l e s \ D o t a c i o n \ C o l u m n s \ F e c h a   N a c i m i e n t o < / K e y > < / D i a g r a m O b j e c t K e y > < D i a g r a m O b j e c t K e y > < K e y > T a b l e s \ D o t a c i o n \ C o l u m n s \ F e c h a   I n g r e s o   A Z O < / K e y > < / D i a g r a m O b j e c t K e y > < D i a g r a m O b j e c t K e y > < K e y > T a b l e s \ D o t a c i o n \ C o l u m n s \ F e c h a   I n g r e s o   M L < / K e y > < / D i a g r a m O b j e c t K e y > < D i a g r a m O b j e c t K e y > < K e y > T a b l e s \ D o t a c i o n \ C o l u m n s \ S u p e r v i s o r < / K e y > < / D i a g r a m O b j e c t K e y > < D i a g r a m O b j e c t K e y > < K e y > T a b l e s \ D o t a c i o n \ C o l u m n s \ C o o r d i n a d o r < / K e y > < / D i a g r a m O b j e c t K e y > < D i a g r a m O b j e c t K e y > < K e y > T a b l e s \ D o t a c i o n \ C o l u m n s \ T u r n o < / K e y > < / D i a g r a m O b j e c t K e y > < D i a g r a m O b j e c t K e y > < K e y > T a b l e s \ D o t a c i o n \ C o l u m n s \ J o r n a d a < / K e y > < / D i a g r a m O b j e c t K e y > < D i a g r a m O b j e c t K e y > < K e y > T a b l e s \ D o t a c i o n \ C o l u m n s \ C a r g a   H o r a r i a < / K e y > < / D i a g r a m O b j e c t K e y > < D i a g r a m O b j e c t K e y > < K e y > T a b l e s \ D o t a c i o n \ C o l u m n s \ C l i e n t e < / K e y > < / D i a g r a m O b j e c t K e y > < D i a g r a m O b j e c t K e y > < K e y > T a b l e s \ D o t a c i o n \ C o l u m n s \ C a m p a � a < / K e y > < / D i a g r a m O b j e c t K e y > < D i a g r a m O b j e c t K e y > < K e y > T a b l e s \ D o t a c i o n \ C o l u m n s \ S u b   C a m p a � a < / K e y > < / D i a g r a m O b j e c t K e y > < D i a g r a m O b j e c t K e y > < K e y > T a b l e s \ D o t a c i o n \ C o l u m n s \ S i t e < / K e y > < / D i a g r a m O b j e c t K e y > < D i a g r a m O b j e c t K e y > < K e y > T a b l e s \ D o t a c i o n \ C o l u m n s \ I D   A Z O < / K e y > < / D i a g r a m O b j e c t K e y > < D i a g r a m O b j e c t K e y > < K e y > T a b l e s \ D o t a c i o n \ C o l u m n s \ E s t a d o < / K e y > < / D i a g r a m O b j e c t K e y > < D i a g r a m O b j e c t K e y > < K e y > T a b l e s \ D o t a c i o n \ C o l u m n s \ F e c h a   B a j a   o   L i c < / K e y > < / D i a g r a m O b j e c t K e y > < D i a g r a m O b j e c t K e y > < K e y > T a b l e s \ D o t a c i o n \ C o l u m n s \ P r o p o r c i o n a l   x   P r e s e n t i s m o < / K e y > < / D i a g r a m O b j e c t K e y > < D i a g r a m O b j e c t K e y > < K e y > T a b l e s \ D o t a c i o n \ C o l u m n s \ P r o p o r c i o n a l   x   C u r v a < / K e y > < / D i a g r a m O b j e c t K e y > < D i a g r a m O b j e c t K e y > < K e y > T a b l e s \ D o t a c i o n \ C o l u m n s \ M o t i v o   R R H H < / K e y > < / D i a g r a m O b j e c t K e y > < D i a g r a m O b j e c t K e y > < K e y > T a b l e s \ D o t a c i o n \ C o l u m n s \ M O D A L I D A D   D E   T R A B A J O < / K e y > < / D i a g r a m O b j e c t K e y > < D i a g r a m O b j e c t K e y > < K e y > T a b l e s \ D o t a c i o n \ C o l u m n s \ A z o   E s t a d o < / K e y > < / D i a g r a m O b j e c t K e y > < D i a g r a m O b j e c t K e y > < K e y > T a b l e s \ D o t a c i o n \ C o l u m n s \ M O D A L I D A D < / K e y > < / D i a g r a m O b j e c t K e y > < D i a g r a m O b j e c t K e y > < K e y > T a b l e s \ D o t a c i o n \ C o l u m n s \ C l i e n t e   A c t u a l < / K e y > < / D i a g r a m O b j e c t K e y > < D i a g r a m O b j e c t K e y > < K e y > T a b l e s \ D o t a c i o n \ C o l u m n s \ F o r m a   d e   p a g o < / K e y > < / D i a g r a m O b j e c t K e y > < D i a g r a m O b j e c t K e y > < K e y > T a b l e s \ D o t a c i o n \ C o l u m n s \ U s e r   M i t r o l < / K e y > < / D i a g r a m O b j e c t K e y > < D i a g r a m O b j e c t K e y > < K e y > T a b l e s \ D o t a c i o n \ C o l u m n s \ U s e r   T 3 < / K e y > < / D i a g r a m O b j e c t K e y > < D i a g r a m O b j e c t K e y > < K e y > T a b l e s \ D o t a c i o n \ C o l u m n s \ E m p r e s a < / K e y > < / D i a g r a m O b j e c t K e y > < D i a g r a m O b j e c t K e y > < K e y > T a b l e s \ D o t a c i o n \ C o l u m n s \ E q u i p o < / K e y > < / D i a g r a m O b j e c t K e y > < D i a g r a m O b j e c t K e y > < K e y > R e l a t i o n s h i p s \ & l t ; T a b l e s \ V e n t a s T i e m p o s F i n a l \ C o l u m n s \ F e c h a & g t ; - & l t ; T a b l e s \ C a l e n d a r i o \ C o l u m n s \ D a t e & g t ; < / K e y > < / D i a g r a m O b j e c t K e y > < D i a g r a m O b j e c t K e y > < K e y > R e l a t i o n s h i p s \ & l t ; T a b l e s \ V e n t a s T i e m p o s F i n a l \ C o l u m n s \ F e c h a & g t ; - & l t ; T a b l e s \ C a l e n d a r i o \ C o l u m n s \ D a t e & g t ; \ F K < / K e y > < / D i a g r a m O b j e c t K e y > < D i a g r a m O b j e c t K e y > < K e y > R e l a t i o n s h i p s \ & l t ; T a b l e s \ V e n t a s T i e m p o s F i n a l \ C o l u m n s \ F e c h a & g t ; - & l t ; T a b l e s \ C a l e n d a r i o \ C o l u m n s \ D a t e & g t ; \ P K < / K e y > < / D i a g r a m O b j e c t K e y > < D i a g r a m O b j e c t K e y > < K e y > R e l a t i o n s h i p s \ & l t ; T a b l e s \ V e n t a s T i e m p o s F i n a l \ C o l u m n s \ F e c h a & g t ; - & l t ; T a b l e s \ C a l e n d a r i o \ C o l u m n s \ D a t e & g t ; \ C r o s s F i l t e r < / K e y > < / D i a g r a m O b j e c t K e y > < D i a g r a m O b j e c t K e y > < K e y > R e l a t i o n s h i p s \ & l t ; T a b l e s \ T i e m p o s \ C o l u m n s \ F e c h a & g t ; - & l t ; T a b l e s \ C a l e n d a r i o \ C o l u m n s \ D a t e & g t ; < / K e y > < / D i a g r a m O b j e c t K e y > < D i a g r a m O b j e c t K e y > < K e y > R e l a t i o n s h i p s \ & l t ; T a b l e s \ T i e m p o s \ C o l u m n s \ F e c h a & g t ; - & l t ; T a b l e s \ C a l e n d a r i o \ C o l u m n s \ D a t e & g t ; \ F K < / K e y > < / D i a g r a m O b j e c t K e y > < D i a g r a m O b j e c t K e y > < K e y > R e l a t i o n s h i p s \ & l t ; T a b l e s \ T i e m p o s \ C o l u m n s \ F e c h a & g t ; - & l t ; T a b l e s \ C a l e n d a r i o \ C o l u m n s \ D a t e & g t ; \ P K < / K e y > < / D i a g r a m O b j e c t K e y > < D i a g r a m O b j e c t K e y > < K e y > R e l a t i o n s h i p s \ & l t ; T a b l e s \ T i e m p o s \ C o l u m n s \ F e c h a & g t ; - & l t ; T a b l e s \ C a l e n d a r i o \ C o l u m n s \ D a t e & g t ; \ C r o s s F i l t e r < / K e y > < / D i a g r a m O b j e c t K e y > < D i a g r a m O b j e c t K e y > < K e y > R e l a t i o n s h i p s \ & l t ; T a b l e s \ A u s e n t i s m o \ C o l u m n s \ F e c h a & g t ; - & l t ; T a b l e s \ C a l e n d a r i o \ C o l u m n s \ D a t e & g t ; < / K e y > < / D i a g r a m O b j e c t K e y > < D i a g r a m O b j e c t K e y > < K e y > R e l a t i o n s h i p s \ & l t ; T a b l e s \ A u s e n t i s m o \ C o l u m n s \ F e c h a & g t ; - & l t ; T a b l e s \ C a l e n d a r i o \ C o l u m n s \ D a t e & g t ; \ F K < / K e y > < / D i a g r a m O b j e c t K e y > < D i a g r a m O b j e c t K e y > < K e y > R e l a t i o n s h i p s \ & l t ; T a b l e s \ A u s e n t i s m o \ C o l u m n s \ F e c h a & g t ; - & l t ; T a b l e s \ C a l e n d a r i o \ C o l u m n s \ D a t e & g t ; \ P K < / K e y > < / D i a g r a m O b j e c t K e y > < D i a g r a m O b j e c t K e y > < K e y > R e l a t i o n s h i p s \ & l t ; T a b l e s \ A u s e n t i s m o \ C o l u m n s \ F e c h a & g t ; - & l t ; T a b l e s \ C a l e n d a r i o \ C o l u m n s \ D a t e & g t ; \ C r o s s F i l t e r < / K e y > < / D i a g r a m O b j e c t K e y > < D i a g r a m O b j e c t K e y > < K e y > R e l a t i o n s h i p s \ & l t ; T a b l e s \ A u s e n t i s m o \ C o l u m n s \ U s e r M i t r o l & g t ; - & l t ; T a b l e s \ D o t a c i o n \ C o l u m n s \ U s e r   M i t r o l & g t ; < / K e y > < / D i a g r a m O b j e c t K e y > < D i a g r a m O b j e c t K e y > < K e y > R e l a t i o n s h i p s \ & l t ; T a b l e s \ A u s e n t i s m o \ C o l u m n s \ U s e r M i t r o l & g t ; - & l t ; T a b l e s \ D o t a c i o n \ C o l u m n s \ U s e r   M i t r o l & g t ; \ F K < / K e y > < / D i a g r a m O b j e c t K e y > < D i a g r a m O b j e c t K e y > < K e y > R e l a t i o n s h i p s \ & l t ; T a b l e s \ A u s e n t i s m o \ C o l u m n s \ U s e r M i t r o l & g t ; - & l t ; T a b l e s \ D o t a c i o n \ C o l u m n s \ U s e r   M i t r o l & g t ; \ P K < / K e y > < / D i a g r a m O b j e c t K e y > < D i a g r a m O b j e c t K e y > < K e y > R e l a t i o n s h i p s \ & l t ; T a b l e s \ A u s e n t i s m o \ C o l u m n s \ U s e r M i t r o l & g t ; - & l t ; T a b l e s \ D o t a c i o n \ C o l u m n s \ U s e r   M i t r o l & g t ; \ C r o s s F i l t e r < / K e y > < / D i a g r a m O b j e c t K e y > < D i a g r a m O b j e c t K e y > < K e y > R e l a t i o n s h i p s \ & l t ; T a b l e s \ V e n t a s T i e m p o s F i n a l \ C o l u m n s \ U s e r M i t r o l & g t ; - & l t ; T a b l e s \ D o t a c i o n \ C o l u m n s \ U s e r   M i t r o l & g t ; < / K e y > < / D i a g r a m O b j e c t K e y > < D i a g r a m O b j e c t K e y > < K e y > R e l a t i o n s h i p s \ & l t ; T a b l e s \ V e n t a s T i e m p o s F i n a l \ C o l u m n s \ U s e r M i t r o l & g t ; - & l t ; T a b l e s \ D o t a c i o n \ C o l u m n s \ U s e r   M i t r o l & g t ; \ F K < / K e y > < / D i a g r a m O b j e c t K e y > < D i a g r a m O b j e c t K e y > < K e y > R e l a t i o n s h i p s \ & l t ; T a b l e s \ V e n t a s T i e m p o s F i n a l \ C o l u m n s \ U s e r M i t r o l & g t ; - & l t ; T a b l e s \ D o t a c i o n \ C o l u m n s \ U s e r   M i t r o l & g t ; \ P K < / K e y > < / D i a g r a m O b j e c t K e y > < D i a g r a m O b j e c t K e y > < K e y > R e l a t i o n s h i p s \ & l t ; T a b l e s \ V e n t a s T i e m p o s F i n a l \ C o l u m n s \ U s e r M i t r o l & g t ; - & l t ; T a b l e s \ D o t a c i o n \ C o l u m n s \ U s e r   M i t r o l & g t ; \ C r o s s F i l t e r < / K e y > < / D i a g r a m O b j e c t K e y > < D i a g r a m O b j e c t K e y > < K e y > T a b l e s \ V e n t a s T i e m p o s F i n a l \ M e a s u r e s \ I n c e n t i v o 3 r a < / K e y > < / D i a g r a m O b j e c t K e y > < / A l l K e y s > < S e l e c t e d K e y s > < D i a g r a m O b j e c t K e y > < K e y > R e l a t i o n s h i p s \ & l t ; T a b l e s \ V e n t a s T i e m p o s F i n a l \ C o l u m n s \ U s e r M i t r o l & g t ; - & l t ; T a b l e s \ D o t a c i o n \ C o l u m n s \ U s e r   M i t r o l & g t ; 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 T a g s \ T a b l e s \ & l t ; T a b l e s \ V e n t a s T i e m p o s F i n a l & g t ; 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 T a g s \ H i e r a r c h i e s \ & l t ; T a b l e s \ C a l e n d a r i o \ H i e r a r c h i e s \ J e r a r q u � a   d e   f e c h a s & g t ; 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 T a g s \ T a b l e s \ & l t ; T a b l e s \ V t a s   D e l i v e r y & g t ; 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 T a g s \ T a b l e s \ & l t ; T a b l e s \ H o r a s _ O b j e t i v o & g t ; 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 T a g s \ T a b l e s \ & l t ; T a b l e s \ T i e m p o s & g t ; 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  A Z O   M e s   A n t e r i o r & g t ; 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 T a g s \ T a b l e s \ & l t ; T a b l e s \ A u s e n t i s m o & g t ; 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 T a g s \ T a b l e s \ & l t ; T a b l e s \ D o t a c i o n & g t ; 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 T a b l e s \ V e n t a s T i e m p o s F i n a l 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 0 . 4 0 0 0 0 0 0 0 0 0 0 0 0 0 5 6 8 < / L e f t > < T a b I n d e x > 6 < / T a b I n d e x > < T o p > 3 4 4 . 8 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 T a b l e s \ V e n t a s T i e m p o s F i n a l \ C o l u m n s \ U s e r M i t r o l 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 T a b l e s \ V e n t a s T i e m p o s F i n a l \ C o l u m n s \ S u b   C a m p a � a 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 T a b l e s \ V e n t a s T i e m p o s F i n a l \ C o l u m n s \ L O G I N 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 T a b l e s \ V e n t a s T i e m p o s F i n a l \ C o l u m n s \ A V A I L 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 T a b l e s \ V e n t a s T i e m p o s F i n a l \ C o l u m n s \ P R E V I E W 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 T a b l e s \ V e n t a s T i e m p o s F i n a l \ C o l u m n s \ D I A L 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 T a b l e s \ V e n t a s T i e m p o s F i n a l \ C o l u m n s \ R I N G 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 T a b l e s \ V e n t a s T i e m p o s F i n a l \ C o l u m n s \ C O N V E R S A C I � N 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 T a b l e s \ V e n t a s T i e m p o s F i n a l \ C o l u m n s \ H O L D 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 T a b l e s \ V e n t a s T i e m p o s F i n a l \ C o l u m n s \ A C W 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 T a b l e s \ V e n t a s T i e m p o s F i n a l \ C o l u m n s \ N O T _ R E A D Y 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 T a b l e s \ V e n t a s T i e m p o s F i n a l \ C o l u m n s \ B R E A K 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 T a b l e s \ V e n t a s T i e m p o s F i n a l \ C o l u m n s \ C O A C H I N G 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 T a b l e s \ V e n t a s T i e m p o s F i n a l \ C o l u m n s \ A D M I N I S T R A T I V O 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 T a b l e s \ V e n t a s T i e m p o s F i n a l \ C o l u m n s \ B A � O 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 T a b l e s \ V e n t a s T i e m p o s F i n a l \ C o l u m n s \ L L A M A D A _ M A N U A L 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 T a b l e s \ V e n t a s T i e m p o s F i n a l \ C o l u m n s \ A T E N D I D A S 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 T a b l e s \ V e n t a s T i e m p o s F i n a l \ C o l u m n s \ N O _ A T E N D I D A S 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 T a b l e s \ V e n t a s T i e m p o s F i n a l \ C o l u m n s \ T I P I F I C A C I � N _ E X I T O S O 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 T a b l e s \ V e n t a s T i e m p o s F i n a l \ C o l u m n s \ T I P I F I C A C I � N _ N O _ E X I T O S O 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 T a b l e s \ V e n t a s T i e m p o s F i n a l \ C o l u m n s \ C O N V E R S A C I � N _ E N T R A N T E 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 T a b l e s \ V e n t a s T i e m p o s F i n a l \ C o l u m n s \ C O N V E R S A C I � N _ S A L I E N T E 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 T a b l e s \ V e n t a s T i e m p o s F i n a l \ C o l u m n s \ L L A M A D A S 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 T a b l e s \ V e n t a s T i e m p o s F i n a l \ C o l u m n s \ T O T A L _ A U X I L I A R E S 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 T a b l e s \ V e n t a s T i e m p o s F i n a l \ C o l u m n s \ T K T 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 T a b l e s \ V e n t a s T i e m p o s F i n a l \ C o l u m n s \ T M O 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 T a b l e s \ V e n t a s T i e m p o s F i n a l \ C o l u m n s \ O p e r a d o r 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 T a b l e s \ V e n t a s T i e m p o s F i n a l \ C o l u m n s \ D o c u m e n t o 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 T a b l e s \ V e n t a s T i e m p o s F i n a l \ C o l u m n s \ S u p e r v i s o r 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 T a b l e s \ V e n t a s T i e m p o s F i n a l \ C o l u m n s \ C o o r d i n a d o r 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 T a b l e s \ V e n t a s T i e m p o s F i n a l \ C o l u m n s \ S i t e 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 T a b l e s \ V e n t a s T i e m p o s F i n a l \ C o l u m n s \ I d   O p e r a d o r 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 T a b l e s \ V e n t a s T i e m p o s F i n a l \ C o l u m n s \ P r o p o r c i o n a l   x   P r e s e n t i s m o 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 T a b l e s \ V e n t a s T i e m p o s F i n a l \ C o l u m n s \ P r o p o r c i o n a l   x   C u r v a 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 T a b l e s \ V e n t a s T i e m p o s F i n a l \ C o l u m n s \ B u s q u e d a 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 T a b l e s \ V e n t a s T i e m p o s F i n a l \ C o l u m n s \ H o r a 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 T a b l e s \ V e n t a s T i e m p o s F i n a l \ C o l u m n s \ D i s p o s i t i v o 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 T a b l e s \ V e n t a s T i e m p o s F i n a l \ C o l u m n s \ C l i e n t e _ M a i l 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 T a b l e s \ V e n t a s T i e m p o s F i n a l \ C o l u m n s \ C l i e n t e _ T e l e f o n o 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 T a b l e s \ V e n t a s T i e m p o s F i n a l \ C o l u m n s \ S t a t u s _ L i n k 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 T a b l e s \ V e n t a s T i e m p o s F i n a l \ C o l u m n s \ p a y m e n t _ i d 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 T a b l e s \ V e n t a s T i e m p o s F i n a l \ C o l u m n s \ p a y m e n t _ m e t h o d _ i d 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 T a b l e s \ V e n t a s T i e m p o s F i n a l \ C o l u m n s \ p a y m e n t _ s t a t u s 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 T a b l e s \ V e n t a s T i e m p o s F i n a l \ C o l u m n s \ p a y m e n t _ s t a t u s _ d e t a i l 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 T a b l e s \ V e n t a s T i e m p o s F i n a l \ C o l u m n s \ E s t a d o _ G e s t i o n 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 T a b l e s \ V e n t a s T i e m p o s F i n a l \ C o l u m n s \ P u n t o s   ( S i n   I n c e n t i v o ) 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 T a b l e s \ V e n t a s T i e m p o s F i n a l \ C o l u m n s \ M u l t i p l i c a d o r   I n c e n t i v o 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 T a b l e s \ V e n t a s T i e m p o s F i n a l \ C o l u m n s \ P u n t o s 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 T a b l e s \ V e n t a s T i e m p o s F i n a l \ C o l u m n s \ C o e f i c i e n t e 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 T a b l e s \ V e n t a s T i e m p o s F i n a l \ M e a s u r e s \ S u m a   d e   L O G I N 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 T a b l e s \ V e n t a s T i e m p o s F i n a l \ S u m a   d e   L O G I N \ A d d i t i o n a l 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 T a b l e s \ V e n t a s T i e m p o s F i n a l \ M e a s u r e s \ R e c u e n t o   d e   S u b   C a m p a � a 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 T a b l e s \ V e n t a s T i e m p o s F i n a l \ R e c u e n t o   d e   S u b   C a m p a � a \ A d d i t i o n a l 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 T a b l e s \ V e n t a s T i e m p o s F i n a l \ M e a s u r e s \ R e c u e n t o   d e   D i s p o s i t i v o 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 T a b l e s \ V e n t a s T i e m p o s F i n a l \ R e c u e n t o   d e   D i s p o s i t i v o \ A d d i t i o n a l 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 T a b l e s \ V e n t a s T i e m p o s F i n a l \ M e a s u r e s \ S u m a   d e   P u n t o s 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 T a b l e s \ V e n t a s T i e m p o s F i n a l \ S u m a   d e   P u n t o s \ A d d i t i o n a l 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 T a b l e s \ V e n t a s T i e m p o s F i n a l \ M e a s u r e s \ S u m a   d e   P r o p o r c i o n a l   x   P r e s e n t i s m o 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 T a b l e s \ V e n t a s T i e m p o s F i n a l \ S u m a   d e   P r o p o r c i o n a l   x   P r e s e n t i s m o \ A d d i t i o n a l 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 T a b l e s \ V e n t a s T i e m p o s F i n a l \ M e a s u r e s \ S u m a   d e   P r o p o r c i o n a l   x   C u r v a 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 T a b l e s \ V e n t a s T i e m p o s F i n a l \ S u m a   d e   P r o p o r c i o n a l   x   C u r v a \ A d d i t i o n a l 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 T a b l e s \ V e n t a s T i e m p o s F i n a l \ M e a s u r e s \ M � x .   d e   P r o p o r c i o n a l   x   P r e s e n t i s m o 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 T a b l e s \ V e n t a s T i e m p o s F i n a l \ M � x .   d e   P r o p o r c i o n a l   x   P r e s e n t i s m o \ A d d i t i o n a l 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 T a b l e s \ V e n t a s T i e m p o s F i n a l \ M e a s u r e s \ M � x .   d e   P r o p o r c i o n a l   x   C u r v a 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 T a b l e s \ V e n t a s T i e m p o s F i n a l \ M � x .   d e   P r o p o r c i o n a l   x   C u r v a \ A d d i t i o n a l 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 T a b l e s \ V e n t a s T i e m p o s F i n a l \ M e a s u r e s \ R e c u e n t o   d e   I d   O p e r a d o r 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 T a b l e s \ V e n t a s T i e m p o s F i n a l \ R e c u e n t o   d e   I d   O p e r a d o r \ A d d i t i o n a l 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 T a b l e s \ V e n t a s T i e m p o s F i n a l \ M e a s u r e s \ V t a s   C a r g a d a s 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 T a b l e s \ V e n t a s T i e m p o s F i n a l \ M e a s u r e s \ V t a s   A c e p t a d a s 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 T a b l e s \ V e n t a s T i e m p o s F i n a l \ M e a s u r e s \ V t a s   P e n d i e n t e s 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 T a b l e s \ V e n t a s T i e m p o s F i n a l \ M e a s u r e s \ V t a s   C a n c e l a d a s 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 T a b l e s \ V e n t a s T i e m p o s F i n a l \ M e a s u r e s \ T o t a l   P u n t o s 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 T a b l e s \ V e n t a s T i e m p o s F i n a l \ M e a s u r e s \ T o t a l   L o g i n 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 T a b l e s \ V e n t a s T i e m p o s F i n a l \ M e a s u r e s \ C I   L o g i n 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 T a b l e s \ V e n t a s T i e m p o s F i n a l \ M e a s u r e s \ C I   A v a i l 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 T a b l e s \ V e n t a s T i e m p o s F i n a l \ M e a s u r e s \ C I   P r e v i e w 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 T a b l e s \ V e n t a s T i e m p o s F i n a l \ M e a s u r e s \ C I   D i a l 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 T a b l e s \ V e n t a s T i e m p o s F i n a l \ M e a s u r e s \ C I   R i n g 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 T a b l e s \ V e n t a s T i e m p o s F i n a l \ M e a s u r e s \ C I   C o n v e r s a c i o n 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 T a b l e s \ V e n t a s T i e m p o s F i n a l \ M e a s u r e s \ C I   H o l d 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 T a b l e s \ V e n t a s T i e m p o s F i n a l \ M e a s u r e s \ C I   A C W 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 T a b l e s \ V e n t a s T i e m p o s F i n a l \ M e a s u r e s \ C I   N o t _ R e a d y 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 T a b l e s \ V e n t a s T i e m p o s F i n a l \ M e a s u r e s \ C I   B r e a k 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 T a b l e s \ V e n t a s T i e m p o s F i n a l \ M e a s u r e s \ C I   C o a c h i n g 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 T a b l e s \ V e n t a s T i e m p o s F i n a l \ M e a s u r e s \ C I   A d m i n i s t r a t i v o 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 T a b l e s \ V e n t a s T i e m p o s F i n a l \ M e a s u r e s \ C I   B a � o 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 T a b l e s \ V e n t a s T i e m p o s F i n a l \ M e a s u r e s \ C I   L L   M a n u a l 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 T a b l e s \ V e n t a s T i e m p o s F i n a l \ M e a s u r e s \ % A v a i l 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 T a b l e s \ V e n t a s T i e m p o s F i n a l \ M e a s u r e s \ % U t i l i z a c i o n 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 T a b l e s \ V e n t a s T i e m p o s F i n a l \ M e a s u r e s \ C I   O T R O S 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 T a b l e s \ V e n t a s T i e m p o s F i n a l \ M e a s u r e s \ L l a m a d a   p r o m / D i a 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 T a b l e s \ V e n t a s T i e m p o s F i n a l \ M e a s u r e s \ Q   L l a m   C / 6  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 T a b l e s \ V e n t a s T i e m p o s F i n a l \ M e a s u r e s \ T o t a l   L l a m a d a s 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 T a b l e s \ V e n t a s T i e m p o s F i n a l \ M e a s u r e s \ T o t a l   P u n t o s   ( S i n   I n c e n t i v o ) 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 T a b l e s \ V e n t a s T i e m p o s F i n a l \ M e a s u r e s \ T o t a l   P u n t o s   D u p l i c a d o s 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 T a b l e s \ V e n t a s T i e m p o s F i n a l \ M e a s u r e s \ T o t a l   A v a i l 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 T a b l e s \ V e n t a s T i e m p o s F i n a l \ M e a s u r e s \ T o t a l   H s   P r o d u c t i v a s 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 T a b l e s \ V e n t a s T i e m p o s F i n a l \ M e a s u r e s \ S P H 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 T a b l e s \ V e n t a s T i e m p o s F i n a l \ M e a s u r e s \ T o t a l   A t e n d i d a s 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 T a b l e s \ V e n t a s T i e m p o s F i n a l \ M e a s u r e s \ V t a s   P + N 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 T a b l e s \ V e n t a s T i e m p o s F i n a l \ M e a s u r e s \ C o n v e r s i � n 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 4 8 4 . 7 0 3 8 1 0 5 6 7 6 6 5 7 6 < / L e f t > < T a b I n d e x > 7 < / T a b I n d e x > < T o p > 4 4 1 . 6 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 T a b l e s \ V t a s   D e l i v e r y 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 1 1 5 . 9 0 3 8 1 0 5 6 7 6 6 5 8 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 T a b l e s \ V t a s   D e l i v e r y \ C o l u m n s \ F e c h a 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 T a b l e s \ V t a s   D e l i v e r y \ C o l u m n s \ N o m b r e   /   L o c a l 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 T a b l e s \ V t a s   D e l i v e r y \ C o l u m n s \ T e l � f o n o   ( G o o g l e ) 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 T a b l e s \ V t a s   D e l i v e r y \ C o l u m n s \ M a i l 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 T a b l e s \ V t a s   D e l i v e r y \ C o l u m n s \ A G E N T E 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 T a b l e s \ V t a s   D e l i v e r y \ C o l u m n s \ D N I 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 T a b l e s \ V t a s   D e l i v e r y \ C o l u m n s \ P r o d u c t o 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 T a b l e s \ V t a s   D e l i v e r y \ M e a s u r e s \ R e c u e n t o   d e   A G E N T E 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 T a b l e s \ V t a s   D e l i v e r y \ R e c u e n t o   d e   A G E N T E \ A d d i t i o n a l 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 T a b l e s \ V t a s   D e l i v e r y \ M e a s u r e s \ R e c u e n t o   d e 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 T a b l e s \ V t a s   D e l i v e r y \ R e c u e n t o   d e   P r o d u c t o \ A d d i t i o n a l 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 T a b l e s \ H o r a s _ O b j e t i v o 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 1 0 7 3 . 4 0 7 6 2 1 1 3 5 3 3 1 7 < / L e f t > < S c r o l l V e r t i c a l O f f s e t > 4 8 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 T a b l e s \ H o r a s _ O b j e t i v o \ C o l u m n s \ P r o d u c t o 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 T a b l e s \ H o r a s _ O b j e t i v o \ C o l u m n s \ A p e l l i d o   y  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 T a b l e s \ H o r a s _ O b j e t i v o \ C o l u m n s \ S u p e r v i s o r 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 T a b l e s \ H o r a s _ O b j e t i v o \ C o l u m n s \ C o o r d i n a d o r 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 T a b l e s \ H o r a s _ O b j e t i v o \ C o l u m n s \ E s t a d o 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 T a b l e s \ H o r a s _ O b j e t i v o \ C o l u m n s \ S u b   C a m p a � a 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 T a b l e s \ H o r a s _ O b j e t i v o \ C o l u m n s \ U s e r   M i t r o l 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 T a b l e s \ H o r a s _ O b j e t i v o \ C o l u m n s \ F e c h a 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 T a b l e s \ H o r a s _ O b j e t i v o \ C o l u m n s \ L O G I N 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 T a b l e s \ H o r a s _ O b j e t i v o \ C o l u m n s \ H S   O b j 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 T a b l e s \ H o r a s _ O b j e t i v o \ M e a s u r e s \ H s   D e s v i o 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 T a b l e s \ H o r a s _ O b j e t i v o \ M e a s u r e s \ O b j  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 T a b l e s \ H o r a s _ O b j e t i v o \ M e a s u r e s \ L o g 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 T a b l e s \ H o r a s _ O b j e t i v o \ M e a s u r e s \ % C u m p l . H s 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 4 2 2 . 2 0 7 6 2 1 1 3 5 3 3 1 5 8 < / L e f t > < T a b I n d e x > 4 < / T a b I n d e x > < T o p > 1 8 9 . 7 9 9 9 9 9 9 9 9 9 9 9 9 5 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 T a b l e s \ T i e m p o s \ C o l u m n s \ U s e r M i t r o l 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 T a b l e s \ T i e m p o s \ C o l u m n s \ S u b   C a m p a � a 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 T a b l e s \ T i e m p o s \ C o l u m n s \ L O G I N 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 T a b l e s \ T i e m p o s \ C o l u m n s \ A V A I L 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 T a b l e s \ T i e m p o s \ C o l u m n s \ P R E V I E W 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 T a b l e s \ T i e m p o s \ C o l u m n s \ D I A L 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 T a b l e s \ T i e m p o s \ C o l u m n s \ R I N G 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 T a b l e s \ T i e m p o s \ C o l u m n s \ C O N V E R S A C I � N 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 T a b l e s \ T i e m p o s \ C o l u m n s \ H O L D 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 T a b l e s \ T i e m p o s \ C o l u m n s \ A C W 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 T a b l e s \ T i e m p o s \ C o l u m n s \ N O T _ R E A D Y 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 T a b l e s \ T i e m p o s \ C o l u m n s \ B R E A K 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 T a b l e s \ T i e m p o s \ C o l u m n s \ C O A C H I N G 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 T a b l e s \ T i e m p o s \ C o l u m n s \ A D M I N I S T R A T I V O 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 T a b l e s \ T i e m p o s \ C o l u m n s \ B A � O 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 T a b l e s \ T i e m p o s \ C o l u m n s \ L L A M A D A _ M A N U A L 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 T a b l e s \ T i e m p o s \ C o l u m n s \ A T E N D I D A S 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 T a b l e s \ T i e m p o s \ C o l u m n s \ N O _ A T E N D I D A S 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 T a b l e s \ T i e m p o s \ C o l u m n s \ T I P I F I C A C I � N _ E X I T O S O 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 T a b l e s \ T i e m p o s \ C o l u m n s \ T I P I F I C A C I � N _ N O _ E X I T O S O 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 T a b l e s \ T i e m p o s \ C o l u m n s \ C O N V E R S A C I � N _ E N T R A N T E 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 T a b l e s \ T i e m p o s \ C o l u m n s \ C O N V E R S A C I � N _ S A L I E N T E 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 T a b l e s \ T i e m p o s \ C o l u m n s \ L L A M A D A S 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 T a b l e s \ T i e m p o s \ C o l u m n s \ T O T A L _ A U X I L I A R E S 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 T a b l e s \ T i e m p o s \ C o l u m n s \ T K T 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 T a b l e s \ T i e m p o s \ C o l u m n s \ T M O 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 T a b l e s \ T i e m p o s \ C o l u m n s \ O p e r a d o r 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 T a b l e s \ T i e m p o s \ C o l u m n s \ D o c u m e n t o 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 T a b l e s \ T i e m p o s \ C o l u m n s \ S u p e r v i s o r 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 T a b l e s \ T i e m p o s \ C o l u m n s \ C o o r d i n a d o r 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 T a b l e s \ T i e m p o s \ C o l u m n s \ S i t e 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 T a b l e s \ T i e m p o s \ C o l u m n s \ I d   O p e r a d o r 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 T a b l e s \ T i e m p o s \ C o l u m n s \ P r o p o r c i o n a l   x   P r e s e n t i s m o 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 T a b l e s \ T i e m p o s \ C o l u m n s \ P r o p o r c i o n a l   x   C u r v a 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 T a b l e s \ T i e m p o s \ C o l u m n s \ B u s q u e d a 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 T a b l e s \ T i e m p o s \ M e a s u r e s \ S u m a   d e   L O G I N 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 T a b l e s \ T i e m p o s \ S u m a   d e   L O G I N 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 T a b l e s \ T i e m p o s \ M e a s u r e s \ R e c u e n t o   d e   L O G I N 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 T a b l e s \ T i e m p o s \ R e c u e n t o   d e   L O G I N \ A d d i t i o n a l 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  A Z O   M e s   A n t e r i o r 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 1 0 1 5 . 7 1 1 4 3 1 7 0 2 9 9 7 3 < / L e f t > < T a b I n d e x > 5 < / T a b I n d e x > < T o p > 1 3 3 . 3 9 9 9 9 9 9 9 9 9 9 9 9 8 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 A n t e r i o r \ C o l u m n s \ I d   O p e r a d o r 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 A n t e r i o r \ C o l u m n s \ H o r a 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 A n t e r i o r \ C o l u m n s \ D i s p o s i t i v o 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 A n t e r i o r \ C o l u m n s \ C l i e n t e _ M a i l 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 A n t e r i o r \ C o l u m n s \ C l i e n t e _ T e l e f o n o 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 A n t e r i o r \ C o l u m n s \ S t a t u s _ L i n k 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 A n t e r i o r \ C o l u m n s \ p a y m e n t _ i d 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 A n t e r i o r \ C o l u m n s \ p a y m e n t _ m e t h o d _ i d 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 A n t e r i o r \ C o l u m n s \ p a y m e n t _ s t a t u s 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 A n t e r i o r \ C o l u m n s \ p a y m e n t _ s t a t u s _ d e t a i l 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 A n t e r i o r \ C o l u m n s \ S u b   C a m p a � a 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 A n t e r i o r \ C o l u m n s \ E s t a d o _ G e s t i o n 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 A n t e r i o r \ C o l u m n s \ P u n t o s   ( S i n   I n c e n t i v o ) 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 A n t e r i o r \ C o l u m n s \ O p e r a d o r 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 A n t e r i o r \ C o l u m n s \ D o c u m e n t o 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 A n t e r i o r \ C o l u m n s \ S u p e r v i s o r 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 A n t e r i o r \ C o l u m n s \ C o o r d i n a d o r 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 A n t e r i o r \ C o l u m n s \ S i t e 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 A n t e r i o r \ C o l u m n s \ M u l t i p l i c a d o r   I n c e n t i v o 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 A n t e r i o r \ C o l u m n s \ P u n t o s 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  A Z O   M e s   A n t e r i o r \ M e a s u r e s \ T o t a l   P u n t o s   M e s   A n t e r i o r 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 T a b l e s \ A u s e n t i s m o 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 9 0 0 . 9 1 1 4 3 1 7 0 2 9 9 7 1 1 < / L e f t > < T a b I n d e x > 8 < / T a b I n d e x > < T o p > 3 3 4 . 0 2 7 1 4 9 2 4 1 6 1 4 3 8 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 T a b l e s \ A u s e n t i s m o \ C o l u m n s \ U s e r M i t r o l 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 T a b l e s \ A u s e n t i s m o \ C o l u m n s \ F e c h a 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 T a b l e s \ A u s e n t i s m o \ C o l u m n s \ H S   O b j 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 T a b l e s \ A u s e n t i s m o \ C o l u m n s \ L O G I N 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 T a b l e s \ A u s e n t i s m o \ C o l u m n s \ P R E S E N T E 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 T a b l e s \ A u s e n t i s m o \ M e a s u r e s \ R e c u e n t o   d e   P R E S E N T E 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 T a b l e s \ A u s e n t i s m o \ R e c u e n t o   d e   P R E S E N T E \ A d d i t i o n a l 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 T a b l e s \ A u s e n t i s m o \ M e a s u r e s \ S u m a   d e   H S   O b j 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 T a b l e s \ A u s e n t i s m o \ S u m a   d e   H S   O b j \ A d d i t i o n a l 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 T a b l e s \ A u s e n t i s m o \ M e a s u r e s \ Q   P r e s e n t e s 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 T a b l e s \ A u s e n t i s m o \ M e a s u r e s \ Q   A u s e n t e s 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 T a b l e s \ A u s e n t i s m o \ M e a s u r e s \ %   P r e s e n c i a l i d a d 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 T a b l e s \ A u s e n t i s m o \ M e a s u r e s \ %   A u s e n c i a 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 T a b l e s \ A u s e n t i s m o \ M e a s u r e s \ A u s e n t i s m o 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 T a b l e s \ A u s e n t i s m o \ M e a s u r e s \ T o t a l L o g i n A u s e n 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 T a b l e s \ A u s e n t i s m o \ M e a s u r e s \ T o t a l H S O b j 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 4 4 8 . 2 7 3 3 7 6 1 7 0 8 6 1 8 7 < / L e f t > < S c r o l l V e r t i c a l O f f s e t > 7 8 3 . 3 2 6 6 6 6 6 6 6 6 6 6 < / S c r o l l V e r t i c a l O f f s e t > < T a b I n d e x > 1 < / T a b I n d e x > < T o p > 9 . 9 7 2 8 5 0 7 5 8 3 8 5 6 4 6 9 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 T a b l e s \ D o t a c i o n \ C o l u m n s \ M e s   D o t a c i o n 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 T a b l e s \ D o t a c i o n \ C o l u m n s \ A n t i g u e d a d   ( M e s e s ) 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 T a b l e s \ D o t a c i o n \ C o l u m n s \ A p e l l i d o   y  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 T a b l e s \ D o t a c i o n \ C o l u m n s \ A p e l l i d o 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 T a b l e s \ D o t a c i o n \ C o l u m n s \ D o c u m e n t o 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 T a b l e s \ D o t a c i o n \ C o l u m n s \ C U I L / C U I T 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 T a b l e s \ D o t a c i o n \ C o l u m n s \ N a c i o n a l i d a d 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 T a b l e s \ D o t a c i o n \ C o l u m n s \ L e g a j o 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 T a b l e s \ D o t a c i o n \ C o l u m n s \ P u e s t o 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 T a b l e s \ D o t a c i o n \ C o l u m n s \ F e c h a   N a c i m i e n t o 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 T a b l e s \ D o t a c i o n \ C o l u m n s \ F e c h a   I n g r e s o   A Z O 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 T a b l e s \ D o t a c i o n \ C o l u m n s \ F e c h a   I n g r e s o 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 T a b l e s \ D o t a c i o n \ C o l u m n s \ S u p e r v i s o r 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 T a b l e s \ D o t a c i o n \ C o l u m n s \ C o o r d i n a d o r 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 T a b l e s \ D o t a c i o n \ C o l u m n s \ T u r n o 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 T a b l e s \ D o t a c i o n \ C o l u m n s \ J o r n a d a 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 T a b l e s \ D o t a c i o n \ C o l u m n s \ C a r g a   H o r a r i a 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 T a b l e s \ D o t a c i o n \ C o l u m n s \ C a m p a � a 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 T a b l e s \ D o t a c i o n \ C o l u m n s \ S u b   C a m p a � a 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 T a b l e s \ D o t a c i o n \ C o l u m n s \ S i t e 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 T a b l e s \ D o t a c i o n \ C o l u m n s \ I D   A Z O 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 T a b l e s \ D o t a c i o n \ C o l u m n s \ F e c h a   B a j a   o   L i c 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 T a b l e s \ D o t a c i o n \ C o l u m n s \ P r o p o r c i o n a l   x   P r e s e n t i s m o 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 T a b l e s \ D o t a c i o n \ C o l u m n s \ P r o p o r c i o n a l   x   C u r v a 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 T a b l e s \ D o t a c i o n \ C o l u m n s \ M o t i v o   R R H H 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 T a b l e s \ D o t a c i o n \ C o l u m n s \ M O D A L I D A D   D E 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 T a b l e s \ D o t a c i o n \ C o l u m n s \ A z o  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 T a b l e s \ D o t a c i o n \ C o l u m n s \ M O D A L I D A D 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 T a b l e s \ D o t a c i o n \ C o l u m n s \ C l i e n t e   A c t u a l 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 T a b l e s \ D o t a c i o n \ C o l u m n s \ F o r m a 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 T a b l e s \ D o t a c i o n \ C o l u m n s \ U s e r   M i t r o l 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 T a b l e s \ D o t a c i o n \ C o l u m n s \ U s e r   T 3 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 T a b l e s \ D o t a c i o n \ C o l u m n s \ E q u i p o 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 R e l a t i o n s h i p s \ & l t ; T a b l e s \ V e n t a s T i e m p o s F i n a l \ C o l u m n s \ F e c h a & g t ; - & l t ; T a b l e s \ C a l e n d a r i o \ C o l u m n s \ D a t e & g t ; 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 ( 2 1 6 , 4 , 4 2 9 , 8 ) .   E x t r e m o   2 :   ( 4 6 8 , 7 0 3 8 1 0 5 6 7 6 6 6 , 5 1 6 , 6 ) 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 2 1 6 . 4 < / b : _ x > < b : _ y > 4 2 9 . 7 9 9 9 9 9 9 9 9 9 9 9 9 5 < / b : _ y > < / b : P o i n t > < b : P o i n t > < b : _ x > 3 4 0 . 5 5 1 9 0 5 5 < / b : _ x > < b : _ y > 4 2 9 . 8 < / b : _ y > < / b : P o i n t > < b : P o i n t > < b : _ x > 3 4 2 . 5 5 1 9 0 5 5 < / b : _ x > < b : _ y > 4 3 1 . 8 < / b : _ y > < / b : P o i n t > < b : P o i n t > < b : _ x > 3 4 2 . 5 5 1 9 0 5 5 < / b : _ x > < b : _ y > 5 1 4 . 6 < / b : _ y > < / b : P o i n t > < b : P o i n t > < b : _ x > 3 4 4 . 5 5 1 9 0 5 5 < / b : _ x > < b : _ y > 5 1 6 . 6 < / b : _ y > < / b : P o i n t > < b : P o i n t > < b : _ x > 4 6 8 . 7 0 3 8 1 0 5 6 7 6 6 5 7 < / b : _ x > < b : _ y > 5 1 6 . 6 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 R e l a t i o n s h i p s \ & l t ; T a b l e s \ V e n t a s T i e m p o s F i n a l \ C o l u m n s \ F e c h a & g t ; - & l t ; T a b l e s \ C a l e n d a r i o \ C o l u m n s \ D a t e & g t ; \ F K 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 2 0 0 . 4 < / b : _ x > < b : _ y > 4 2 1 . 7 9 9 9 9 9 9 9 9 9 9 9 9 5 < / b : _ y > < / L a b e l L o c a t i o n > < L o c a t i o n   x m l n s : b = " h t t p : / / s c h e m a s . d a t a c o n t r a c t . o r g / 2 0 0 4 / 0 7 / S y s t e m . W i n d o w s " > < b : _ x > 2 0 0 . 4 < / b : _ x > < b : _ y > 4 2 9 . 7 9 9 9 9 9 9 9 9 9 9 9 9 5 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 R e l a t i o n s h i p s \ & l t ; T a b l e s \ V e n t a s T i e m p o s F i n a l \ C o l u m n s \ F e c h a & g t ; - & l t ; T a b l e s \ C a l e n d a r i o \ C o l u m n s \ D a t e & g t ; \ P K 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 4 6 8 . 7 0 3 8 1 0 5 6 7 6 6 5 7 < / b : _ x > < b : _ y > 5 0 8 . 6 < / b : _ y > < / L a b e l L o c a t i o n > < L o c a t i o n   x m l n s : b = " h t t p : / / s c h e m a s . d a t a c o n t r a c t . o r g / 2 0 0 4 / 0 7 / S y s t e m . W i n d o w s " > < b : _ x > 4 8 4 . 7 0 3 8 1 0 5 6 7 6 6 5 7 6 < / b : _ x > < b : _ y > 5 1 6 . 6 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 R e l a t i o n s h i p s \ & l t ; T a b l e s \ V e n t a s T i e m p o s F i n a l \ C o l u m n s \ F e c h a & g t ; - & l t ; T a b l e s \ C a l e n d a r i o \ C o l u m n s \ D a t e & g t ; \ C r o s s F i l t e r 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 2 1 6 . 4 < / b : _ x > < b : _ y > 4 2 9 . 7 9 9 9 9 9 9 9 9 9 9 9 9 5 < / b : _ y > < / b : P o i n t > < b : P o i n t > < b : _ x > 3 4 0 . 5 5 1 9 0 5 5 < / b : _ x > < b : _ y > 4 2 9 . 8 < / b : _ y > < / b : P o i n t > < b : P o i n t > < b : _ x > 3 4 2 . 5 5 1 9 0 5 5 < / b : _ x > < b : _ y > 4 3 1 . 8 < / b : _ y > < / b : P o i n t > < b : P o i n t > < b : _ x > 3 4 2 . 5 5 1 9 0 5 5 < / b : _ x > < b : _ y > 5 1 4 . 6 < / b : _ y > < / b : P o i n t > < b : P o i n t > < b : _ x > 3 4 4 . 5 5 1 9 0 5 5 < / b : _ x > < b : _ y > 5 1 6 . 6 < / b : _ y > < / b : P o i n t > < b : P o i n t > < b : _ x > 4 6 8 . 7 0 3 8 1 0 5 6 7 6 6 5 7 < / b : _ x > < b : _ y > 5 1 6 . 6 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 R e l a t i o n s h i p s \ & l t ; T a b l e s \ T i e m p o s \ C o l u m n s \ F e c h a & g t ; - & l t ; T a b l e s \ C a l e n d a r i o \ C o l u m n s \ D a t e & g t ; 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 ( 5 2 2 , 2 0 7 6 2 1 , 3 5 5 , 8 ) .   E x t r e m o   2 :   ( 5 8 4 , 7 0 3 8 1 1 , 4 2 5 , 6 ) 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 5 2 2 . 2 0 7 6 2 1 < / b : _ x > < b : _ y > 3 5 5 . 7 9 9 9 9 9 9 9 9 9 9 9 9 5 < / b : _ y > < / b : P o i n t > < b : P o i n t > < b : _ x > 5 2 2 . 2 0 7 6 2 1 < / b : _ x > < b : _ y > 3 8 8 . 7 < / b : _ y > < / b : P o i n t > < b : P o i n t > < b : _ x > 5 2 4 . 2 0 7 6 2 1 < / b : _ x > < b : _ y > 3 9 0 . 7 < / b : _ y > < / b : P o i n t > < b : P o i n t > < b : _ x > 5 8 2 . 7 0 3 8 1 1 < / b : _ x > < b : _ y > 3 9 0 . 7 < / b : _ y > < / b : P o i n t > < b : P o i n t > < b : _ x > 5 8 4 . 7 0 3 8 1 1 < / b : _ x > < b : _ y > 3 9 2 . 7 < / b : _ y > < / b : P o i n t > < b : P o i n t > < b : _ x > 5 8 4 . 7 0 3 8 1 1 < / b : _ x > < b : _ y > 4 2 5 . 6 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 R e l a t i o n s h i p s \ & l t ; T a b l e s \ T i e m p o s \ C o l u m n s \ F e c h a & g t ; - & l t ; T a b l e s \ C a l e n d a r i o \ C o l u m n s \ D a t e & g t ; \ F K 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 5 1 4 . 2 0 7 6 2 1 < / b : _ x > < b : _ y > 3 3 9 . 7 9 9 9 9 9 9 9 9 9 9 9 9 5 < / b : _ y > < / L a b e l L o c a t i o n > < L o c a t i o n   x m l n s : b = " h t t p : / / s c h e m a s . d a t a c o n t r a c t . o r g / 2 0 0 4 / 0 7 / S y s t e m . W i n d o w s " > < b : _ x > 5 2 2 . 2 0 7 6 2 1 < / b : _ x > < b : _ y > 3 3 9 . 7 9 9 9 9 9 9 9 9 9 9 9 9 5 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 R e l a t i o n s h i p s \ & l t ; T a b l e s \ T i e m p o s \ C o l u m n s \ F e c h a & g t ; - & l t ; T a b l e s \ C a l e n d a r i o \ C o l u m n s \ D a t e & g t ; \ P K 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 5 7 6 . 7 0 3 8 1 1 < / b : _ x > < b : _ y > 4 2 5 . 6 < / b : _ y > < / L a b e l L o c a t i o n > < L o c a t i o n   x m l n s : b = " h t t p : / / s c h e m a s . d a t a c o n t r a c t . o r g / 2 0 0 4 / 0 7 / S y s t e m . W i n d o w s " > < b : _ x > 5 8 4 . 7 0 3 8 1 1 < / b : _ x > < b : _ y > 4 4 1 . 6 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 R e l a t i o n s h i p s \ & l t ; T a b l e s \ T i e m p o s \ C o l u m n s \ F e c h a & g t ; - & l t ; T a b l e s \ C a l e n d a r i o \ C o l u m n s \ D a t e & g t ; \ C r o s s F i l t e r 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 5 2 2 . 2 0 7 6 2 1 < / b : _ x > < b : _ y > 3 5 5 . 7 9 9 9 9 9 9 9 9 9 9 9 9 5 < / b : _ y > < / b : P o i n t > < b : P o i n t > < b : _ x > 5 2 2 . 2 0 7 6 2 1 < / b : _ x > < b : _ y > 3 8 8 . 7 < / b : _ y > < / b : P o i n t > < b : P o i n t > < b : _ x > 5 2 4 . 2 0 7 6 2 1 < / b : _ x > < b : _ y > 3 9 0 . 7 < / b : _ y > < / b : P o i n t > < b : P o i n t > < b : _ x > 5 8 2 . 7 0 3 8 1 1 < / b : _ x > < b : _ y > 3 9 0 . 7 < / b : _ y > < / b : P o i n t > < b : P o i n t > < b : _ x > 5 8 4 . 7 0 3 8 1 1 < / b : _ x > < b : _ y > 3 9 2 . 7 < / b : _ y > < / b : P o i n t > < b : P o i n t > < b : _ x > 5 8 4 . 7 0 3 8 1 1 < / b : _ x > < b : _ y > 4 2 5 . 6 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 R e l a t i o n s h i p s \ & l t ; T a b l e s \ A u s e n t i s m o \ C o l u m n s \ F e c h a & g t ; - & l t ; T a b l e s \ C a l e n d a r i o \ C o l u m n s \ D a t e & g t ; 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 ( 8 8 4 , 9 1 1 4 3 1 7 0 2 9 9 7 , 4 1 9 , 0 2 7 1 4 9 ) .   E x t r e m o   2 :   ( 7 0 0 , 7 0 3 8 1 0 5 6 7 6 6 6 , 5 1 6 , 6 ) 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 8 8 4 . 9 1 1 4 3 1 7 0 2 9 9 7 1 1 < / b : _ x > < b : _ y > 4 1 9 . 0 2 7 1 4 9 < / b : _ y > < / b : P o i n t > < b : P o i n t > < b : _ x > 7 9 4 . 8 0 7 6 2 1 5 < / b : _ x > < b : _ y > 4 1 9 . 0 2 7 1 4 9 < / b : _ y > < / b : P o i n t > < b : P o i n t > < b : _ x > 7 9 2 . 8 0 7 6 2 1 5 < / b : _ x > < b : _ y > 4 2 1 . 0 2 7 1 4 9 < / b : _ y > < / b : P o i n t > < b : P o i n t > < b : _ x > 7 9 2 . 8 0 7 6 2 1 5 < / b : _ x > < b : _ y > 5 1 4 . 6 < / b : _ y > < / b : P o i n t > < b : P o i n t > < b : _ x > 7 9 0 . 8 0 7 6 2 1 5 < / b : _ x > < b : _ y > 5 1 6 . 6 < / b : _ y > < / b : P o i n t > < b : P o i n t > < b : _ x > 7 0 0 . 7 0 3 8 1 0 5 6 7 6 6 5 8 7 < / b : _ x > < b : _ y > 5 1 6 . 6 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 R e l a t i o n s h i p s \ & l t ; T a b l e s \ A u s e n t i s m o \ C o l u m n s \ F e c h a & g t ; - & l t ; T a b l e s \ C a l e n d a r i o \ C o l u m n s \ D a t e & g t ; \ F K 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 8 8 4 . 9 1 1 4 3 1 7 0 2 9 9 7 1 1 < / b : _ x > < b : _ y > 4 1 1 . 0 2 7 1 4 9 < / b : _ y > < / L a b e l L o c a t i o n > < L o c a t i o n   x m l n s : b = " h t t p : / / s c h e m a s . d a t a c o n t r a c t . o r g / 2 0 0 4 / 0 7 / S y s t e m . W i n d o w s " > < b : _ x > 9 0 0 . 9 1 1 4 3 1 7 0 2 9 9 7 1 1 < / b : _ x > < b : _ y > 4 1 9 . 0 2 7 1 4 9 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 R e l a t i o n s h i p s \ & l t ; T a b l e s \ A u s e n t i s m o \ C o l u m n s \ F e c h a & g t ; - & l t ; T a b l e s \ C a l e n d a r i o \ C o l u m n s \ D a t e & g t ; \ P K 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 6 8 4 . 7 0 3 8 1 0 5 6 7 6 6 5 8 7 < / b : _ x > < b : _ y > 5 0 8 . 6 < / b : _ y > < / L a b e l L o c a t i o n > < L o c a t i o n   x m l n s : b = " h t t p : / / s c h e m a s . d a t a c o n t r a c t . o r g / 2 0 0 4 / 0 7 / S y s t e m . W i n d o w s " > < b : _ x > 6 8 4 . 7 0 3 8 1 0 5 6 7 6 6 5 8 7 < / b : _ x > < b : _ y > 5 1 6 . 6 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 R e l a t i o n s h i p s \ & l t ; T a b l e s \ A u s e n t i s m o \ C o l u m n s \ F e c h a & g t ; - & l t ; T a b l e s \ C a l e n d a r i o \ C o l u m n s \ D a t e & g t ; \ C r o s s F i l t e r 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 8 8 4 . 9 1 1 4 3 1 7 0 2 9 9 7 1 1 < / b : _ x > < b : _ y > 4 1 9 . 0 2 7 1 4 9 < / b : _ y > < / b : P o i n t > < b : P o i n t > < b : _ x > 7 9 4 . 8 0 7 6 2 1 5 < / b : _ x > < b : _ y > 4 1 9 . 0 2 7 1 4 9 < / b : _ y > < / b : P o i n t > < b : P o i n t > < b : _ x > 7 9 2 . 8 0 7 6 2 1 5 < / b : _ x > < b : _ y > 4 2 1 . 0 2 7 1 4 9 < / b : _ y > < / b : P o i n t > < b : P o i n t > < b : _ x > 7 9 2 . 8 0 7 6 2 1 5 < / b : _ x > < b : _ y > 5 1 4 . 6 < / b : _ y > < / b : P o i n t > < b : P o i n t > < b : _ x > 7 9 0 . 8 0 7 6 2 1 5 < / b : _ x > < b : _ y > 5 1 6 . 6 < / b : _ y > < / b : P o i n t > < b : P o i n t > < b : _ x > 7 0 0 . 7 0 3 8 1 0 5 6 7 6 6 5 8 7 < / b : _ x > < b : _ y > 5 1 6 . 6 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 R e l a t i o n s h i p s \ & l t ; T a b l e s \ A u s e n t i s m o \ C o l u m n s \ U s e r M i t r o l & g t ; - & l t ; T a b l e s \ D o t a c i o n \ C o l u m n s \ U s e r   M i t r o l & g t ; < / K e y > < / a : K e y > < a : V a l u e   i : t y p e = " D i a g r a m D i s p l a y L i n k V i e w S t a t e " > < A u t o m a t i o n P r o p e r t y H e l p e r T e x t > E x t r e m o   1 :   ( 8 8 4 , 9 1 1 4 3 1 7 0 2 9 9 7 , 3 9 9 , 0 2 7 1 4 9 ) .   E x t r e m o   2 :   ( 6 6 4 , 2 7 3 3 7 6 1 7 0 8 6 2 , 8 4 , 9 7 2 8 5 1 ) 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 8 8 4 . 9 1 1 4 3 1 7 0 2 9 9 7 1 1 < / b : _ x > < b : _ y > 3 9 9 . 0 2 7 1 4 8 9 9 9 9 9 9 9 5 < / b : _ y > < / b : P o i n t > < b : P o i n t > < b : _ x > 7 7 6 . 5 9 2 4 0 4 < / b : _ x > < b : _ y > 3 9 9 . 0 2 7 1 4 9 < / b : _ y > < / b : P o i n t > < b : P o i n t > < b : _ x > 7 7 4 . 5 9 2 4 0 4 < / b : _ x > < b : _ y > 3 9 7 . 0 2 7 1 4 9 < / b : _ y > < / b : P o i n t > < b : P o i n t > < b : _ x > 7 7 4 . 5 9 2 4 0 4 < / b : _ x > < b : _ y > 8 6 . 9 7 2 8 5 1 < / b : _ y > < / b : P o i n t > < b : P o i n t > < b : _ x > 7 7 2 . 5 9 2 4 0 4 < / b : _ x > < b : _ y > 8 4 . 9 7 2 8 5 1 < / b : _ y > < / b : P o i n t > < b : P o i n t > < b : _ x > 6 6 4 . 2 7 3 3 7 6 1 7 0 8 6 1 8 7 < / b : _ x > < b : _ y > 8 4 . 9 7 2 8 5 1 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 R e l a t i o n s h i p s \ & l t ; T a b l e s \ A u s e n t i s m o \ C o l u m n s \ U s e r M i t r o l & g t ; - & l t ; T a b l e s \ D o t a c i o n \ C o l u m n s \ U s e r   M i t r o l & g t ; \ F K 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 8 8 4 . 9 1 1 4 3 1 7 0 2 9 9 7 1 1 < / b : _ x > < b : _ y > 3 9 1 . 0 2 7 1 4 8 9 9 9 9 9 9 9 5 < / b : _ y > < / L a b e l L o c a t i o n > < L o c a t i o n   x m l n s : b = " h t t p : / / s c h e m a s . d a t a c o n t r a c t . o r g / 2 0 0 4 / 0 7 / S y s t e m . W i n d o w s " > < b : _ x > 9 0 0 . 9 1 1 4 3 1 7 0 2 9 9 7 1 1 < / b : _ x > < b : _ y > 3 9 9 . 0 2 7 1 4 9 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 R e l a t i o n s h i p s \ & l t ; T a b l e s \ A u s e n t i s m o \ C o l u m n s \ U s e r M i t r o l & g t ; - & l t ; T a b l e s \ D o t a c i o n \ C o l u m n s \ U s e r   M i t r o l & g t ; \ P K 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 6 4 8 . 2 7 3 3 7 6 1 7 0 8 6 1 8 7 < / b : _ x > < b : _ y > 7 6 . 9 7 2 8 5 1 < / b : _ y > < / L a b e l L o c a t i o n > < L o c a t i o n   x m l n s : b = " h t t p : / / s c h e m a s . d a t a c o n t r a c t . o r g / 2 0 0 4 / 0 7 / S y s t e m . W i n d o w s " > < b : _ x > 6 4 8 . 2 7 3 3 7 6 1 7 0 8 6 1 8 7 < / b : _ x > < b : _ y > 8 4 . 9 7 2 8 5 1 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 R e l a t i o n s h i p s \ & l t ; T a b l e s \ A u s e n t i s m o \ C o l u m n s \ U s e r M i t r o l & g t ; - & l t ; T a b l e s \ D o t a c i o n \ C o l u m n s \ U s e r   M i t r o l & g t ; \ C r o s s F i l t e r 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 8 8 4 . 9 1 1 4 3 1 7 0 2 9 9 7 1 1 < / b : _ x > < b : _ y > 3 9 9 . 0 2 7 1 4 8 9 9 9 9 9 9 9 5 < / b : _ y > < / b : P o i n t > < b : P o i n t > < b : _ x > 7 7 6 . 5 9 2 4 0 4 < / b : _ x > < b : _ y > 3 9 9 . 0 2 7 1 4 9 < / b : _ y > < / b : P o i n t > < b : P o i n t > < b : _ x > 7 7 4 . 5 9 2 4 0 4 < / b : _ x > < b : _ y > 3 9 7 . 0 2 7 1 4 9 < / b : _ y > < / b : P o i n t > < b : P o i n t > < b : _ x > 7 7 4 . 5 9 2 4 0 4 < / b : _ x > < b : _ y > 8 6 . 9 7 2 8 5 1 < / b : _ y > < / b : P o i n t > < b : P o i n t > < b : _ x > 7 7 2 . 5 9 2 4 0 4 < / b : _ x > < b : _ y > 8 4 . 9 7 2 8 5 1 < / b : _ y > < / b : P o i n t > < b : P o i n t > < b : _ x > 6 6 4 . 2 7 3 3 7 6 1 7 0 8 6 1 8 7 < / b : _ x > < b : _ y > 8 4 . 9 7 2 8 5 1 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 R e l a t i o n s h i p s \ & l t ; T a b l e s \ V e n t a s T i e m p o s F i n a l \ C o l u m n s \ U s e r M i t r o l & g t ; - & l t ; T a b l e s \ D o t a c i o n \ C o l u m n s \ U s e r   M i t r o l & g t ; < / K e y > < / a : K e y > < a : V a l u e   i : t y p e = " D i a g r a m D i s p l a y L i n k V i e w S t a t e " > < A u t o m a t i o n P r o p e r t y H e l p e r T e x t > E x t r e m o   1 :   ( 2 1 6 , 4 , 4 0 9 , 8 ) .   E x t r e m o   2 :   ( 4 3 2 , 2 7 3 3 7 6 1 7 0 8 6 2 , 8 4 , 9 7 2 8 5 1 ) 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 2 1 6 . 4 < / b : _ x > < b : _ y > 4 0 9 . 7 9 9 9 9 9 9 9 9 9 9 9 9 5 < / b : _ y > < / b : P o i n t > < b : P o i n t > < b : _ x > 3 3 3 . 4 0 3 8 1 0 9 9 5 5 < / b : _ x > < b : _ y > 4 0 9 . 8 < / b : _ y > < / b : P o i n t > < b : P o i n t > < b : _ x > 3 3 5 . 4 0 3 8 1 0 9 9 5 5 < / b : _ x > < b : _ y > 4 0 7 . 8 < / b : _ y > < / b : P o i n t > < b : P o i n t > < b : _ x > 3 3 5 . 4 0 3 8 1 0 9 9 5 5 < / b : _ x > < b : _ y > 8 6 . 9 7 2 8 5 1 < / b : _ y > < / b : P o i n t > < b : P o i n t > < b : _ x > 3 3 7 . 4 0 3 8 1 0 9 9 5 5 < / b : _ x > < b : _ y > 8 4 . 9 7 2 8 5 1 < / b : _ y > < / b : P o i n t > < b : P o i n t > < b : _ x > 4 3 2 . 2 7 3 3 7 6 1 7 0 8 6 2 < / b : _ x > < b : _ y > 8 4 . 9 7 2 8 5 1 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 R e l a t i o n s h i p s \ & l t ; T a b l e s \ V e n t a s T i e m p o s F i n a l \ C o l u m n s \ U s e r M i t r o l & g t ; - & l t ; T a b l e s \ D o t a c i o n \ C o l u m n s \ U s e r   M i t r o l & g t ; \ F K 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 2 0 0 . 4 < / b : _ x > < b : _ y > 4 0 1 . 7 9 9 9 9 9 9 9 9 9 9 9 9 5 < / b : _ y > < / L a b e l L o c a t i o n > < L o c a t i o n   x m l n s : b = " h t t p : / / s c h e m a s . d a t a c o n t r a c t . o r g / 2 0 0 4 / 0 7 / S y s t e m . W i n d o w s " > < b : _ x > 2 0 0 . 4 < / b : _ x > < b : _ y > 4 0 9 . 7 9 9 9 9 9 9 9 9 9 9 9 9 5 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 R e l a t i o n s h i p s \ & l t ; T a b l e s \ V e n t a s T i e m p o s F i n a l \ C o l u m n s \ U s e r M i t r o l & g t ; - & l t ; T a b l e s \ D o t a c i o n \ C o l u m n s \ U s e r   M i t r o l & g t ; \ P K 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 4 3 2 . 2 7 3 3 7 6 1 7 0 8 6 2 < / b : _ x > < b : _ y > 7 6 . 9 7 2 8 5 1 < / b : _ y > < / L a b e l L o c a t i o n > < L o c a t i o n   x m l n s : b = " h t t p : / / s c h e m a s . d a t a c o n t r a c t . o r g / 2 0 0 4 / 0 7 / S y s t e m . W i n d o w s " > < b : _ x > 4 4 8 . 2 7 3 3 7 6 1 7 0 8 6 2 < / b : _ x > < b : _ y > 8 4 . 9 7 2 8 5 1 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 R e l a t i o n s h i p s \ & l t ; T a b l e s \ V e n t a s T i e m p o s F i n a l \ C o l u m n s \ U s e r M i t r o l & g t ; - & l t ; T a b l e s \ D o t a c i o n \ C o l u m n s \ U s e r   M i t r o l & g t ; \ C r o s s F i l t e r 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 2 1 6 . 4 < / b : _ x > < b : _ y > 4 0 9 . 7 9 9 9 9 9 9 9 9 9 9 9 9 5 < / b : _ y > < / b : P o i n t > < b : P o i n t > < b : _ x > 3 3 3 . 4 0 3 8 1 0 9 9 5 5 < / b : _ x > < b : _ y > 4 0 9 . 8 < / b : _ y > < / b : P o i n t > < b : P o i n t > < b : _ x > 3 3 5 . 4 0 3 8 1 0 9 9 5 5 < / b : _ x > < b : _ y > 4 0 7 . 8 < / b : _ y > < / b : P o i n t > < b : P o i n t > < b : _ x > 3 3 5 . 4 0 3 8 1 0 9 9 5 5 < / b : _ x > < b : _ y > 8 6 . 9 7 2 8 5 1 < / b : _ y > < / b : P o i n t > < b : P o i n t > < b : _ x > 3 3 7 . 4 0 3 8 1 0 9 9 5 5 < / b : _ x > < b : _ y > 8 4 . 9 7 2 8 5 1 < / b : _ y > < / b : P o i n t > < b : P o i n t > < b : _ x > 4 3 2 . 2 7 3 3 7 6 1 7 0 8 6 2 < / b : _ x > < b : _ y > 8 4 . 9 7 2 8 5 1 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 T a b l e s \ V e n t a s T i e m p o s F i n a l \ M e a s u r e s \ I n c e n t i v o 3 r a 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 T i e m p o s 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 T i e m p o s 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 L O G I N   2 < / K e y > < / D i a g r a m O b j e c t K e y > < D i a g r a m O b j e c t K e y > < K e y > M e a s u r e s \ S u m a   d e   L O G I N   2 \ T a g I n f o \ F � r m u l a < / K e y > < / D i a g r a m O b j e c t K e y > < D i a g r a m O b j e c t K e y > < K e y > M e a s u r e s \ S u m a   d e   L O G I N   2 \ T a g I n f o \ V a l o r < / K e y > < / D i a g r a m O b j e c t K e y > < D i a g r a m O b j e c t K e y > < K e y > M e a s u r e s \ R e c u e n t o   d e   L O G I N < / K e y > < / D i a g r a m O b j e c t K e y > < D i a g r a m O b j e c t K e y > < K e y > M e a s u r e s \ R e c u e n t o   d e   L O G I N \ T a g I n f o \ F � r m u l a < / K e y > < / D i a g r a m O b j e c t K e y > < D i a g r a m O b j e c t K e y > < K e y > M e a s u r e s \ R e c u e n t o   d e   L O G I N \ T a g I n f o \ V a l o r < / K e y > < / D i a g r a m O b j e c t K e y > < D i a g r a m O b j e c t K e y > < K e y > C o l u m n s \ F e c h a < / K e y > < / D i a g r a m O b j e c t K e y > < D i a g r a m O b j e c t K e y > < K e y > C o l u m n s \ U s e r M i t r o l < / K e y > < / D i a g r a m O b j e c t K e y > < D i a g r a m O b j e c t K e y > < K e y > C o l u m n s \ S u b   C a m p a � a < / K e y > < / D i a g r a m O b j e c t K e y > < D i a g r a m O b j e c t K e y > < K e y > C o l u m n s \ L O G I N < / K e y > < / D i a g r a m O b j e c t K e y > < D i a g r a m O b j e c t K e y > < K e y > C o l u m n s \ A V A I L < / K e y > < / D i a g r a m O b j e c t K e y > < D i a g r a m O b j e c t K e y > < K e y > C o l u m n s \ P R E V I E W < / K e y > < / D i a g r a m O b j e c t K e y > < D i a g r a m O b j e c t K e y > < K e y > C o l u m n s \ D I A L < / K e y > < / D i a g r a m O b j e c t K e y > < D i a g r a m O b j e c t K e y > < K e y > C o l u m n s \ R I N G < / K e y > < / D i a g r a m O b j e c t K e y > < D i a g r a m O b j e c t K e y > < K e y > C o l u m n s \ C O N V E R S A C I � N < / K e y > < / D i a g r a m O b j e c t K e y > < D i a g r a m O b j e c t K e y > < K e y > C o l u m n s \ H O L D < / K e y > < / D i a g r a m O b j e c t K e y > < D i a g r a m O b j e c t K e y > < K e y > C o l u m n s \ A C W < / K e y > < / D i a g r a m O b j e c t K e y > < D i a g r a m O b j e c t K e y > < K e y > C o l u m n s \ N O T _ R E A D Y < / K e y > < / D i a g r a m O b j e c t K e y > < D i a g r a m O b j e c t K e y > < K e y > C o l u m n s \ B R E A K < / K e y > < / D i a g r a m O b j e c t K e y > < D i a g r a m O b j e c t K e y > < K e y > C o l u m n s \ C O A C H I N G < / K e y > < / D i a g r a m O b j e c t K e y > < D i a g r a m O b j e c t K e y > < K e y > C o l u m n s \ A D M I N I S T R A T I V O < / K e y > < / D i a g r a m O b j e c t K e y > < D i a g r a m O b j e c t K e y > < K e y > C o l u m n s \ B A � O < / K e y > < / D i a g r a m O b j e c t K e y > < D i a g r a m O b j e c t K e y > < K e y > C o l u m n s \ L L A M A D A _ M A N U A L < / K e y > < / D i a g r a m O b j e c t K e y > < D i a g r a m O b j e c t K e y > < K e y > C o l u m n s \ A T E N D I D A S < / K e y > < / D i a g r a m O b j e c t K e y > < D i a g r a m O b j e c t K e y > < K e y > C o l u m n s \ N O _ A T E N D I D A S < / K e y > < / D i a g r a m O b j e c t K e y > < D i a g r a m O b j e c t K e y > < K e y > C o l u m n s \ T I P I F I C A C I � N _ E X I T O S O < / K e y > < / D i a g r a m O b j e c t K e y > < D i a g r a m O b j e c t K e y > < K e y > C o l u m n s \ T I P I F I C A C I � N _ N O _ E X I T O S O < / K e y > < / D i a g r a m O b j e c t K e y > < D i a g r a m O b j e c t K e y > < K e y > C o l u m n s \ C O N V E R S A C I � N _ E N T R A N T E < / K e y > < / D i a g r a m O b j e c t K e y > < D i a g r a m O b j e c t K e y > < K e y > C o l u m n s \ C O N V E R S A C I � N _ S A L I E N T E < / K e y > < / D i a g r a m O b j e c t K e y > < D i a g r a m O b j e c t K e y > < K e y > C o l u m n s \ L L A M A D A S < / K e y > < / D i a g r a m O b j e c t K e y > < D i a g r a m O b j e c t K e y > < K e y > C o l u m n s \ T O T A L _ A U X I L I A R E S < / K e y > < / D i a g r a m O b j e c t K e y > < D i a g r a m O b j e c t K e y > < K e y > C o l u m n s \ T K T < / K e y > < / D i a g r a m O b j e c t K e y > < D i a g r a m O b j e c t K e y > < K e y > C o l u m n s \ T M O < / K e y > < / D i a g r a m O b j e c t K e y > < D i a g r a m O b j e c t K e y > < K e y > C o l u m n s \ P R O D U C T O < / K e y > < / D i a g r a m O b j e c t K e y > < D i a g r a m O b j e c t K e y > < K e y > C o l u m n s \ O p e r a d o r < / K e y > < / D i a g r a m O b j e c t K e y > < D i a g r a m O b j e c t K e y > < K e y > C o l u m n s \ D o c u m e n t o < / K e y > < / D i a g r a m O b j e c t K e y > < D i a g r a m O b j e c t K e y > < K e y > C o l u m n s \ S u p e r v i s o r < / K e y > < / D i a g r a m O b j e c t K e y > < D i a g r a m O b j e c t K e y > < K e y > C o l u m n s \ C o o r d i n a d o r < / K e y > < / D i a g r a m O b j e c t K e y > < D i a g r a m O b j e c t K e y > < K e y > C o l u m n s \ S i t e < / K e y > < / D i a g r a m O b j e c t K e y > < D i a g r a m O b j e c t K e y > < K e y > C o l u m n s \ I d   O p e r a d o r < / K e y > < / D i a g r a m O b j e c t K e y > < D i a g r a m O b j e c t K e y > < K e y > C o l u m n s \ E s t a d o < / K e y > < / D i a g r a m O b j e c t K e y > < D i a g r a m O b j e c t K e y > < K e y > C o l u m n s \ P r o p o r c i o n a l   x   P r e s e n t i s m o < / K e y > < / D i a g r a m O b j e c t K e y > < D i a g r a m O b j e c t K e y > < K e y > C o l u m n s \ P r o p o r c i o n a l   x   C u r v a < / K e y > < / D i a g r a m O b j e c t K e y > < D i a g r a m O b j e c t K e y > < K e y > C o l u m n s \ B u s q u e d a < / K e y > < / D i a g r a m O b j e c t K e y > < D i a g r a m O b j e c t K e y > < K e y > L i n k s \ & l t ; C o l u m n s \ S u m a   d e   L O G I N   2 & g t ; - & l t ; M e a s u r e s \ L O G I N & g t ; < / K e y > < / D i a g r a m O b j e c t K e y > < D i a g r a m O b j e c t K e y > < K e y > L i n k s \ & l t ; C o l u m n s \ S u m a   d e   L O G I N   2 & g t ; - & l t ; M e a s u r e s \ L O G I N & g t ; \ C O L U M N < / K e y > < / D i a g r a m O b j e c t K e y > < D i a g r a m O b j e c t K e y > < K e y > L i n k s \ & l t ; C o l u m n s \ S u m a   d e   L O G I N   2 & g t ; - & l t ; M e a s u r e s \ L O G I N & g t ; \ M E A S U R E < / K e y > < / D i a g r a m O b j e c t K e y > < D i a g r a m O b j e c t K e y > < K e y > L i n k s \ & l t ; C o l u m n s \ R e c u e n t o   d e   L O G I N & g t ; - & l t ; M e a s u r e s \ L O G I N & g t ; < / K e y > < / D i a g r a m O b j e c t K e y > < D i a g r a m O b j e c t K e y > < K e y > L i n k s \ & l t ; C o l u m n s \ R e c u e n t o   d e   L O G I N & g t ; - & l t ; M e a s u r e s \ L O G I N & g t ; \ C O L U M N < / K e y > < / D i a g r a m O b j e c t K e y > < D i a g r a m O b j e c t K e y > < K e y > L i n k s \ & l t ; C o l u m n s \ R e c u e n t o   d e   L O G I N & g t ; - & l t ; M e a s u r e s \ L O G I N & g t ; \ M E A S U R E 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 2 9 < / F o c u s C o l u m n > < F o c u s R o w > 2 < / F o c u s R o w > < S e l e c t i o n E n d C o l u m n > 2 9 < / S e l e c t i o n E n d C o l u m n > < S e l e c t i o n E n d R o w > 2 < / S e l e c t i o n E n d R o w > < S e l e c t i o n S t a r t C o l u m n > 2 9 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 L O G I N 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 L O G I N 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 L O G I N 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 L O G I N 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 L O G I N \ T a g I n f o \ F � r m u l a 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 L O G I N \ T a g I n f o \ V a l o r 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 C o l u m n s \ U s e r M i t r o l 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  C a m p a � a 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 C o l u m n s \ L O G I N 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 C o l u m n s \ P R E V I E W 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 C o l u m n s \ R I N G 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 C o l u m n s \ C O N V E R S A C I � N 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 C o l u m n s \ H O L D 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 C o l u m n s \ A C W 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 C o l u m n s \ N O T _ R E A D Y 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 C o l u m n s \ B R E A K 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 C o l u m n s \ C O A C H I N G 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 C o l u m n s \ A D M I N I S T R A T I V O 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 C o l u m n s \ B A � O 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 C o l u m n s \ L L A M A D A _ M A N U A L 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 C o l u m n s \ A T E N D I D A S 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 C o l u m n s \ N O _ A T E N D I D A S 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 C o l u m n s \ T I P I F I C A C I � N _ E X I T O S O 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 C o l u m n s \ T I P I F I C A C I � N _ N O _ E X I T O S O 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 C o l u m n s \ C O N V E R S A C I � N _ E N T R A N T E 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 C o l u m n s \ C O N V E R S A C I � N _ S A L I E N T E 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 C o l u m n s \ L L A M A D A S 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 C o l u m n s \ T O T A L _ A U X I L I A R E S 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 C o l u m n s \ T K T 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 C o l u m n s \ T M O 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 C o l u m n s \ D o c u m e n t o 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 C o l u m n s \ S u p e r v i s o r 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 C o l u m n s \ C o o r d i n a d o r 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 C o l u m n s \ S i t e 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 O p e r a d o r 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 C o l u m n s \ P r o p o r c i o n a l   x   P r e s e n t i s m o 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 C o l u m n s \ P r o p o r c i o n a l   x   C u r v a 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 C o l u m n s \ B u s q u e d a 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 L O G I N   2 & g t ; - & l t ; M e a s u r e s \ L O G I N & g t ; 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 L O G I N   2 & g t ; - & l t ; M e a s u r e s \ L O G I N & g t ; \ C O L U M N 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 L O G I N   2 & g t ; - & l t ; M e a s u r e s \ L O G I N & g t ; \ M E A S U R E 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 L O G I N & g t ; - & l t ; M e a s u r e s \ L O G I N & g t ; 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 L O G I N & g t ; - & l t ; M e a s u r e s \ L O G I N & g t ; \ C O L U M N 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 L O G I N & g t ; - & l t ; M e a s u r e s \ L O G I N & g t ; \ M E A S U R E 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 C o l u m n s \ A � o < / K e y > < / D i a g r a m O b j e c t K e y > < D i a g r a m O b j e c t K e y > < K e y > C o l u m n s \ N � m e r o   d e   m e s < / K e y > < / D i a g r a m O b j e c t K e y > < D i a g r a m O b j e c t K e y > < K e y > C o l u m n s \ M e s < / K e y > < / D i a g r a m O b j e c t K e y > < D i a g r a m O b j e c t K e y > < K e y > C o l u m n s \ M M M - A A A A < / K e y > < / D i a g r a m O b j e c t K e y > < D i a g r a m O b j e c t K e y > < K e y > C o l u m n s \ N � m e r o   d e   d � a   d e   l a   s e m a n a < / K e y > < / D i a g r a m O b j e c t K e y > < D i a g r a m O b j e c t K e y > < K e y > C o l u m n s \ D � a   d e   l a   s e m a n a < / K e y > < / D i a g r a m O b j e c t K e y > < D i a g r a m O b j e c t K e y > < K e y > C o l u m n s \ D � a < / K e y > < / D i a g r a m O b j e c t K e y > < D i a g r a m O b j e c t K e y > < K e y > C o l u m n s \ S e m a n a 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 C o l u m n s \ S e m a n a 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 V t a s   D e l i v e r y 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 V t a s   D e l i v e r y 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 A G E N T E < / K e y > < / D i a g r a m O b j e c t K e y > < D i a g r a m O b j e c t K e y > < K e y > M e a s u r e s \ R e c u e n t o   d e   A G E N T E \ T a g I n f o \ F � r m u l a < / K e y > < / D i a g r a m O b j e c t K e y > < D i a g r a m O b j e c t K e y > < K e y > M e a s u r e s \ R e c u e n t o   d e   A G E N T E \ T a g I n f o \ V a l o r < / K e y > < / D i a g r a m O b j e c t K e y > < D i a g r a m O b j e c t K e y > < K e y > M e a s u r e s \ R e c u e n t o   d e   P r o d u c t o < / K e y > < / D i a g r a m O b j e c t K e y > < D i a g r a m O b j e c t K e y > < K e y > M e a s u r e s \ R e c u e n t o   d e   P r o d u c t o \ T a g I n f o \ F � r m u l a < / K e y > < / D i a g r a m O b j e c t K e y > < D i a g r a m O b j e c t K e y > < K e y > M e a s u r e s \ R e c u e n t o   d e   P r o d u c t o \ T a g I n f o \ V a l o r < / K e y > < / D i a g r a m O b j e c t K e y > < D i a g r a m O b j e c t K e y > < K e y > C o l u m n s \ F e c h a < / K e y > < / D i a g r a m O b j e c t K e y > < D i a g r a m O b j e c t K e y > < K e y > C o l u m n s \ N o m b r e   /   L o c a l < / K e y > < / D i a g r a m O b j e c t K e y > < D i a g r a m O b j e c t K e y > < K e y > C o l u m n s \ T e l � f o n o   ( G o o g l e ) < / K e y > < / D i a g r a m O b j e c t K e y > < D i a g r a m O b j e c t K e y > < K e y > C o l u m n s \ M a i l < / K e y > < / D i a g r a m O b j e c t K e y > < D i a g r a m O b j e c t K e y > < K e y > C o l u m n s \ A G E N T E < / K e y > < / D i a g r a m O b j e c t K e y > < D i a g r a m O b j e c t K e y > < K e y > C o l u m n s \ D N I < / K e y > < / D i a g r a m O b j e c t K e y > < D i a g r a m O b j e c t K e y > < K e y > C o l u m n s \ P r o d u c t o < / K e y > < / D i a g r a m O b j e c t K e y > < D i a g r a m O b j e c t K e y > < K e y > L i n k s \ & l t ; C o l u m n s \ R e c u e n t o   d e   A G E N T E & g t ; - & l t ; M e a s u r e s \ A G E N T E & g t ; < / K e y > < / D i a g r a m O b j e c t K e y > < D i a g r a m O b j e c t K e y > < K e y > L i n k s \ & l t ; C o l u m n s \ R e c u e n t o   d e   A G E N T E & g t ; - & l t ; M e a s u r e s \ A G E N T E & g t ; \ C O L U M N < / K e y > < / D i a g r a m O b j e c t K e y > < D i a g r a m O b j e c t K e y > < K e y > L i n k s \ & l t ; C o l u m n s \ R e c u e n t o   d e   A G E N T E & g t ; - & l t ; M e a s u r e s \ A G E N T E & g t ; \ M E A S U R E < / K e y > < / D i a g r a m O b j e c t K e y > < D i a g r a m O b j e c t K e y > < K e y > L i n k s \ & l t ; C o l u m n s \ R e c u e n t o   d e   P r o d u c t o & g t ; - & l t ; M e a s u r e s \ P r o d u c t o & g t ; < / K e y > < / D i a g r a m O b j e c t K e y > < D i a g r a m O b j e c t K e y > < K e y > L i n k s \ & l t ; C o l u m n s \ R e c u e n t o   d e   P r o d u c t o & g t ; - & l t ; M e a s u r e s \ P r o d u c t o & g t ; \ C O L U M N < / K e y > < / D i a g r a m O b j e c t K e y > < D i a g r a m O b j e c t K e y > < K e y > L i n k s \ & l t ; C o l u m n s \ R e c u e n t o   d e   P r o d u c t o & g t ; - & l t ; M e a s u r e s \ P r o d u c t o & g t ; \ M E A S U R E 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 A G E N T E 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 A G E N T E \ T a g I n f o \ F � r m u l a 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 A G E N T E \ T a g I n f o \ V a l o r 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 P r o d u c t o 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 P r o d u c t o \ T a g I n f o \ F � r m u l a 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 P r o d u c t o \ T a g I n f o \ V a l o r 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 /   L o c a l 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 ( G o o g l e ) 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 A G E N T E & g t ; - & l t ; M e a s u r e s \ A G E N T E & g t ; 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 A G E N T E & g t ; - & l t ; M e a s u r e s \ A G E N T E & g t ; \ C O L U M N 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 A G E N T E & g t ; - & l t ; M e a s u r e s \ A G E N T E & g t ; \ M E A S U R E 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 P r o d u c t o & g t ; - & l t ; M e a s u r e s \ P r o d u c t o & g t ; 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 P r o d u c t o & g t ; - & l t ; M e a s u r e s \ P r o d u c t o & g t ; \ C O L U M N 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 P r o d u c t o & g t ; - & l t ; M e a s u r e s \ P r o d u c t o & g t ; \ M E A S U R E 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  A Z O   M e s   A n t e r i o r 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  A Z O   M e s   A n t e r i o r 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 P u n t o s   M e s   A n t e r i o r < / K e y > < / D i a g r a m O b j e c t K e y > < D i a g r a m O b j e c t K e y > < K e y > M e a s u r e s \ T o t a l   P u n t o s   M e s   A n t e r i o r \ T a g I n f o \ F � r m u l a < / K e y > < / D i a g r a m O b j e c t K e y > < D i a g r a m O b j e c t K e y > < K e y > M e a s u r e s \ T o t a l   P u n t o s   M e s   A n t e r i o r \ T a g I n f o \ V a l o r < / K e y > < / D i a g r a m O b j e c t K e y > < D i a g r a m O b j e c t K e y > < K e y > C o l u m n s \ I d   O p e r a d o r < / K e y > < / D i a g r a m O b j e c t K e y > < D i a g r a m O b j e c t K e y > < K e y > C o l u m n s \ F e c h a < / K e y > < / D i a g r a m O b j e c t K e y > < D i a g r a m O b j e c t K e y > < K e y > C o l u m n s \ H o r a < / K e y > < / D i a g r a m O b j e c t K e y > < D i a g r a m O b j e c t K e y > < K e y > C o l u m n s \ D i s p o s i t i v o < / K e y > < / D i a g r a m O b j e c t K e y > < D i a g r a m O b j e c t K e y > < K e y > C o l u m n s \ C l i e n t e < / K e y > < / D i a g r a m O b j e c t K e y > < D i a g r a m O b j e c t K e y > < K e y > C o l u m n s \ C l i e n t e _ M a i l < / K e y > < / D i a g r a m O b j e c t K e y > < D i a g r a m O b j e c t K e y > < K e y > C o l u m n s \ C l i e n t e _ T e l e f o n o < / K e y > < / D i a g r a m O b j e c t K e y > < D i a g r a m O b j e c t K e y > < K e y > C o l u m n s \ u s e r _ i d < / K e y > < / D i a g r a m O b j e c t K e y > < D i a g r a m O b j e c t K e y > < K e y > C o l u m n s \ S t a t u s _ L i n k < / K e y > < / D i a g r a m O b j e c t K e y > < D i a g r a m O b j e c t K e y > < K e y > C o l u m n s \ p a y m e n t _ i d < / K e y > < / D i a g r a m O b j e c t K e y > < D i a g r a m O b j e c t K e y > < K e y > C o l u m n s \ p a y m e n t _ m e t h o d _ i d < / K e y > < / D i a g r a m O b j e c t K e y > < D i a g r a m O b j e c t K e y > < K e y > C o l u m n s \ p a y m e n t _ s t a t u s < / K e y > < / D i a g r a m O b j e c t K e y > < D i a g r a m O b j e c t K e y > < K e y > C o l u m n s \ p a y m e n t _ s t a t u s _ d e t a i l < / K e y > < / D i a g r a m O b j e c t K e y > < D i a g r a m O b j e c t K e y > < K e y > C o l u m n s \ P R O D U C T O < / K e y > < / D i a g r a m O b j e c t K e y > < D i a g r a m O b j e c t K e y > < K e y > C o l u m n s \ S u b   C a m p a � a < / K e y > < / D i a g r a m O b j e c t K e y > < D i a g r a m O b j e c t K e y > < K e y > C o l u m n s \ E s t a d o _ G e s t i o n < / K e y > < / D i a g r a m O b j e c t K e y > < D i a g r a m O b j e c t K e y > < K e y > C o l u m n s \ P u n t o s   ( S i n   I n c e n t i v o ) < / K e y > < / D i a g r a m O b j e c t K e y > < D i a g r a m O b j e c t K e y > < K e y > C o l u m n s \ O p e r a d o r < / K e y > < / D i a g r a m O b j e c t K e y > < D i a g r a m O b j e c t K e y > < K e y > C o l u m n s \ D o c u m e n t o < / K e y > < / D i a g r a m O b j e c t K e y > < D i a g r a m O b j e c t K e y > < K e y > C o l u m n s \ S u p e r v i s o r < / K e y > < / D i a g r a m O b j e c t K e y > < D i a g r a m O b j e c t K e y > < K e y > C o l u m n s \ C o o r d i n a d o r < / K e y > < / D i a g r a m O b j e c t K e y > < D i a g r a m O b j e c t K e y > < K e y > C o l u m n s \ S i t e < / K e y > < / D i a g r a m O b j e c t K e y > < D i a g r a m O b j e c t K e y > < K e y > C o l u m n s \ E s t a d o < / K e y > < / D i a g r a m O b j e c t K e y > < D i a g r a m O b j e c t K e y > < K e y > C o l u m n s \ M u l t i p l i c a d o r   I n c e n t i v o < / K e y > < / D i a g r a m O b j e c t K e y > < D i a g r a m O b j e c t K e y > < K e y > C o l u m n s \ P u n t o s 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 P u n t o s   M e s   A n t e r i o r 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 P u n t o s   M e s   A n t e r i o r \ T a g I n f o \ F � r m u l a 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 P u n t o s   M e s   A n t e r i o r \ T a g I n f o \ V a l o r 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 O p e r a d o r 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 C o l u m n s \ D i s p o s i t i v o 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 C o l u m n s \ C l i e n t e _ M a i l 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 C o l u m n s \ C l i e n t e _ T e l e f o n o 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 C o l u m n s \ S t a t u s _ L i n k 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 C o l u m n s \ p a y m e n t _ m e t h o d _ i d 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 C o l u m n s \ p a y m e n t _ s t a t u s 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 C o l u m n s \ p a y m e n t _ s t a t u s _ d e t a i l 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  C a m p a � a 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 C o l u m n s \ E s t a d o _ G e s t i o n 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 C o l u m n s \ P u n t o s   ( S i n   I n c e n t i v o ) 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 C o l u m n s \ D o c u m e n t o 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 C o l u m n s \ S u p e r v i s o r 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 C o l u m n s \ C o o r d i n a d o r 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 C o l u m n s \ S i t e 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 C o l u m n s \ M u l t i p l i c a d o r   I n c e n t i v o 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 A u s e n t i s m o 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 A u s e n t i s m o 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 P R E S E N T E < / K e y > < / D i a g r a m O b j e c t K e y > < D i a g r a m O b j e c t K e y > < K e y > M e a s u r e s \ R e c u e n t o   d e   P R E S E N T E \ T a g I n f o \ F � r m u l a < / K e y > < / D i a g r a m O b j e c t K e y > < D i a g r a m O b j e c t K e y > < K e y > M e a s u r e s \ R e c u e n t o   d e   P R E S E N T E \ T a g I n f o \ V a l o r < / K e y > < / D i a g r a m O b j e c t K e y > < D i a g r a m O b j e c t K e y > < K e y > M e a s u r e s \ S u m a   d e   H S   O b j < / K e y > < / D i a g r a m O b j e c t K e y > < D i a g r a m O b j e c t K e y > < K e y > M e a s u r e s \ S u m a   d e   H S   O b j \ T a g I n f o \ F � r m u l a < / K e y > < / D i a g r a m O b j e c t K e y > < D i a g r a m O b j e c t K e y > < K e y > M e a s u r e s \ S u m a   d e   H S   O b j \ T a g I n f o \ V a l o r < / K e y > < / D i a g r a m O b j e c t K e y > < D i a g r a m O b j e c t K e y > < K e y > M e a s u r e s \ Q   P r e s e n t e s < / K e y > < / D i a g r a m O b j e c t K e y > < D i a g r a m O b j e c t K e y > < K e y > M e a s u r e s \ Q   P r e s e n t e s \ T a g I n f o \ F � r m u l a < / K e y > < / D i a g r a m O b j e c t K e y > < D i a g r a m O b j e c t K e y > < K e y > M e a s u r e s \ Q   P r e s e n t e s \ T a g I n f o \ V a l o r < / K e y > < / D i a g r a m O b j e c t K e y > < D i a g r a m O b j e c t K e y > < K e y > M e a s u r e s \ Q   A u s e n t e s < / K e y > < / D i a g r a m O b j e c t K e y > < D i a g r a m O b j e c t K e y > < K e y > M e a s u r e s \ Q   A u s e n t e s \ T a g I n f o \ F � r m u l a < / K e y > < / D i a g r a m O b j e c t K e y > < D i a g r a m O b j e c t K e y > < K e y > M e a s u r e s \ Q   A u s e n t e s \ T a g I n f o \ V a l o r < / K e y > < / D i a g r a m O b j e c t K e y > < D i a g r a m O b j e c t K e y > < K e y > M e a s u r e s \ %   P r e s e n c i a l i d a d < / K e y > < / D i a g r a m O b j e c t K e y > < D i a g r a m O b j e c t K e y > < K e y > M e a s u r e s \ %   P r e s e n c i a l i d a d \ T a g I n f o \ F � r m u l a < / K e y > < / D i a g r a m O b j e c t K e y > < D i a g r a m O b j e c t K e y > < K e y > M e a s u r e s \ %   P r e s e n c i a l i d a d \ T a g I n f o \ V a l o r < / K e y > < / D i a g r a m O b j e c t K e y > < D i a g r a m O b j e c t K e y > < K e y > M e a s u r e s \ %   A u s e n c i a < / K e y > < / D i a g r a m O b j e c t K e y > < D i a g r a m O b j e c t K e y > < K e y > M e a s u r e s \ %   A u s e n c i a \ T a g I n f o \ F � r m u l a < / K e y > < / D i a g r a m O b j e c t K e y > < D i a g r a m O b j e c t K e y > < K e y > M e a s u r e s \ %   A u s e n c i a \ T a g I n f o \ V a l o r < / K e y > < / D i a g r a m O b j e c t K e y > < D i a g r a m O b j e c t K e y > < K e y > M e a s u r e s \ A u s e n t i s m o < / K e y > < / D i a g r a m O b j e c t K e y > < D i a g r a m O b j e c t K e y > < K e y > M e a s u r e s \ A u s e n t i s m o \ T a g I n f o \ F � r m u l a < / K e y > < / D i a g r a m O b j e c t K e y > < D i a g r a m O b j e c t K e y > < K e y > M e a s u r e s \ A u s e n t i s m o \ T a g I n f o \ V a l o r < / K e y > < / D i a g r a m O b j e c t K e y > < D i a g r a m O b j e c t K e y > < K e y > M e a s u r e s \ T o t a l L o g i n A u s e n < / K e y > < / D i a g r a m O b j e c t K e y > < D i a g r a m O b j e c t K e y > < K e y > M e a s u r e s \ T o t a l L o g i n A u s e n \ T a g I n f o \ F � r m u l a < / K e y > < / D i a g r a m O b j e c t K e y > < D i a g r a m O b j e c t K e y > < K e y > M e a s u r e s \ T o t a l L o g i n A u s e n \ T a g I n f o \ V a l o r < / K e y > < / D i a g r a m O b j e c t K e y > < D i a g r a m O b j e c t K e y > < K e y > M e a s u r e s \ T o t a l H S O b j < / K e y > < / D i a g r a m O b j e c t K e y > < D i a g r a m O b j e c t K e y > < K e y > M e a s u r e s \ T o t a l H S O b j \ T a g I n f o \ F � r m u l a < / K e y > < / D i a g r a m O b j e c t K e y > < D i a g r a m O b j e c t K e y > < K e y > M e a s u r e s \ T o t a l H S O b j \ T a g I n f o \ V a l o r < / K e y > < / D i a g r a m O b j e c t K e y > < D i a g r a m O b j e c t K e y > < K e y > C o l u m n s \ U s e r M i t r o l < / K e y > < / D i a g r a m O b j e c t K e y > < D i a g r a m O b j e c t K e y > < K e y > C o l u m n s \ F e c h a < / K e y > < / D i a g r a m O b j e c t K e y > < D i a g r a m O b j e c t K e y > < K e y > C o l u m n s \ H S   O b j < / K e y > < / D i a g r a m O b j e c t K e y > < D i a g r a m O b j e c t K e y > < K e y > C o l u m n s \ L O G I N < / K e y > < / D i a g r a m O b j e c t K e y > < D i a g r a m O b j e c t K e y > < K e y > C o l u m n s \ P R E S E N T E < / K e y > < / D i a g r a m O b j e c t K e y > < D i a g r a m O b j e c t K e y > < K e y > L i n k s \ & l t ; C o l u m n s \ R e c u e n t o   d e   P R E S E N T E & g t ; - & l t ; M e a s u r e s \ P R E S E N T E & g t ; < / K e y > < / D i a g r a m O b j e c t K e y > < D i a g r a m O b j e c t K e y > < K e y > L i n k s \ & l t ; C o l u m n s \ R e c u e n t o   d e   P R E S E N T E & g t ; - & l t ; M e a s u r e s \ P R E S E N T E & g t ; \ C O L U M N < / K e y > < / D i a g r a m O b j e c t K e y > < D i a g r a m O b j e c t K e y > < K e y > L i n k s \ & l t ; C o l u m n s \ R e c u e n t o   d e   P R E S E N T E & g t ; - & l t ; M e a s u r e s \ P R E S E N T E & g t ; \ M E A S U R E < / K e y > < / D i a g r a m O b j e c t K e y > < D i a g r a m O b j e c t K e y > < K e y > L i n k s \ & l t ; C o l u m n s \ S u m a   d e   H S   O b j & g t ; - & l t ; M e a s u r e s \ H S   O b j & g t ; < / K e y > < / D i a g r a m O b j e c t K e y > < D i a g r a m O b j e c t K e y > < K e y > L i n k s \ & l t ; C o l u m n s \ S u m a   d e   H S   O b j & g t ; - & l t ; M e a s u r e s \ H S   O b j & g t ; \ C O L U M N < / K e y > < / D i a g r a m O b j e c t K e y > < D i a g r a m O b j e c t K e y > < K e y > L i n k s \ & l t ; C o l u m n s \ S u m a   d e   H S   O b j & g t ; - & l t ; M e a s u r e s \ H S   O b j & g t ; \ M E A S U R E 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 P R E S E N T E 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 P R E S E N T E \ T a g I n f o \ F � r m u l a 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 P R E S E N T E \ T a g I n f o \ V a l o r 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 H S   O b j 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 H S   O b j \ T a g I n f o \ F � r m u l a 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 H S   O b j \ T a g I n f o \ V a l o r 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  P r e s e n t e s 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 M e a s u r e s \ Q   P r e s e n t e s \ T a g I n f o \ F � r m u l a 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  P r e s e n t e s \ T a g I n f o \ V a l o r 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  A u s e n t e s 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 M e a s u r e s \ Q   A u s e n t e s \ T a g I n f o \ F � r m u l a 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  A u s e n t e s \ T a g I n f o \ V a l o r 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 P r e s e n c i a l i d a d 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 M e a s u r e s \ %   P r e s e n c i a l i d a d \ T a g I n f o \ F � r m u l a 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 P r e s e n c i a l i d a d \ T a g I n f o \ V a l o r 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 A u s e n c i a 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 M e a s u r e s \ %   A u s e n c i a \ T a g I n f o \ F � r m u l a 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 A u s e n c i a \ T a g I n f o \ V a l o r 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 M e a s u r e s \ A u s e n t i s m o 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 M e a s u r e s \ A u s e n t i s m o \ T a g I n f o \ F � r m u l a 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 M e a s u r e s \ A u s e n t i s m o \ T a g I n f o \ V a l o r 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 M e a s u r e s \ T o t a l L o g i n A u s e n 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 M e a s u r e s \ T o t a l L o g i n A u s e n \ T a g I n f o \ F � r m u l a 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 M e a s u r e s \ T o t a l L o g i n A u s e n \ T a g I n f o \ V a l o r 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 M e a s u r e s \ T o t a l H S O b j 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 M e a s u r e s \ T o t a l H S O b j \ T a g I n f o \ F � r m u l a 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 M e a s u r e s \ T o t a l H S O b j \ T a g I n f o \ V a l o r 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 C o l u m n s \ U s e r M i t r o l 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 C o l u m n s \ H S   O b j 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 C o l u m n s \ L O G I N 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 C o l u m n s \ P R E S E N T E 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 P R E S E N T E & g t ; - & l t ; M e a s u r e s \ P R E S E N T E & g t ; 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 P R E S E N T E & g t ; - & l t ; M e a s u r e s \ P R E S E N T E & g t ; \ C O L U M N 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 P R E S E N T E & g t ; - & l t ; M e a s u r e s \ P R E S E N T E & g t ; \ M E A S U R E 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 H S   O b j & g t ; - & l t ; M e a s u r e s \ H S   O b j & g t ; 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 H S   O b j & g t ; - & l t ; M e a s u r e s \ H S   O b j & g t ; \ C O L U M N 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 H S   O b j & g t ; - & l t ; M e a s u r e s \ H S   O b j & g t ; \ M E A S U R E 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 H o r a s _ O b j e t i v o 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 H o r a s _ O b j e t i v o 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 M e a s u r e s \ H s   D e s v i o < / K e y > < / D i a g r a m O b j e c t K e y > < D i a g r a m O b j e c t K e y > < K e y > M e a s u r e s \ H s   D e s v i o \ T a g I n f o \ F � r m u l a < / K e y > < / D i a g r a m O b j e c t K e y > < D i a g r a m O b j e c t K e y > < K e y > M e a s u r e s \ H s   D e s v i o \ T a g I n f o \ V a l o r < / K e y > < / D i a g r a m O b j e c t K e y > < D i a g r a m O b j e c t K e y > < K e y > M e a s u r e s \ O b j   H s < / K e y > < / D i a g r a m O b j e c t K e y > < D i a g r a m O b j e c t K e y > < K e y > M e a s u r e s \ O b j   H s \ T a g I n f o \ F � r m u l a < / K e y > < / D i a g r a m O b j e c t K e y > < D i a g r a m O b j e c t K e y > < K e y > M e a s u r e s \ O b j   H s \ T a g I n f o \ V a l o r < / K e y > < / D i a g r a m O b j e c t K e y > < D i a g r a m O b j e c t K e y > < K e y > M e a s u r e s \ L o g < / K e y > < / D i a g r a m O b j e c t K e y > < D i a g r a m O b j e c t K e y > < K e y > M e a s u r e s \ L o g \ T a g I n f o \ F � r m u l a < / K e y > < / D i a g r a m O b j e c t K e y > < D i a g r a m O b j e c t K e y > < K e y > M e a s u r e s \ L o g \ T a g I n f o \ V a l o r < / K e y > < / D i a g r a m O b j e c t K e y > < D i a g r a m O b j e c t K e y > < K e y > M e a s u r e s \ % C u m p l . H s < / K e y > < / D i a g r a m O b j e c t K e y > < D i a g r a m O b j e c t K e y > < K e y > M e a s u r e s \ % C u m p l . H s \ T a g I n f o \ F � r m u l a < / K e y > < / D i a g r a m O b j e c t K e y > < D i a g r a m O b j e c t K e y > < K e y > M e a s u r e s \ % C u m p l . H s \ T a g I n f o \ V a l o r < / K e y > < / D i a g r a m O b j e c t K e y > < D i a g r a m O b j e c t K e y > < K e y > C o l u m n s \ P r o d u c t o < / K e y > < / D i a g r a m O b j e c t K e y > < D i a g r a m O b j e c t K e y > < K e y > C o l u m n s \ A p e l l i d o   y   N o m b r e < / K e y > < / D i a g r a m O b j e c t K e y > < D i a g r a m O b j e c t K e y > < K e y > C o l u m n s \ S u p e r v i s o r < / K e y > < / D i a g r a m O b j e c t K e y > < D i a g r a m O b j e c t K e y > < K e y > C o l u m n s \ C o o r d i n a d o r < / K e y > < / D i a g r a m O b j e c t K e y > < D i a g r a m O b j e c t K e y > < K e y > C o l u m n s \ E s t a d o < / K e y > < / D i a g r a m O b j e c t K e y > < D i a g r a m O b j e c t K e y > < K e y > C o l u m n s \ S u b   C a m p a � a < / K e y > < / D i a g r a m O b j e c t K e y > < D i a g r a m O b j e c t K e y > < K e y > C o l u m n s \ U s e r   M i t r o l < / K e y > < / D i a g r a m O b j e c t K e y > < D i a g r a m O b j e c t K e y > < K e y > C o l u m n s \ F e c h a < / K e y > < / D i a g r a m O b j e c t K e y > < D i a g r a m O b j e c t K e y > < K e y > C o l u m n s \ L O G I N < / K e y > < / D i a g r a m O b j e c t K e y > < D i a g r a m O b j e c t K e y > < K e y > C o l u m n s \ H S   O b j 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 M e a s u r e s \ H s   D e s v i o 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 M e a s u r e s \ H s   D e s v i o \ T a g I n f o \ F � r m u l a 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 M e a s u r e s \ H s   D e s v i o \ T a g I n f o \ V a l o r 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 M e a s u r e s \ O b j   H s 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 M e a s u r e s \ O b j   H s \ T a g I n f o \ F � r m u l a 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 M e a s u r e s \ O b j   H s \ T a g I n f o \ V a l o r 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 M e a s u r e s \ L o g 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 M e a s u r e s \ L o g \ T a g I n f o \ F � r m u l a 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 M e a s u r e s \ L o g \ T a g I n f o \ V a l o r 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 M e a s u r e s \ % C u m p l . H s 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 M e a s u r e s \ % C u m p l . H s \ T a g I n f o \ F � r m u l a 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 M e a s u r e s \ % C u m p l . H s \ T a g I n f o \ V a l o r 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  y  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 C o l u m n s \ S u p e r v i s o r 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 C o l u m n s \ C o o r d i n a d o r 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  C a m p a � a 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 M i t r o l 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 C o l u m n s \ L O G I N 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 C o l u m n s \ H S   O b j 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 V e n t a s T i e m p o s F i n a l 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 V e n t a s T i e m p o s F i n a l 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 L O G I N < / K e y > < / D i a g r a m O b j e c t K e y > < D i a g r a m O b j e c t K e y > < K e y > M e a s u r e s \ S u m a   d e   L O G I N \ T a g I n f o \ F � r m u l a < / K e y > < / D i a g r a m O b j e c t K e y > < D i a g r a m O b j e c t K e y > < K e y > M e a s u r e s \ S u m a   d e   L O G I N \ T a g I n f o \ V a l o r < / K e y > < / D i a g r a m O b j e c t K e y > < D i a g r a m O b j e c t K e y > < K e y > M e a s u r e s \ R e c u e n t o   d e   S u b   C a m p a � a < / K e y > < / D i a g r a m O b j e c t K e y > < D i a g r a m O b j e c t K e y > < K e y > M e a s u r e s \ R e c u e n t o   d e   S u b   C a m p a � a \ T a g I n f o \ F � r m u l a < / K e y > < / D i a g r a m O b j e c t K e y > < D i a g r a m O b j e c t K e y > < K e y > M e a s u r e s \ R e c u e n t o   d e   S u b   C a m p a � a \ T a g I n f o \ V a l o r < / K e y > < / D i a g r a m O b j e c t K e y > < D i a g r a m O b j e c t K e y > < K e y > M e a s u r e s \ R e c u e n t o   d e   D i s p o s i t i v o < / K e y > < / D i a g r a m O b j e c t K e y > < D i a g r a m O b j e c t K e y > < K e y > M e a s u r e s \ R e c u e n t o   d e   D i s p o s i t i v o \ T a g I n f o \ F � r m u l a < / K e y > < / D i a g r a m O b j e c t K e y > < D i a g r a m O b j e c t K e y > < K e y > M e a s u r e s \ R e c u e n t o   d e   D i s p o s i t i v o \ T a g I n f o \ V a l o r < / K e y > < / D i a g r a m O b j e c t K e y > < D i a g r a m O b j e c t K e y > < K e y > M e a s u r e s \ S u m a   d e   P u n t o s < / K e y > < / D i a g r a m O b j e c t K e y > < D i a g r a m O b j e c t K e y > < K e y > M e a s u r e s \ S u m a   d e   P u n t o s \ T a g I n f o \ F � r m u l a < / K e y > < / D i a g r a m O b j e c t K e y > < D i a g r a m O b j e c t K e y > < K e y > M e a s u r e s \ S u m a   d e   P u n t o s \ T a g I n f o \ V a l o r < / K e y > < / D i a g r a m O b j e c t K e y > < D i a g r a m O b j e c t K e y > < K e y > M e a s u r e s \ S u m a   d e   P r o p o r c i o n a l   x   P r e s e n t i s m o < / K e y > < / D i a g r a m O b j e c t K e y > < D i a g r a m O b j e c t K e y > < K e y > M e a s u r e s \ S u m a   d e   P r o p o r c i o n a l   x   P r e s e n t i s m o \ T a g I n f o \ F � r m u l a < / K e y > < / D i a g r a m O b j e c t K e y > < D i a g r a m O b j e c t K e y > < K e y > M e a s u r e s \ S u m a   d e   P r o p o r c i o n a l   x   P r e s e n t i s m o \ T a g I n f o \ V a l o r < / K e y > < / D i a g r a m O b j e c t K e y > < D i a g r a m O b j e c t K e y > < K e y > M e a s u r e s \ S u m a   d e   P r o p o r c i o n a l   x   C u r v a < / K e y > < / D i a g r a m O b j e c t K e y > < D i a g r a m O b j e c t K e y > < K e y > M e a s u r e s \ S u m a   d e   P r o p o r c i o n a l   x   C u r v a \ T a g I n f o \ F � r m u l a < / K e y > < / D i a g r a m O b j e c t K e y > < D i a g r a m O b j e c t K e y > < K e y > M e a s u r e s \ S u m a   d e   P r o p o r c i o n a l   x   C u r v a \ T a g I n f o \ V a l o r < / K e y > < / D i a g r a m O b j e c t K e y > < D i a g r a m O b j e c t K e y > < K e y > M e a s u r e s \ M � x .   d e   P r o p o r c i o n a l   x   P r e s e n t i s m o < / K e y > < / D i a g r a m O b j e c t K e y > < D i a g r a m O b j e c t K e y > < K e y > M e a s u r e s \ M � x .   d e   P r o p o r c i o n a l   x   P r e s e n t i s m o \ T a g I n f o \ F � r m u l a < / K e y > < / D i a g r a m O b j e c t K e y > < D i a g r a m O b j e c t K e y > < K e y > M e a s u r e s \ M � x .   d e   P r o p o r c i o n a l   x   P r e s e n t i s m o \ T a g I n f o \ V a l o r < / K e y > < / D i a g r a m O b j e c t K e y > < D i a g r a m O b j e c t K e y > < K e y > M e a s u r e s \ M � x .   d e   P r o p o r c i o n a l   x   C u r v a < / K e y > < / D i a g r a m O b j e c t K e y > < D i a g r a m O b j e c t K e y > < K e y > M e a s u r e s \ M � x .   d e   P r o p o r c i o n a l   x   C u r v a \ T a g I n f o \ F � r m u l a < / K e y > < / D i a g r a m O b j e c t K e y > < D i a g r a m O b j e c t K e y > < K e y > M e a s u r e s \ M � x .   d e   P r o p o r c i o n a l   x   C u r v a \ T a g I n f o \ V a l o r < / K e y > < / D i a g r a m O b j e c t K e y > < D i a g r a m O b j e c t K e y > < K e y > M e a s u r e s \ R e c u e n t o   d e   I d   O p e r a d o r < / K e y > < / D i a g r a m O b j e c t K e y > < D i a g r a m O b j e c t K e y > < K e y > M e a s u r e s \ R e c u e n t o   d e   I d   O p e r a d o r \ T a g I n f o \ F � r m u l a < / K e y > < / D i a g r a m O b j e c t K e y > < D i a g r a m O b j e c t K e y > < K e y > M e a s u r e s \ R e c u e n t o   d e   I d   O p e r a d o r \ T a g I n f o \ V a l o r < / K e y > < / D i a g r a m O b j e c t K e y > < D i a g r a m O b j e c t K e y > < K e y > M e a s u r e s \ V t a s   C a r g a d a s < / K e y > < / D i a g r a m O b j e c t K e y > < D i a g r a m O b j e c t K e y > < K e y > M e a s u r e s \ V t a s   C a r g a d a s \ T a g I n f o \ F � r m u l a < / K e y > < / D i a g r a m O b j e c t K e y > < D i a g r a m O b j e c t K e y > < K e y > M e a s u r e s \ V t a s   C a r g a d a s \ T a g I n f o \ V a l o r < / K e y > < / D i a g r a m O b j e c t K e y > < D i a g r a m O b j e c t K e y > < K e y > M e a s u r e s \ V t a s   A c e p t a d a s < / K e y > < / D i a g r a m O b j e c t K e y > < D i a g r a m O b j e c t K e y > < K e y > M e a s u r e s \ V t a s   A c e p t a d a s \ T a g I n f o \ F � r m u l a < / K e y > < / D i a g r a m O b j e c t K e y > < D i a g r a m O b j e c t K e y > < K e y > M e a s u r e s \ V t a s   A c e p t a d a s \ T a g I n f o \ V a l o r < / K e y > < / D i a g r a m O b j e c t K e y > < D i a g r a m O b j e c t K e y > < K e y > M e a s u r e s \ V t a s   P e n d i e n t e s < / K e y > < / D i a g r a m O b j e c t K e y > < D i a g r a m O b j e c t K e y > < K e y > M e a s u r e s \ V t a s   P e n d i e n t e s \ T a g I n f o \ F � r m u l a < / K e y > < / D i a g r a m O b j e c t K e y > < D i a g r a m O b j e c t K e y > < K e y > M e a s u r e s \ V t a s   P e n d i e n t e s \ T a g I n f o \ V a l o r < / K e y > < / D i a g r a m O b j e c t K e y > < D i a g r a m O b j e c t K e y > < K e y > M e a s u r e s \ V t a s   C a n c e l a d a s < / K e y > < / D i a g r a m O b j e c t K e y > < D i a g r a m O b j e c t K e y > < K e y > M e a s u r e s \ V t a s   C a n c e l a d a s \ T a g I n f o \ F � r m u l a < / K e y > < / D i a g r a m O b j e c t K e y > < D i a g r a m O b j e c t K e y > < K e y > M e a s u r e s \ V t a s   C a n c e l a d a s \ T a g I n f o \ V a l o r < / K e y > < / D i a g r a m O b j e c t K e y > < D i a g r a m O b j e c t K e y > < K e y > M e a s u r e s \ T o t a l   P u n t o s < / K e y > < / D i a g r a m O b j e c t K e y > < D i a g r a m O b j e c t K e y > < K e y > M e a s u r e s \ T o t a l   P u n t o s \ T a g I n f o \ F � r m u l a < / K e y > < / D i a g r a m O b j e c t K e y > < D i a g r a m O b j e c t K e y > < K e y > M e a s u r e s \ T o t a l   P u n t o s \ T a g I n f o \ V a l o r < / K e y > < / D i a g r a m O b j e c t K e y > < D i a g r a m O b j e c t K e y > < K e y > M e a s u r e s \ T o t a l   L o g i n < / K e y > < / D i a g r a m O b j e c t K e y > < D i a g r a m O b j e c t K e y > < K e y > M e a s u r e s \ T o t a l   L o g i n \ T a g I n f o \ F � r m u l a < / K e y > < / D i a g r a m O b j e c t K e y > < D i a g r a m O b j e c t K e y > < K e y > M e a s u r e s \ T o t a l   L o g i n \ T a g I n f o \ V a l o r < / K e y > < / D i a g r a m O b j e c t K e y > < D i a g r a m O b j e c t K e y > < K e y > M e a s u r e s \ C I   L o g i n < / K e y > < / D i a g r a m O b j e c t K e y > < D i a g r a m O b j e c t K e y > < K e y > M e a s u r e s \ C I   L o g i n \ T a g I n f o \ F � r m u l a < / K e y > < / D i a g r a m O b j e c t K e y > < D i a g r a m O b j e c t K e y > < K e y > M e a s u r e s \ C I   L o g i n \ T a g I n f o \ V a l o r < / K e y > < / D i a g r a m O b j e c t K e y > < D i a g r a m O b j e c t K e y > < K e y > M e a s u r e s \ C I   A v a i l < / K e y > < / D i a g r a m O b j e c t K e y > < D i a g r a m O b j e c t K e y > < K e y > M e a s u r e s \ C I   A v a i l \ T a g I n f o \ F � r m u l a < / K e y > < / D i a g r a m O b j e c t K e y > < D i a g r a m O b j e c t K e y > < K e y > M e a s u r e s \ C I   A v a i l \ T a g I n f o \ V a l o r < / K e y > < / D i a g r a m O b j e c t K e y > < D i a g r a m O b j e c t K e y > < K e y > M e a s u r e s \ C I   P r e v i e w < / K e y > < / D i a g r a m O b j e c t K e y > < D i a g r a m O b j e c t K e y > < K e y > M e a s u r e s \ C I   P r e v i e w \ T a g I n f o \ F � r m u l a < / K e y > < / D i a g r a m O b j e c t K e y > < D i a g r a m O b j e c t K e y > < K e y > M e a s u r e s \ C I   P r e v i e w \ T a g I n f o \ V a l o r < / K e y > < / D i a g r a m O b j e c t K e y > < D i a g r a m O b j e c t K e y > < K e y > M e a s u r e s \ C I   D i a l < / K e y > < / D i a g r a m O b j e c t K e y > < D i a g r a m O b j e c t K e y > < K e y > M e a s u r e s \ C I   D i a l \ T a g I n f o \ F � r m u l a < / K e y > < / D i a g r a m O b j e c t K e y > < D i a g r a m O b j e c t K e y > < K e y > M e a s u r e s \ C I   D i a l \ T a g I n f o \ V a l o r < / K e y > < / D i a g r a m O b j e c t K e y > < D i a g r a m O b j e c t K e y > < K e y > M e a s u r e s \ C I   R i n g < / K e y > < / D i a g r a m O b j e c t K e y > < D i a g r a m O b j e c t K e y > < K e y > M e a s u r e s \ C I   R i n g \ T a g I n f o \ F � r m u l a < / K e y > < / D i a g r a m O b j e c t K e y > < D i a g r a m O b j e c t K e y > < K e y > M e a s u r e s \ C I   R i n g \ T a g I n f o \ V a l o r < / K e y > < / D i a g r a m O b j e c t K e y > < D i a g r a m O b j e c t K e y > < K e y > M e a s u r e s \ C I   C o n v e r s a c i o n < / K e y > < / D i a g r a m O b j e c t K e y > < D i a g r a m O b j e c t K e y > < K e y > M e a s u r e s \ C I   C o n v e r s a c i o n \ T a g I n f o \ F � r m u l a < / K e y > < / D i a g r a m O b j e c t K e y > < D i a g r a m O b j e c t K e y > < K e y > M e a s u r e s \ C I   C o n v e r s a c i o n \ T a g I n f o \ V a l o r < / K e y > < / D i a g r a m O b j e c t K e y > < D i a g r a m O b j e c t K e y > < K e y > M e a s u r e s \ C I   H o l d < / K e y > < / D i a g r a m O b j e c t K e y > < D i a g r a m O b j e c t K e y > < K e y > M e a s u r e s \ C I   H o l d \ T a g I n f o \ F � r m u l a < / K e y > < / D i a g r a m O b j e c t K e y > < D i a g r a m O b j e c t K e y > < K e y > M e a s u r e s \ C I   H o l d \ T a g I n f o \ V a l o r < / K e y > < / D i a g r a m O b j e c t K e y > < D i a g r a m O b j e c t K e y > < K e y > M e a s u r e s \ C I   A C W < / K e y > < / D i a g r a m O b j e c t K e y > < D i a g r a m O b j e c t K e y > < K e y > M e a s u r e s \ C I   A C W \ T a g I n f o \ F � r m u l a < / K e y > < / D i a g r a m O b j e c t K e y > < D i a g r a m O b j e c t K e y > < K e y > M e a s u r e s \ C I   A C W \ T a g I n f o \ V a l o r < / K e y > < / D i a g r a m O b j e c t K e y > < D i a g r a m O b j e c t K e y > < K e y > M e a s u r e s \ C I   N o t _ R e a d y < / K e y > < / D i a g r a m O b j e c t K e y > < D i a g r a m O b j e c t K e y > < K e y > M e a s u r e s \ C I   N o t _ R e a d y \ T a g I n f o \ F � r m u l a < / K e y > < / D i a g r a m O b j e c t K e y > < D i a g r a m O b j e c t K e y > < K e y > M e a s u r e s \ C I   N o t _ R e a d y \ T a g I n f o \ V a l o r < / K e y > < / D i a g r a m O b j e c t K e y > < D i a g r a m O b j e c t K e y > < K e y > M e a s u r e s \ C I   B r e a k < / K e y > < / D i a g r a m O b j e c t K e y > < D i a g r a m O b j e c t K e y > < K e y > M e a s u r e s \ C I   B r e a k \ T a g I n f o \ F � r m u l a < / K e y > < / D i a g r a m O b j e c t K e y > < D i a g r a m O b j e c t K e y > < K e y > M e a s u r e s \ C I   B r e a k \ T a g I n f o \ V a l o r < / K e y > < / D i a g r a m O b j e c t K e y > < D i a g r a m O b j e c t K e y > < K e y > M e a s u r e s \ C I   C o a c h i n g < / K e y > < / D i a g r a m O b j e c t K e y > < D i a g r a m O b j e c t K e y > < K e y > M e a s u r e s \ C I   C o a c h i n g \ T a g I n f o \ F � r m u l a < / K e y > < / D i a g r a m O b j e c t K e y > < D i a g r a m O b j e c t K e y > < K e y > M e a s u r e s \ C I   C o a c h i n g \ T a g I n f o \ V a l o r < / K e y > < / D i a g r a m O b j e c t K e y > < D i a g r a m O b j e c t K e y > < K e y > M e a s u r e s \ C I   A d m i n i s t r a t i v o < / K e y > < / D i a g r a m O b j e c t K e y > < D i a g r a m O b j e c t K e y > < K e y > M e a s u r e s \ C I   A d m i n i s t r a t i v o \ T a g I n f o \ F � r m u l a < / K e y > < / D i a g r a m O b j e c t K e y > < D i a g r a m O b j e c t K e y > < K e y > M e a s u r e s \ C I   A d m i n i s t r a t i v o \ T a g I n f o \ V a l o r < / K e y > < / D i a g r a m O b j e c t K e y > < D i a g r a m O b j e c t K e y > < K e y > M e a s u r e s \ C I   B a � o < / K e y > < / D i a g r a m O b j e c t K e y > < D i a g r a m O b j e c t K e y > < K e y > M e a s u r e s \ C I   B a � o \ T a g I n f o \ F � r m u l a < / K e y > < / D i a g r a m O b j e c t K e y > < D i a g r a m O b j e c t K e y > < K e y > M e a s u r e s \ C I   B a � o \ T a g I n f o \ V a l o r < / K e y > < / D i a g r a m O b j e c t K e y > < D i a g r a m O b j e c t K e y > < K e y > M e a s u r e s \ C I   L L   M a n u a l < / K e y > < / D i a g r a m O b j e c t K e y > < D i a g r a m O b j e c t K e y > < K e y > M e a s u r e s \ C I   L L   M a n u a l \ T a g I n f o \ F � r m u l a < / K e y > < / D i a g r a m O b j e c t K e y > < D i a g r a m O b j e c t K e y > < K e y > M e a s u r e s \ C I   L L   M a n u a l \ T a g I n f o \ V a l o r < / K e y > < / D i a g r a m O b j e c t K e y > < D i a g r a m O b j e c t K e y > < K e y > M e a s u r e s \ % A v a i l < / K e y > < / D i a g r a m O b j e c t K e y > < D i a g r a m O b j e c t K e y > < K e y > M e a s u r e s \ % A v a i l \ T a g I n f o \ F � r m u l a < / K e y > < / D i a g r a m O b j e c t K e y > < D i a g r a m O b j e c t K e y > < K e y > M e a s u r e s \ % A v a i l \ T a g I n f o \ V a l o r < / K e y > < / D i a g r a m O b j e c t K e y > < D i a g r a m O b j e c t K e y > < K e y > M e a s u r e s \ % U t i l i z a c i o n < / K e y > < / D i a g r a m O b j e c t K e y > < D i a g r a m O b j e c t K e y > < K e y > M e a s u r e s \ % U t i l i z a c i o n \ T a g I n f o \ F � r m u l a < / K e y > < / D i a g r a m O b j e c t K e y > < D i a g r a m O b j e c t K e y > < K e y > M e a s u r e s \ % U t i l i z a c i o n \ T a g I n f o \ V a l o r < / K e y > < / D i a g r a m O b j e c t K e y > < D i a g r a m O b j e c t K e y > < K e y > M e a s u r e s \ C I   O T R O S < / K e y > < / D i a g r a m O b j e c t K e y > < D i a g r a m O b j e c t K e y > < K e y > M e a s u r e s \ C I   O T R O S \ T a g I n f o \ F � r m u l a < / K e y > < / D i a g r a m O b j e c t K e y > < D i a g r a m O b j e c t K e y > < K e y > M e a s u r e s \ C I   O T R O S \ T a g I n f o \ V a l o r < / K e y > < / D i a g r a m O b j e c t K e y > < D i a g r a m O b j e c t K e y > < K e y > M e a s u r e s \ L l a m a d a   p r o m / D i a < / K e y > < / D i a g r a m O b j e c t K e y > < D i a g r a m O b j e c t K e y > < K e y > M e a s u r e s \ L l a m a d a   p r o m / D i a \ T a g I n f o \ F � r m u l a < / K e y > < / D i a g r a m O b j e c t K e y > < D i a g r a m O b j e c t K e y > < K e y > M e a s u r e s \ L l a m a d a   p r o m / D i a \ T a g I n f o \ V a l o r < / K e y > < / D i a g r a m O b j e c t K e y > < D i a g r a m O b j e c t K e y > < K e y > M e a s u r e s \ Q   L l a m   C / 6   H S < / K e y > < / D i a g r a m O b j e c t K e y > < D i a g r a m O b j e c t K e y > < K e y > M e a s u r e s \ Q   L l a m   C / 6   H S \ T a g I n f o \ F � r m u l a < / K e y > < / D i a g r a m O b j e c t K e y > < D i a g r a m O b j e c t K e y > < K e y > M e a s u r e s \ Q   L l a m   C / 6   H S \ T a g I n f o \ V a l o r < / K e y > < / D i a g r a m O b j e c t K e y > < D i a g r a m O b j e c t K e y > < K e y > M e a s u r e s \ T o t a l   L l a m a d a s < / K e y > < / D i a g r a m O b j e c t K e y > < D i a g r a m O b j e c t K e y > < K e y > M e a s u r e s \ T o t a l   L l a m a d a s \ T a g I n f o \ F � r m u l a < / K e y > < / D i a g r a m O b j e c t K e y > < D i a g r a m O b j e c t K e y > < K e y > M e a s u r e s \ T o t a l   L l a m a d a s \ T a g I n f o \ V a l o r < / K e y > < / D i a g r a m O b j e c t K e y > < D i a g r a m O b j e c t K e y > < K e y > M e a s u r e s \ T o t a l   P u n t o s   ( S i n   I n c e n t i v o ) < / K e y > < / D i a g r a m O b j e c t K e y > < D i a g r a m O b j e c t K e y > < K e y > M e a s u r e s \ T o t a l   P u n t o s   ( S i n   I n c e n t i v o ) \ T a g I n f o \ F � r m u l a < / K e y > < / D i a g r a m O b j e c t K e y > < D i a g r a m O b j e c t K e y > < K e y > M e a s u r e s \ T o t a l   P u n t o s   ( S i n   I n c e n t i v o ) \ T a g I n f o \ V a l o r < / K e y > < / D i a g r a m O b j e c t K e y > < D i a g r a m O b j e c t K e y > < K e y > M e a s u r e s \ T o t a l   P u n t o s   D u p l i c a d o s < / K e y > < / D i a g r a m O b j e c t K e y > < D i a g r a m O b j e c t K e y > < K e y > M e a s u r e s \ T o t a l   P u n t o s   D u p l i c a d o s \ T a g I n f o \ F � r m u l a < / K e y > < / D i a g r a m O b j e c t K e y > < D i a g r a m O b j e c t K e y > < K e y > M e a s u r e s \ T o t a l   P u n t o s   D u p l i c a d o s \ T a g I n f o \ V a l o r < / K e y > < / D i a g r a m O b j e c t K e y > < D i a g r a m O b j e c t K e y > < K e y > M e a s u r e s \ T o t a l   A v a i l < / K e y > < / D i a g r a m O b j e c t K e y > < D i a g r a m O b j e c t K e y > < K e y > M e a s u r e s \ T o t a l   A v a i l \ T a g I n f o \ F � r m u l a < / K e y > < / D i a g r a m O b j e c t K e y > < D i a g r a m O b j e c t K e y > < K e y > M e a s u r e s \ T o t a l   A v a i l \ T a g I n f o \ V a l o r < / K e y > < / D i a g r a m O b j e c t K e y > < D i a g r a m O b j e c t K e y > < K e y > M e a s u r e s \ T o t a l   H s   P r o d u c t i v a s < / K e y > < / D i a g r a m O b j e c t K e y > < D i a g r a m O b j e c t K e y > < K e y > M e a s u r e s \ T o t a l   H s   P r o d u c t i v a s \ T a g I n f o \ F � r m u l a < / K e y > < / D i a g r a m O b j e c t K e y > < D i a g r a m O b j e c t K e y > < K e y > M e a s u r e s \ T o t a l   H s   P r o d u c t i v a s \ T a g I n f o \ V a l o r < / K e y > < / D i a g r a m O b j e c t K e y > < D i a g r a m O b j e c t K e y > < K e y > M e a s u r e s \ S P H < / K e y > < / D i a g r a m O b j e c t K e y > < D i a g r a m O b j e c t K e y > < K e y > M e a s u r e s \ S P H \ T a g I n f o \ F � r m u l a < / K e y > < / D i a g r a m O b j e c t K e y > < D i a g r a m O b j e c t K e y > < K e y > M e a s u r e s \ S P H \ T a g I n f o \ V a l o r < / K e y > < / D i a g r a m O b j e c t K e y > < D i a g r a m O b j e c t K e y > < K e y > M e a s u r e s \ I n c e n t i v o 3 r a < / K e y > < / D i a g r a m O b j e c t K e y > < D i a g r a m O b j e c t K e y > < K e y > M e a s u r e s \ I n c e n t i v o 3 r a \ T a g I n f o \ F � r m u l a < / K e y > < / D i a g r a m O b j e c t K e y > < D i a g r a m O b j e c t K e y > < K e y > M e a s u r e s \ I n c e n t i v o 3 r a \ T a g I n f o \ V a l o r < / K e y > < / D i a g r a m O b j e c t K e y > < D i a g r a m O b j e c t K e y > < K e y > M e a s u r e s \ T o t a l   A t e n d i d a s < / K e y > < / D i a g r a m O b j e c t K e y > < D i a g r a m O b j e c t K e y > < K e y > M e a s u r e s \ T o t a l   A t e n d i d a s \ T a g I n f o \ F � r m u l a < / K e y > < / D i a g r a m O b j e c t K e y > < D i a g r a m O b j e c t K e y > < K e y > M e a s u r e s \ T o t a l   A t e n d i d a s \ T a g I n f o \ V a l o r < / K e y > < / D i a g r a m O b j e c t K e y > < D i a g r a m O b j e c t K e y > < K e y > M e a s u r e s \ V t a s   P + N < / K e y > < / D i a g r a m O b j e c t K e y > < D i a g r a m O b j e c t K e y > < K e y > M e a s u r e s \ V t a s   P + N \ T a g I n f o \ F � r m u l a < / K e y > < / D i a g r a m O b j e c t K e y > < D i a g r a m O b j e c t K e y > < K e y > M e a s u r e s \ V t a s   P + N \ T a g I n f o \ V a l o r < / K e y > < / D i a g r a m O b j e c t K e y > < D i a g r a m O b j e c t K e y > < K e y > M e a s u r e s \ C o n v e r s i � n < / K e y > < / D i a g r a m O b j e c t K e y > < D i a g r a m O b j e c t K e y > < K e y > M e a s u r e s \ C o n v e r s i � n \ T a g I n f o \ F � r m u l a < / K e y > < / D i a g r a m O b j e c t K e y > < D i a g r a m O b j e c t K e y > < K e y > M e a s u r e s \ C o n v e r s i � n \ T a g I n f o \ V a l o r < / K e y > < / D i a g r a m O b j e c t K e y > < D i a g r a m O b j e c t K e y > < K e y > M e a s u r e s \ X   A t e n d i d a s < / K e y > < / D i a g r a m O b j e c t K e y > < D i a g r a m O b j e c t K e y > < K e y > M e a s u r e s \ X   A t e n d i d a s \ T a g I n f o \ F � r m u l a < / K e y > < / D i a g r a m O b j e c t K e y > < D i a g r a m O b j e c t K e y > < K e y > M e a s u r e s \ X   A t e n d i d a s \ T a g I n f o \ V a l o r < / K e y > < / D i a g r a m O b j e c t K e y > < D i a g r a m O b j e c t K e y > < K e y > M e a s u r e s \ I n c e n t i v o 4 t a < / K e y > < / D i a g r a m O b j e c t K e y > < D i a g r a m O b j e c t K e y > < K e y > M e a s u r e s \ I n c e n t i v o 4 t a \ T a g I n f o \ F � r m u l a < / K e y > < / D i a g r a m O b j e c t K e y > < D i a g r a m O b j e c t K e y > < K e y > M e a s u r e s \ I n c e n t i v o 4 t a \ T a g I n f o \ V a l o r < / K e y > < / D i a g r a m O b j e c t K e y > < D i a g r a m O b j e c t K e y > < K e y > M e a s u r e s \ D D H H   T r a b a j a d o s < / K e y > < / D i a g r a m O b j e c t K e y > < D i a g r a m O b j e c t K e y > < K e y > M e a s u r e s \ D D H H   T r a b a j a d o s \ T a g I n f o \ F � r m u l a < / K e y > < / D i a g r a m O b j e c t K e y > < D i a g r a m O b j e c t K e y > < K e y > M e a s u r e s \ D D H H   T r a b a j a d o s \ T a g I n f o \ V a l o r < / K e y > < / D i a g r a m O b j e c t K e y > < D i a g r a m O b j e c t K e y > < K e y > M e a s u r e s \ V t a s   P + N   x   D i a < / K e y > < / D i a g r a m O b j e c t K e y > < D i a g r a m O b j e c t K e y > < K e y > M e a s u r e s \ V t a s   P + N   x   D i a \ T a g I n f o \ F � r m u l a < / K e y > < / D i a g r a m O b j e c t K e y > < D i a g r a m O b j e c t K e y > < K e y > M e a s u r e s \ V t a s   P + N   x   D i a \ T a g I n f o \ V a l o r < / K e y > < / D i a g r a m O b j e c t K e y > < D i a g r a m O b j e c t K e y > < K e y > C o l u m n s \ F e c h a < / K e y > < / D i a g r a m O b j e c t K e y > < D i a g r a m O b j e c t K e y > < K e y > C o l u m n s \ U s e r M i t r o l < / K e y > < / D i a g r a m O b j e c t K e y > < D i a g r a m O b j e c t K e y > < K e y > C o l u m n s \ S u b   C a m p a � a < / K e y > < / D i a g r a m O b j e c t K e y > < D i a g r a m O b j e c t K e y > < K e y > C o l u m n s \ L O G I N < / K e y > < / D i a g r a m O b j e c t K e y > < D i a g r a m O b j e c t K e y > < K e y > C o l u m n s \ A V A I L < / K e y > < / D i a g r a m O b j e c t K e y > < D i a g r a m O b j e c t K e y > < K e y > C o l u m n s \ P R E V I E W < / K e y > < / D i a g r a m O b j e c t K e y > < D i a g r a m O b j e c t K e y > < K e y > C o l u m n s \ D I A L < / K e y > < / D i a g r a m O b j e c t K e y > < D i a g r a m O b j e c t K e y > < K e y > C o l u m n s \ R I N G < / K e y > < / D i a g r a m O b j e c t K e y > < D i a g r a m O b j e c t K e y > < K e y > C o l u m n s \ C O N V E R S A C I � N < / K e y > < / D i a g r a m O b j e c t K e y > < D i a g r a m O b j e c t K e y > < K e y > C o l u m n s \ H O L D < / K e y > < / D i a g r a m O b j e c t K e y > < D i a g r a m O b j e c t K e y > < K e y > C o l u m n s \ A C W < / K e y > < / D i a g r a m O b j e c t K e y > < D i a g r a m O b j e c t K e y > < K e y > C o l u m n s \ N O T _ R E A D Y < / K e y > < / D i a g r a m O b j e c t K e y > < D i a g r a m O b j e c t K e y > < K e y > C o l u m n s \ B R E A K < / K e y > < / D i a g r a m O b j e c t K e y > < D i a g r a m O b j e c t K e y > < K e y > C o l u m n s \ C O A C H I N G < / K e y > < / D i a g r a m O b j e c t K e y > < D i a g r a m O b j e c t K e y > < K e y > C o l u m n s \ A D M I N I S T R A T I V O < / K e y > < / D i a g r a m O b j e c t K e y > < D i a g r a m O b j e c t K e y > < K e y > C o l u m n s \ B A � O < / K e y > < / D i a g r a m O b j e c t K e y > < D i a g r a m O b j e c t K e y > < K e y > C o l u m n s \ L L A M A D A _ M A N U A L < / K e y > < / D i a g r a m O b j e c t K e y > < D i a g r a m O b j e c t K e y > < K e y > C o l u m n s \ A T E N D I D A S < / K e y > < / D i a g r a m O b j e c t K e y > < D i a g r a m O b j e c t K e y > < K e y > C o l u m n s \ N O _ A T E N D I D A S < / K e y > < / D i a g r a m O b j e c t K e y > < D i a g r a m O b j e c t K e y > < K e y > C o l u m n s \ T I P I F I C A C I � N _ E X I T O S O < / K e y > < / D i a g r a m O b j e c t K e y > < D i a g r a m O b j e c t K e y > < K e y > C o l u m n s \ T I P I F I C A C I � N _ N O _ E X I T O S O < / K e y > < / D i a g r a m O b j e c t K e y > < D i a g r a m O b j e c t K e y > < K e y > C o l u m n s \ C O N V E R S A C I � N _ E N T R A N T E < / K e y > < / D i a g r a m O b j e c t K e y > < D i a g r a m O b j e c t K e y > < K e y > C o l u m n s \ C O N V E R S A C I � N _ S A L I E N T E < / K e y > < / D i a g r a m O b j e c t K e y > < D i a g r a m O b j e c t K e y > < K e y > C o l u m n s \ L L A M A D A S < / K e y > < / D i a g r a m O b j e c t K e y > < D i a g r a m O b j e c t K e y > < K e y > C o l u m n s \ T O T A L _ A U X I L I A R E S < / K e y > < / D i a g r a m O b j e c t K e y > < D i a g r a m O b j e c t K e y > < K e y > C o l u m n s \ T K T < / K e y > < / D i a g r a m O b j e c t K e y > < D i a g r a m O b j e c t K e y > < K e y > C o l u m n s \ T M O < / K e y > < / D i a g r a m O b j e c t K e y > < D i a g r a m O b j e c t K e y > < K e y > C o l u m n s \ P R O D U C T O < / K e y > < / D i a g r a m O b j e c t K e y > < D i a g r a m O b j e c t K e y > < K e y > C o l u m n s \ O p e r a d o r < / K e y > < / D i a g r a m O b j e c t K e y > < D i a g r a m O b j e c t K e y > < K e y > C o l u m n s \ D o c u m e n t o < / K e y > < / D i a g r a m O b j e c t K e y > < D i a g r a m O b j e c t K e y > < K e y > C o l u m n s \ S u p e r v i s o r < / K e y > < / D i a g r a m O b j e c t K e y > < D i a g r a m O b j e c t K e y > < K e y > C o l u m n s \ C o o r d i n a d o r < / K e y > < / D i a g r a m O b j e c t K e y > < D i a g r a m O b j e c t K e y > < K e y > C o l u m n s \ S i t e < / K e y > < / D i a g r a m O b j e c t K e y > < D i a g r a m O b j e c t K e y > < K e y > C o l u m n s \ I d   O p e r a d o r < / K e y > < / D i a g r a m O b j e c t K e y > < D i a g r a m O b j e c t K e y > < K e y > C o l u m n s \ E s t a d o < / K e y > < / D i a g r a m O b j e c t K e y > < D i a g r a m O b j e c t K e y > < K e y > C o l u m n s \ P r o p o r c i o n a l   x   P r e s e n t i s m o < / K e y > < / D i a g r a m O b j e c t K e y > < D i a g r a m O b j e c t K e y > < K e y > C o l u m n s \ P r o p o r c i o n a l   x   C u r v a < / K e y > < / D i a g r a m O b j e c t K e y > < D i a g r a m O b j e c t K e y > < K e y > C o l u m n s \ B u s q u e d a < / K e y > < / D i a g r a m O b j e c t K e y > < D i a g r a m O b j e c t K e y > < K e y > C o l u m n s \ H o r a < / K e y > < / D i a g r a m O b j e c t K e y > < D i a g r a m O b j e c t K e y > < K e y > C o l u m n s \ D i s p o s i t i v o < / K e y > < / D i a g r a m O b j e c t K e y > < D i a g r a m O b j e c t K e y > < K e y > C o l u m n s \ C l i e n t e < / K e y > < / D i a g r a m O b j e c t K e y > < D i a g r a m O b j e c t K e y > < K e y > C o l u m n s \ C l i e n t e _ M a i l < / K e y > < / D i a g r a m O b j e c t K e y > < D i a g r a m O b j e c t K e y > < K e y > C o l u m n s \ C l i e n t e _ T e l e f o n o < / K e y > < / D i a g r a m O b j e c t K e y > < D i a g r a m O b j e c t K e y > < K e y > C o l u m n s \ u s e r _ i d < / K e y > < / D i a g r a m O b j e c t K e y > < D i a g r a m O b j e c t K e y > < K e y > C o l u m n s \ S t a t u s _ L i n k < / K e y > < / D i a g r a m O b j e c t K e y > < D i a g r a m O b j e c t K e y > < K e y > C o l u m n s \ p a y m e n t _ i d < / K e y > < / D i a g r a m O b j e c t K e y > < D i a g r a m O b j e c t K e y > < K e y > C o l u m n s \ p a y m e n t _ m e t h o d _ i d < / K e y > < / D i a g r a m O b j e c t K e y > < D i a g r a m O b j e c t K e y > < K e y > C o l u m n s \ p a y m e n t _ s t a t u s < / K e y > < / D i a g r a m O b j e c t K e y > < D i a g r a m O b j e c t K e y > < K e y > C o l u m n s \ p a y m e n t _ s t a t u s _ d e t a i l < / K e y > < / D i a g r a m O b j e c t K e y > < D i a g r a m O b j e c t K e y > < K e y > C o l u m n s \ E s t a d o _ G e s t i o n < / K e y > < / D i a g r a m O b j e c t K e y > < D i a g r a m O b j e c t K e y > < K e y > C o l u m n s \ P u n t o s   ( S i n   I n c e n t i v o ) < / K e y > < / D i a g r a m O b j e c t K e y > < D i a g r a m O b j e c t K e y > < K e y > C o l u m n s \ M u l t i p l i c a d o r   I n c e n t i v o < / K e y > < / D i a g r a m O b j e c t K e y > < D i a g r a m O b j e c t K e y > < K e y > C o l u m n s \ P u n t o s < / K e y > < / D i a g r a m O b j e c t K e y > < D i a g r a m O b j e c t K e y > < K e y > C o l u m n s \ C o e f i c i e n t e < / K e y > < / D i a g r a m O b j e c t K e y > < D i a g r a m O b j e c t K e y > < K e y > L i n k s \ & l t ; C o l u m n s \ S u m a   d e   L O G I N & g t ; - & l t ; M e a s u r e s \ L O G I N & g t ; < / K e y > < / D i a g r a m O b j e c t K e y > < D i a g r a m O b j e c t K e y > < K e y > L i n k s \ & l t ; C o l u m n s \ S u m a   d e   L O G I N & g t ; - & l t ; M e a s u r e s \ L O G I N & g t ; \ C O L U M N < / K e y > < / D i a g r a m O b j e c t K e y > < D i a g r a m O b j e c t K e y > < K e y > L i n k s \ & l t ; C o l u m n s \ S u m a   d e   L O G I N & g t ; - & l t ; M e a s u r e s \ L O G I N & g t ; \ M E A S U R E < / K e y > < / D i a g r a m O b j e c t K e y > < D i a g r a m O b j e c t K e y > < K e y > L i n k s \ & l t ; C o l u m n s \ R e c u e n t o   d e   S u b   C a m p a � a & g t ; - & l t ; M e a s u r e s \ S u b   C a m p a � a & g t ; < / K e y > < / D i a g r a m O b j e c t K e y > < D i a g r a m O b j e c t K e y > < K e y > L i n k s \ & l t ; C o l u m n s \ R e c u e n t o   d e   S u b   C a m p a � a & g t ; - & l t ; M e a s u r e s \ S u b   C a m p a � a & g t ; \ C O L U M N < / K e y > < / D i a g r a m O b j e c t K e y > < D i a g r a m O b j e c t K e y > < K e y > L i n k s \ & l t ; C o l u m n s \ R e c u e n t o   d e   S u b   C a m p a � a & g t ; - & l t ; M e a s u r e s \ S u b   C a m p a � a & g t ; \ M E A S U R E < / K e y > < / D i a g r a m O b j e c t K e y > < D i a g r a m O b j e c t K e y > < K e y > L i n k s \ & l t ; C o l u m n s \ R e c u e n t o   d e   D i s p o s i t i v o & g t ; - & l t ; M e a s u r e s \ D i s p o s i t i v o & g t ; < / K e y > < / D i a g r a m O b j e c t K e y > < D i a g r a m O b j e c t K e y > < K e y > L i n k s \ & l t ; C o l u m n s \ R e c u e n t o   d e   D i s p o s i t i v o & g t ; - & l t ; M e a s u r e s \ D i s p o s i t i v o & g t ; \ C O L U M N < / K e y > < / D i a g r a m O b j e c t K e y > < D i a g r a m O b j e c t K e y > < K e y > L i n k s \ & l t ; C o l u m n s \ R e c u e n t o   d e   D i s p o s i t i v o & g t ; - & l t ; M e a s u r e s \ D i s p o s i t i v o & g t ; \ M E A S U R E < / K e y > < / D i a g r a m O b j e c t K e y > < D i a g r a m O b j e c t K e y > < K e y > L i n k s \ & l t ; C o l u m n s \ S u m a   d e   P u n t o s & g t ; - & l t ; M e a s u r e s \ P u n t o s & g t ; < / K e y > < / D i a g r a m O b j e c t K e y > < D i a g r a m O b j e c t K e y > < K e y > L i n k s \ & l t ; C o l u m n s \ S u m a   d e   P u n t o s & g t ; - & l t ; M e a s u r e s \ P u n t o s & g t ; \ C O L U M N < / K e y > < / D i a g r a m O b j e c t K e y > < D i a g r a m O b j e c t K e y > < K e y > L i n k s \ & l t ; C o l u m n s \ S u m a   d e   P u n t o s & g t ; - & l t ; M e a s u r e s \ P u n t o s & g t ; \ M E A S U R E < / K e y > < / D i a g r a m O b j e c t K e y > < D i a g r a m O b j e c t K e y > < K e y > L i n k s \ & l t ; C o l u m n s \ S u m a   d e   P r o p o r c i o n a l   x   P r e s e n t i s m o & g t ; - & l t ; M e a s u r e s \ P r o p o r c i o n a l   x   P r e s e n t i s m o & g t ; < / K e y > < / D i a g r a m O b j e c t K e y > < D i a g r a m O b j e c t K e y > < K e y > L i n k s \ & l t ; C o l u m n s \ S u m a   d e   P r o p o r c i o n a l   x   P r e s e n t i s m o & g t ; - & l t ; M e a s u r e s \ P r o p o r c i o n a l   x   P r e s e n t i s m o & g t ; \ C O L U M N < / K e y > < / D i a g r a m O b j e c t K e y > < D i a g r a m O b j e c t K e y > < K e y > L i n k s \ & l t ; C o l u m n s \ S u m a   d e   P r o p o r c i o n a l   x   P r e s e n t i s m o & g t ; - & l t ; M e a s u r e s \ P r o p o r c i o n a l   x   P r e s e n t i s m o & g t ; \ M E A S U R E < / K e y > < / D i a g r a m O b j e c t K e y > < D i a g r a m O b j e c t K e y > < K e y > L i n k s \ & l t ; C o l u m n s \ S u m a   d e   P r o p o r c i o n a l   x   C u r v a & g t ; - & l t ; M e a s u r e s \ P r o p o r c i o n a l   x   C u r v a & g t ; < / K e y > < / D i a g r a m O b j e c t K e y > < D i a g r a m O b j e c t K e y > < K e y > L i n k s \ & l t ; C o l u m n s \ S u m a   d e   P r o p o r c i o n a l   x   C u r v a & g t ; - & l t ; M e a s u r e s \ P r o p o r c i o n a l   x   C u r v a & g t ; \ C O L U M N < / K e y > < / D i a g r a m O b j e c t K e y > < D i a g r a m O b j e c t K e y > < K e y > L i n k s \ & l t ; C o l u m n s \ S u m a   d e   P r o p o r c i o n a l   x   C u r v a & g t ; - & l t ; M e a s u r e s \ P r o p o r c i o n a l   x   C u r v a & g t ; \ M E A S U R E < / K e y > < / D i a g r a m O b j e c t K e y > < D i a g r a m O b j e c t K e y > < K e y > L i n k s \ & l t ; C o l u m n s \ M � x .   d e   P r o p o r c i o n a l   x   P r e s e n t i s m o & g t ; - & l t ; M e a s u r e s \ P r o p o r c i o n a l   x   P r e s e n t i s m o & g t ; < / K e y > < / D i a g r a m O b j e c t K e y > < D i a g r a m O b j e c t K e y > < K e y > L i n k s \ & l t ; C o l u m n s \ M � x .   d e   P r o p o r c i o n a l   x   P r e s e n t i s m o & g t ; - & l t ; M e a s u r e s \ P r o p o r c i o n a l   x   P r e s e n t i s m o & g t ; \ C O L U M N < / K e y > < / D i a g r a m O b j e c t K e y > < D i a g r a m O b j e c t K e y > < K e y > L i n k s \ & l t ; C o l u m n s \ M � x .   d e   P r o p o r c i o n a l   x   P r e s e n t i s m o & g t ; - & l t ; M e a s u r e s \ P r o p o r c i o n a l   x   P r e s e n t i s m o & g t ; \ M E A S U R E < / K e y > < / D i a g r a m O b j e c t K e y > < D i a g r a m O b j e c t K e y > < K e y > L i n k s \ & l t ; C o l u m n s \ M � x .   d e   P r o p o r c i o n a l   x   C u r v a & g t ; - & l t ; M e a s u r e s \ P r o p o r c i o n a l   x   C u r v a & g t ; < / K e y > < / D i a g r a m O b j e c t K e y > < D i a g r a m O b j e c t K e y > < K e y > L i n k s \ & l t ; C o l u m n s \ M � x .   d e   P r o p o r c i o n a l   x   C u r v a & g t ; - & l t ; M e a s u r e s \ P r o p o r c i o n a l   x   C u r v a & g t ; \ C O L U M N < / K e y > < / D i a g r a m O b j e c t K e y > < D i a g r a m O b j e c t K e y > < K e y > L i n k s \ & l t ; C o l u m n s \ M � x .   d e   P r o p o r c i o n a l   x   C u r v a & g t ; - & l t ; M e a s u r e s \ P r o p o r c i o n a l   x   C u r v a & g t ; \ M E A S U R E < / K e y > < / D i a g r a m O b j e c t K e y > < D i a g r a m O b j e c t K e y > < K e y > L i n k s \ & l t ; C o l u m n s \ R e c u e n t o   d e   I d   O p e r a d o r & g t ; - & l t ; M e a s u r e s \ I d   O p e r a d o r & g t ; < / K e y > < / D i a g r a m O b j e c t K e y > < D i a g r a m O b j e c t K e y > < K e y > L i n k s \ & l t ; C o l u m n s \ R e c u e n t o   d e   I d   O p e r a d o r & g t ; - & l t ; M e a s u r e s \ I d   O p e r a d o r & g t ; \ C O L U M N < / K e y > < / D i a g r a m O b j e c t K e y > < D i a g r a m O b j e c t K e y > < K e y > L i n k s \ & l t ; C o l u m n s \ R e c u e n t o   d e   I d   O p e r a d o r & g t ; - & l t ; M e a s u r e s \ I d   O p e r a d o r & g t ; \ M E A S U R E 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> < M e a s u r e G r i d T e x t > < C o l u m n > 5 < / C o l u m n > < L a y e d O u t > t r u e < / L a y e d O u t > < R o w > 1 < / R o w > < T e x t > A v e r a g e   T i m e   ( W i t h   C o e f i c i e n t e ) < / T e x t > < / M e a s u r e G r i d T e x t > < M e a s u r e G r i d T e x t > < C o l u m n > 1 1 < / C o l u m n > < L a y e d O u t > t r u e < / L a y e d O u t > < R o w > 2 < / R o w > < T e x t > P a r a   I n c e n t i v o s   d e   V T A 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 L O G I N 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 L O G I N \ T a g I n f o \ F � r m u l a 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 L O G I N \ T a g I n f o \ V a l o r 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 S u b   C a m p a � a 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 S u b   C a m p a � a \ T a g I n f o \ F � r m u l a 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 S u b   C a m p a � a \ T a g I n f o \ V a l o r 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 D i s p o s i t i v o < / K e y > < / a : K e y > < a : V a l u e   i : t y p e = " M e a s u r e G r i d N o d e V i e w S t a t e " > < C o l u m n > 3 6 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 D i s p o s i t i v o \ T a g I n f o \ F � r m u l a 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 D i s p o s i t i v o \ T a g I n f o \ V a l o r 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 P u n t o s < / K e y > < / a : K e y > < a : V a l u e   i : t y p e = " M e a s u r e G r i d N o d e V i e w S t a t e " > < C o l u m n > 4 7 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 P u n t o s \ T a g I n f o \ F � r m u l a 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 P u n t o s \ T a g I n f o \ V a l o r 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 P r o p o r c i o n a l   x   P r e s e n t i s m o < / K e y > < / a : K e y > < a : V a l u e   i : t y p e = " M e a s u r e G r i d N o d e V i e w S t a t e " > < C o l u m n > 5 2 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 P r o p o r c i o n a l   x   P r e s e n t i s m o \ T a g I n f o \ F � r m u l a 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 P r o p o r c i o n a l   x   P r e s e n t i s m o \ T a g I n f o \ V a l o r 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 P r o p o r c i o n a l   x   C u r v a < / K e y > < / a : K e y > < a : V a l u e   i : t y p e = " M e a s u r e G r i d N o d e V i e w S t a t e " > < C o l u m n > 5 3 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 P r o p o r c i o n a l   x   C u r v a \ T a g I n f o \ F � r m u l a 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 P r o p o r c i o n a l   x   C u r v a \ T a g I n f o \ V a l o r 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 P r o p o r c i o n a l   x   P r e s e n t i s m o < / K e y > < / a : K e y > < a : V a l u e   i : t y p e = " M e a s u r e G r i d N o d e V i e w S t a t e " > < C o l u m n > 5 2 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 P r o p o r c i o n a l   x   P r e s e n t i s m o \ T a g I n f o \ F � r m u l a 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 P r o p o r c i o n a l   x   P r e s e n t i s m o \ T a g I n f o \ V a l o r 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 P r o p o r c i o n a l   x   C u r v a < / K e y > < / a : K e y > < a : V a l u e   i : t y p e = " M e a s u r e G r i d N o d e V i e w S t a t e " > < C o l u m n > 5 3 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 P r o p o r c i o n a l   x   C u r v a \ T a g I n f o \ F � r m u l a 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 P r o p o r c i o n a l   x   C u r v a \ T a g I n f o \ V a l o r 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  O p e r a d o r < / K e y > < / a : K e y > < a : V a l u e   i : t y p e = " M e a s u r e G r i d N o d e V i e w S t a t e " > < C o l u m n > 3 3 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 I d   O p e r a d o r \ T a g I n f o \ F � r m u l a 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  O p e r a d o r \ T a g I n f o \ V a l o r 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 M e a s u r e s \ V t a s   C a r g a d a s 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 M e a s u r e s \ V t a s   C a r g a d a s \ T a g I n f o \ F � r m u l a 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 M e a s u r e s \ V t a s   C a r g a d a s \ T a g I n f o \ V a l o r 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 M e a s u r e s \ V t a s   A c e p t a d a s 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 M e a s u r e s \ V t a s   A c e p t a d a s \ T a g I n f o \ F � r m u l a 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 M e a s u r e s \ V t a s   A c e p t a d a s \ T a g I n f o \ V a l o r 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 M e a s u r e s \ V t a s   P e n d i e n t e s 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 M e a s u r e s \ V t a s   P e n d i e n t e s \ T a g I n f o \ F � r m u l a 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 M e a s u r e s \ V t a s   P e n d i e n t e s \ T a g I n f o \ V a l o r 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 M e a s u r e s \ V t a s   C a n c e l a d a s 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 M e a s u r e s \ V t a s   C a n c e l a d a s \ T a g I n f o \ F � r m u l a 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 M e a s u r e s \ V t a s   C a n c e l a d a s \ T a g I n f o \ V a l o r 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 P u n t o s < / K e y > < / a : K e y > < a : V a l u e   i : t y p e = " M e a s u r e G r i d N o d e V i e w S t a t e " > < C o l u m n > 1 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 M e a s u r e s \ T o t a l   P u n t o s \ T a g I n f o \ F � r m u l a 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 P u n t o s \ T a g I n f o \ V a l o r 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 L o g i n 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 L o g i n \ T a g I n f o \ F � r m u l a 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 L o g i n \ T a g I n f o \ V a l o r 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 L o g i n < / K e y > < / a : K e y > < a : V a l u e   i : t y p e = " M e a s u r e G r i d N o d e V i e w S t a t e " > < C o l u m n > 5 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 M e a s u r e s \ C I   L o g i n \ T a g I n f o \ F � r m u l a 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 L o g i n \ T a g I n f o \ V a l o r 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 A v a i l < / K e y > < / a : K e y > < a : V a l u e   i : t y p e = " M e a s u r e G r i d N o d e V i e w S t a t e " > < C o l u m n > 5 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 M e a s u r e s \ C I   A v a i l \ T a g I n f o \ F � r m u l a 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 A v a i l \ T a g I n f o \ V a l o r 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 P r e v i e w < / K e y > < / a : K e y > < a : V a l u e   i : t y p e = " M e a s u r e G r i d N o d e V i e w S t a t e " > < C o l u m n > 5 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 M e a s u r e s \ C I   P r e v i e w \ T a g I n f o \ F � r m u l a 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 P r e v i e w \ T a g I n f o \ V a l o r 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 D i a l < / K e y > < / a : K e y > < a : V a l u e   i : t y p e = " M e a s u r e G r i d N o d e V i e w S t a t e " > < C o l u m n > 5 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 M e a s u r e s \ C I   D i a l \ T a g I n f o \ F � r m u l a 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 D i a l \ T a g I n f o \ V a l o r 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 R i n g < / K e y > < / a : K e y > < a : V a l u e   i : t y p e = " M e a s u r e G r i d N o d e V i e w S t a t e " > < C o l u m n > 5 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 M e a s u r e s \ C I   R i n g \ T a g I n f o \ F � r m u l a 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 R i n g \ T a g I n f o \ V a l o r 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 C o n v e r s a c i o n < / K e y > < / a : K e y > < a : V a l u e   i : t y p e = " M e a s u r e G r i d N o d e V i e w S t a t e " > < C o l u m n > 5 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 M e a s u r e s \ C I   C o n v e r s a c i o n \ T a g I n f o \ F � r m u l a 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 C o n v e r s a c i o n \ T a g I n f o \ V a l o r 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 H o l d < / K e y > < / a : K e y > < a : V a l u e   i : t y p e = " M e a s u r e G r i d N o d e V i e w S t a t e " > < C o l u m n > 5 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 M e a s u r e s \ C I   H o l d \ T a g I n f o \ F � r m u l a 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 H o l d \ T a g I n f o \ V a l o r 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 A C W < / K e y > < / a : K e y > < a : V a l u e   i : t y p e = " M e a s u r e G r i d N o d e V i e w S t a t e " > < C o l u m n > 5 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 M e a s u r e s \ C I   A C W \ T a g I n f o \ F � r m u l a 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 A C W \ T a g I n f o \ V a l o r 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 N o t _ R e a d y < / K e y > < / a : K e y > < a : V a l u e   i : t y p e = " M e a s u r e G r i d N o d e V i e w S t a t e " > < C o l u m n > 5 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 M e a s u r e s \ C I   N o t _ R e a d y \ T a g I n f o \ F � r m u l a 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 N o t _ R e a d y \ T a g I n f o \ V a l o r 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 B r e a k < / K e y > < / a : K e y > < a : V a l u e   i : t y p e = " M e a s u r e G r i d N o d e V i e w S t a t e " > < C o l u m n > 5 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 M e a s u r e s \ C I   B r e a k \ T a g I n f o \ F � r m u l a 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 B r e a k \ T a g I n f o \ V a l o r 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 C o a c h i n g < / K e y > < / a : K e y > < a : V a l u e   i : t y p e = " M e a s u r e G r i d N o d e V i e w S t a t e " > < C o l u m n > 5 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 M e a s u r e s \ C I   C o a c h i n g \ T a g I n f o \ F � r m u l a 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 C o a c h i n g \ T a g I n f o \ V a l o r 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 A d m i n i s t r a t i v o < / K e y > < / a : K e y > < a : V a l u e   i : t y p e = " M e a s u r e G r i d N o d e V i e w S t a t e " > < C o l u m n > 5 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 M e a s u r e s \ C I   A d m i n i s t r a t i v o \ T a g I n f o \ F � r m u l a 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 A d m i n i s t r a t i v o \ T a g I n f o \ V a l o r 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 B a � o < / K e y > < / a : K e y > < a : V a l u e   i : t y p e = " M e a s u r e G r i d N o d e V i e w S t a t e " > < C o l u m n > 5 < / C o l u m n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 M e a s u r e s \ C I   B a � o \ T a g I n f o \ F � r m u l a 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 B a � o \ T a g I n f o \ V a l o r 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 L L   M a n u a l < / K e y > < / a : K e y > < a : V a l u e   i : t y p e = " M e a s u r e G r i d N o d e V i e w S t a t e " > < C o l u m n > 5 < / C o l u m n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 M e a s u r e s \ C I   L L   M a n u a l \ T a g I n f o \ F � r m u l a 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 L L   M a n u a l \ T a g I n f o \ V a l o r 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 M e a s u r e s \ % A v a i l < / K e y > < / a : K e y > < a : V a l u e   i : t y p e = " M e a s u r e G r i d N o d e V i e w S t a t e " > < C o l u m n > 7 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 M e a s u r e s \ % A v a i l \ T a g I n f o \ F � r m u l a 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 M e a s u r e s \ % A v a i l \ T a g I n f o \ V a l o r 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 M e a s u r e s \ % U t i l i z a c i o n < / K e y > < / a : K e y > < a : V a l u e   i : t y p e = " M e a s u r e G r i d N o d e V i e w S t a t e " > < C o l u m n > 9 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 M e a s u r e s \ % U t i l i z a c i o n \ T a g I n f o \ F � r m u l a 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 M e a s u r e s \ % U t i l i z a c i o n \ T a g I n f o \ V a l o r 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 O T R O S < / K e y > < / a : K e y > < a : V a l u e   i : t y p e = " M e a s u r e G r i d N o d e V i e w S t a t e " > < C o l u m n > 5 < / C o l u m n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 M e a s u r e s \ C I   O T R O S \ T a g I n f o \ F � r m u l a 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  O T R O S \ T a g I n f o \ V a l o r 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 M e a s u r e s \ L l a m a d a   p r o m / D i a < / K e y > < / a : K e y > < a : V a l u e   i : t y p e = " M e a s u r e G r i d N o d e V i e w S t a t e " > < C o l u m n > 3 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 M e a s u r e s \ L l a m a d a   p r o m / D i a \ T a g I n f o \ F � r m u l a 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 M e a s u r e s \ L l a m a d a   p r o m / D i a \ T a g I n f o \ V a l o r 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  L l a m   C / 6   H S < / K e y > < / a : K e y > < a : V a l u e   i : t y p e = " M e a s u r e G r i d N o d e V i e w S t a t e " > < C o l u m n > 3 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 M e a s u r e s \ Q   L l a m   C / 6   H S \ T a g I n f o \ F � r m u l a 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  L l a m   C / 6   H S \ T a g I n f o \ V a l o r 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 L l a m a d a s < / K e y > < / a : K e y > < a : V a l u e   i : t y p e = " M e a s u r e G r i d N o d e V i e w S t a t e " > < C o l u m n > 3 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 M e a s u r e s \ T o t a l   L l a m a d a s \ T a g I n f o \ F � r m u l a 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 L l a m a d a s \ T a g I n f o \ V a l o r 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 P u n t o s   ( S i n   I n c e n t i v o ) < / K e y > < / a : K e y > < a : V a l u e   i : t y p e = " M e a s u r e G r i d N o d e V i e w S t a t e " > < C o l u m n >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 M e a s u r e s \ T o t a l   P u n t o s   ( S i n   I n c e n t i v o ) \ T a g I n f o \ F � r m u l a 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 P u n t o s   ( S i n   I n c e n t i v o ) \ T a g I n f o \ V a l o r 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 P u n t o s   D u p l i c a d o s < / K e y > < / a : K e y > < a : V a l u e   i : t y p e = " M e a s u r e G r i d N o d e V i e w S t a t e " > < C o l u m n > 1 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 M e a s u r e s \ T o t a l   P u n t o s   D u p l i c a d o s \ T a g I n f o \ F � r m u l a 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 P u n t o s   D u p l i c a d o s \ T a g I n f o \ V a l o r 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 A v a i l 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  A v a i l \ T a g I n f o \ F � r m u l a 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 A v a i l \ T a g I n f o \ V a l o r 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 H s   P r o d u c t i v a s < / K e y > < / a : K e y > < a : V a l u e   i : t y p e = " M e a s u r e G r i d N o d e V i e w S t a t e " > < C o l u m n > 3 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  H s   P r o d u c t i v a s \ T a g I n f o \ F � r m u l a 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 H s   P r o d u c t i v a s \ T a g I n f o \ V a l o r 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 M e a s u r e s \ S P H < / K e y > < / a : K e y > < a : V a l u e   i : t y p e = " M e a s u r e G r i d N o d e V i e w S t a t e " > < C o l u m n > 1 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 M e a s u r e s \ S P H \ T a g I n f o \ F � r m u l a 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 M e a s u r e s \ S P H \ T a g I n f o \ V a l o r 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 M e a s u r e s \ I n c e n t i v o 3 r a < / K e y > < / a : K e y > < a : V a l u e   i : t y p e = " M e a s u r e G r i d N o d e V i e w S t a t e " > < C o l u m n > 1 1 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 M e a s u r e s \ I n c e n t i v o 3 r a \ T a g I n f o \ F � r m u l a 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 M e a s u r e s \ I n c e n t i v o 3 r a \ T a g I n f o \ V a l o r 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 A t e n d i d a s < / K e y > < / a : K e y > < a : V a l u e   i : t y p e = " M e a s u r e G r i d N o d e V i e w S t a t e " > < C o l u m n > 3 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 M e a s u r e s \ T o t a l   A t e n d i d a s \ T a g I n f o \ F � r m u l a 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 A t e n d i d a s \ T a g I n f o \ V a l o r 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 M e a s u r e s \ V t a s   P + N 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 M e a s u r e s \ V t a s   P + N \ T a g I n f o \ F � r m u l a 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 M e a s u r e s \ V t a s   P + N \ T a g I n f o \ V a l o r 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 M e a s u r e s \ C o n v e r s i � n < / K e y > < / a : K e y > < a : V a l u e   i : t y p e = " M e a s u r e G r i d N o d e V i e w S t a t e " > < C o l u m n > 1 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 M e a s u r e s \ C o n v e r s i � n \ T a g I n f o \ F � r m u l a 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 M e a s u r e s \ C o n v e r s i � n \ T a g I n f o \ V a l o r 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 M e a s u r e s \ X   A t e n d i d a s < / K e y > < / a : K e y > < a : V a l u e   i : t y p e = " M e a s u r e G r i d N o d e V i e w S t a t e " > < C o l u m n > 3 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 M e a s u r e s \ X   A t e n d i d a s \ T a g I n f o \ F � r m u l a 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 M e a s u r e s \ X   A t e n d i d a s \ T a g I n f o \ V a l o r 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 M e a s u r e s \ I n c e n t i v o 4 t a < / K e y > < / a : K e y > < a : V a l u e   i : t y p e = " M e a s u r e G r i d N o d e V i e w S t a t e " > < C o l u m n > 1 1 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 M e a s u r e s \ I n c e n t i v o 4 t a \ T a g I n f o \ F � r m u l a 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 M e a s u r e s \ I n c e n t i v o 4 t a \ T a g I n f o \ V a l o r 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 M e a s u r e s \ D D H H   T r a b a j a d o s < / K e y > < / a : K e y > < a : V a l u e   i : t y p e = " M e a s u r e G r i d N o d e V i e w S t a t e " > < C o l u m n > 1 3 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 M e a s u r e s \ D D H H   T r a b a j a d o s \ T a g I n f o \ F � r m u l a 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 M e a s u r e s \ D D H H   T r a b a j a d o s \ T a g I n f o \ V a l o r 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 M e a s u r e s \ V t a s   P + N   x   D i a < / K e y > < / a : K e y > < a : V a l u e   i : t y p e = " M e a s u r e G r i d N o d e V i e w S t a t e " > < C o l u m n > 1 3 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 M e a s u r e s \ V t a s   P + N   x   D i a \ T a g I n f o \ F � r m u l a 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 M e a s u r e s \ V t a s   P + N   x   D i a \ T a g I n f o \ V a l o r 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 C o l u m n s \ U s e r M i t r o l 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  C a m p a � a 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 C o l u m n s \ L O G I N 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 C o l u m n s \ P R E V I E W 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 C o l u m n s \ R I N G 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 C o l u m n s \ C O N V E R S A C I � N 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 C o l u m n s \ H O L D 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 C o l u m n s \ A C W 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 C o l u m n s \ N O T _ R E A D Y 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 C o l u m n s \ B R E A K 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 C o l u m n s \ C O A C H I N G 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 C o l u m n s \ A D M I N I S T R A T I V O 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 C o l u m n s \ B A � O 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 C o l u m n s \ L L A M A D A _ M A N U A L 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 C o l u m n s \ A T E N D I D A S 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 C o l u m n s \ N O _ A T E N D I D A S 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 C o l u m n s \ T I P I F I C A C I � N _ E X I T O S O 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 C o l u m n s \ T I P I F I C A C I � N _ N O _ E X I T O S O 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 C o l u m n s \ C O N V E R S A C I � N _ E N T R A N T E 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 C o l u m n s \ C O N V E R S A C I � N _ S A L I E N T E 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 C o l u m n s \ L L A M A D A S 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 C o l u m n s \ T O T A L _ A U X I L I A R E S 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 C o l u m n s \ T K T 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 C o l u m n s \ T M O 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 C o l u m n s \ D o c u m e n t o 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 C o l u m n s \ S u p e r v i s o r 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 C o l u m n s \ C o o r d i n a d o r 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 C o l u m n s \ S i t e 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 O p e r a d o r 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 C o l u m n s \ P r o p o r c i o n a l   x   P r e s e n t i s m o 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 C o l u m n s \ P r o p o r c i o n a l   x   C u r v a 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 C o l u m n s \ B u s q u e d a 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 C o l u m n s \ D i s p o s i t i v o 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 C o l u m n s \ C l i e n t e _ M a i l 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 C o l u m n s \ C l i e n t e _ T e l e f o n o 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 C o l u m n s \ S t a t u s _ L i n k 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 C o l u m n s \ p a y m e n t _ i d 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 C o l u m n s \ p a y m e n t _ m e t h o d _ i d 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 C o l u m n s \ p a y m e n t _ s t a t u s 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 C o l u m n s \ p a y m e n t _ s t a t u s _ d e t a i l 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 C o l u m n s \ E s t a d o _ G e s t i o n 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 C o l u m n s \ P u n t o s   ( S i n   I n c e n t i v o ) 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 C o l u m n s \ M u l t i p l i c a d o r   I n c e n t i v o 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 C o l u m n s \ P u n t o s 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 C o l u m n s \ C o e f i c i e n t e 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 L O G I N & g t ; - & l t ; M e a s u r e s \ L O G I N & g t ; 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 L O G I N & g t ; - & l t ; M e a s u r e s \ L O G I N & g t ; \ C O L U M N 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 L O G I N & g t ; - & l t ; M e a s u r e s \ L O G I N & g t ; \ M E A S U R E 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 S u b   C a m p a � a & g t ; - & l t ; M e a s u r e s \ S u b   C a m p a � a & g t ; 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 S u b   C a m p a � a & g t ; - & l t ; M e a s u r e s \ S u b   C a m p a � a & g t ; \ C O L U M N 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 S u b   C a m p a � a & g t ; - & l t ; M e a s u r e s \ S u b   C a m p a � a & g t ; \ M E A S U R E 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 D i s p o s i t i v o & g t ; - & l t ; M e a s u r e s \ D i s p o s i t i v o & g t ; 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 D i s p o s i t i v o & g t ; - & l t ; M e a s u r e s \ D i s p o s i t i v o & g t ; \ C O L U M N 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 D i s p o s i t i v o & g t ; - & l t ; M e a s u r e s \ D i s p o s i t i v o & g t ; \ M E A S U R E 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 P u n t o s & g t ; - & l t ; M e a s u r e s \ P u n t o s & g t ; 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 P u n t o s & g t ; - & l t ; M e a s u r e s \ P u n t o s & g t ; \ C O L U M N 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 P u n t o s & g t ; - & l t ; M e a s u r e s \ P u n t o s & g t ; \ M E A S U R E 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 P r o p o r c i o n a l   x   P r e s e n t i s m o & g t ; - & l t ; M e a s u r e s \ P r o p o r c i o n a l   x   P r e s e n t i s m o & g t ; 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 P r o p o r c i o n a l   x   P r e s e n t i s m o & g t ; - & l t ; M e a s u r e s \ P r o p o r c i o n a l   x   P r e s e n t i s m o & g t ; \ C O L U M N 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 P r o p o r c i o n a l   x   P r e s e n t i s m o & g t ; - & l t ; M e a s u r e s \ P r o p o r c i o n a l   x   P r e s e n t i s m o & g t ; \ M E A S U R E 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 P r o p o r c i o n a l   x   C u r v a & g t ; - & l t ; M e a s u r e s \ P r o p o r c i o n a l   x   C u r v a & g t ; 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 P r o p o r c i o n a l   x   C u r v a & g t ; - & l t ; M e a s u r e s \ P r o p o r c i o n a l   x   C u r v a & g t ; \ C O L U M N 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 P r o p o r c i o n a l   x   C u r v a & g t ; - & l t ; M e a s u r e s \ P r o p o r c i o n a l   x   C u r v a & g t ; \ M E A S U R E 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 P r o p o r c i o n a l   x   P r e s e n t i s m o & g t ; - & l t ; M e a s u r e s \ P r o p o r c i o n a l   x   P r e s e n t i s m o & g t ; 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 P r o p o r c i o n a l   x   P r e s e n t i s m o & g t ; - & l t ; M e a s u r e s \ P r o p o r c i o n a l   x   P r e s e n t i s m o & g t ; \ C O L U M N 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 P r o p o r c i o n a l   x   P r e s e n t i s m o & g t ; - & l t ; M e a s u r e s \ P r o p o r c i o n a l   x   P r e s e n t i s m o & g t ; \ M E A S U R E 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 P r o p o r c i o n a l   x   C u r v a & g t ; - & l t ; M e a s u r e s \ P r o p o r c i o n a l   x   C u r v a & g t ; 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 P r o p o r c i o n a l   x   C u r v a & g t ; - & l t ; M e a s u r e s \ P r o p o r c i o n a l   x   C u r v a & g t ; \ C O L U M N 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 P r o p o r c i o n a l   x   C u r v a & g t ; - & l t ; M e a s u r e s \ P r o p o r c i o n a l   x   C u r v a & g t ; \ M E A S U R E 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  O p e r a d o r & g t ; - & l t ; M e a s u r e s \ I d   O p e r a d o r & g t ; 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 I d   O p e r a d o r & g t ; - & l t ; M e a s u r e s \ I d   O p e r a d o r & g t ; \ C O L U M N 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  O p e r a d o r & g t ; - & l t ; M e a s u r e s \ I d   O p e r a d o r & g t ; \ M E A S U R E 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 D o t a c i o n 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 D o t a c i o n 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 C o l u m n s \ M e s   D o t a c i o n < / K e y > < / D i a g r a m O b j e c t K e y > < D i a g r a m O b j e c t K e y > < K e y > C o l u m n s \ A n t i g u e d a d   ( M e s e s ) < / K e y > < / D i a g r a m O b j e c t K e y > < D i a g r a m O b j e c t K e y > < K e y > C o l u m n s \ A p e l l i d o   y   N o m b r e < / K e y > < / D i a g r a m O b j e c t K e y > < D i a g r a m O b j e c t K e y > < K e y > C o l u m n s \ A p e l l i d o < / K e y > < / D i a g r a m O b j e c t K e y > < D i a g r a m O b j e c t K e y > < K e y > C o l u m n s \ N o m b r e < / K e y > < / D i a g r a m O b j e c t K e y > < D i a g r a m O b j e c t K e y > < K e y > C o l u m n s \ D o c u m e n t o < / K e y > < / D i a g r a m O b j e c t K e y > < D i a g r a m O b j e c t K e y > < K e y > C o l u m n s \ C U I L / C U I T < / K e y > < / D i a g r a m O b j e c t K e y > < D i a g r a m O b j e c t K e y > < K e y > C o l u m n s \ N a c i o n a l i d a d < / K e y > < / D i a g r a m O b j e c t K e y > < D i a g r a m O b j e c t K e y > < K e y > C o l u m n s \ L e g a j o < / K e y > < / D i a g r a m O b j e c t K e y > < D i a g r a m O b j e c t K e y > < K e y > C o l u m n s \ P u e s t o < / K e y > < / D i a g r a m O b j e c t K e y > < D i a g r a m O b j e c t K e y > < K e y > C o l u m n s \ F e c h a   N a c i m i e n t o < / K e y > < / D i a g r a m O b j e c t K e y > < D i a g r a m O b j e c t K e y > < K e y > C o l u m n s \ F e c h a   I n g r e s o   A Z O < / K e y > < / D i a g r a m O b j e c t K e y > < D i a g r a m O b j e c t K e y > < K e y > C o l u m n s \ F e c h a   I n g r e s o   M L < / K e y > < / D i a g r a m O b j e c t K e y > < D i a g r a m O b j e c t K e y > < K e y > C o l u m n s \ S u p e r v i s o r < / K e y > < / D i a g r a m O b j e c t K e y > < D i a g r a m O b j e c t K e y > < K e y > C o l u m n s \ C o o r d i n a d o r < / K e y > < / D i a g r a m O b j e c t K e y > < D i a g r a m O b j e c t K e y > < K e y > C o l u m n s \ T u r n o < / K e y > < / D i a g r a m O b j e c t K e y > < D i a g r a m O b j e c t K e y > < K e y > C o l u m n s \ J o r n a d a < / K e y > < / D i a g r a m O b j e c t K e y > < D i a g r a m O b j e c t K e y > < K e y > C o l u m n s \ C a r g a   H o r a r i a < / K e y > < / D i a g r a m O b j e c t K e y > < D i a g r a m O b j e c t K e y > < K e y > C o l u m n s \ C l i e n t e < / K e y > < / D i a g r a m O b j e c t K e y > < D i a g r a m O b j e c t K e y > < K e y > C o l u m n s \ S u b   C a m p a � a < / K e y > < / D i a g r a m O b j e c t K e y > < D i a g r a m O b j e c t K e y > < K e y > C o l u m n s \ I D   A Z O < / K e y > < / D i a g r a m O b j e c t K e y > < D i a g r a m O b j e c t K e y > < K e y > C o l u m n s \ E s t a d o < / K e y > < / D i a g r a m O b j e c t K e y > < D i a g r a m O b j e c t K e y > < K e y > C o l u m n s \ F e c h a   B a j a   o   L i c < / K e y > < / D i a g r a m O b j e c t K e y > < D i a g r a m O b j e c t K e y > < K e y > C o l u m n s \ P r o p o r c i o n a l   x   P r e s e n t i s m o < / K e y > < / D i a g r a m O b j e c t K e y > < D i a g r a m O b j e c t K e y > < K e y > C o l u m n s \ P r o p o r c i o n a l   x   C u r v a < / K e y > < / D i a g r a m O b j e c t K e y > < D i a g r a m O b j e c t K e y > < K e y > C o l u m n s \ M O D A L I D A D < / K e y > < / D i a g r a m O b j e c t K e y > < D i a g r a m O b j e c t K e y > < K e y > C o l u m n s \ U s e r   M i t r o l < / K e y > < / D i a g r a m O b j e c t K e y > < D i a g r a m O b j e c t K e y > < K e y > C o l u m n s \ E q u i p o 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 C o l u m n s \ M e s   D o t a c i o n 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 C o l u m n s \ A n t i g u e d a d   ( M e s e s ) 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  y   N o m b r e 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 C o l u m n s \ C U I L / C U I T 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 C o l u m n s \ N a c i o n a l i d a d 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 C o l u m n s \ L e g a j o 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 C o l u m n s \ P u e s t o 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 N a c i m i e n t o 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 I n g r e s o   A Z O 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 I n g r e s o   M L 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 C o l u m n s \ S u p e r v i s o r 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 C o l u m n s \ C o o r d i n a d o r 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 C o l u m n s \ T u r n o 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 C o l u m n s \ J o r n a d a 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 C o l u m n s \ C a r g a   H o r a r i a 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  C a m p a � a 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 A Z O 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 B a j a   o   L i c 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 C o l u m n s \ P r o p o r c i o n a l   x   P r e s e n t i s m o 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 C o l u m n s \ P r o p o r c i o n a l   x   C u r v a 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 C o l u m n s \ M O D A L I D A D 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 M i t r o l 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 C o l u m n s \ E q u i p o 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6 f 0 f b d 0 9 - 3 6 f f - 4 2 6 7 - a 7 6 f - a d 3 9 9 0 a f 9 3 3 4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i t e m > < M e a s u r e N a m e > Q   P r e s e n t e s < / M e a s u r e N a m e > < D i s p l a y N a m e > Q   P r e s e n t e s < / D i s p l a y N a m e > < V i s i b l e > F a l s e < / V i s i b l e > < / i t e m > < i t e m > < M e a s u r e N a m e > Q   A u s e n t e s < / M e a s u r e N a m e > < D i s p l a y N a m e > Q   A u s e n t e s < / D i s p l a y N a m e > < V i s i b l e > F a l s e < / V i s i b l e > < / i t e m > < i t e m > < M e a s u r e N a m e > %   P r e s e n c i a l i d a d < / M e a s u r e N a m e > < D i s p l a y N a m e > %   P r e s e n c i a l i d a d < / D i s p l a y N a m e > < V i s i b l e > F a l s e < / V i s i b l e > < / i t e m > < i t e m > < M e a s u r e N a m e > %   A u s e n c i a < / M e a s u r e N a m e > < D i s p l a y N a m e > %   A u s e n c i a < / D i s p l a y N a m e > < V i s i b l e > F a l s e < / V i s i b l e > < / i t e m > < i t e m > < M e a s u r e N a m e > A u s e n t i s m o < / M e a s u r e N a m e > < D i s p l a y N a m e > A u s e n t i s m o < / D i s p l a y N a m e > < V i s i b l e > F a l s e < / V i s i b l e > < / i t e m > < i t e m > < M e a s u r e N a m e > T o t a l L o g i n A u s e n < / M e a s u r e N a m e > < D i s p l a y N a m e > T o t a l L o g i n A u s e n < / D i s p l a y N a m e > < V i s i b l e > F a l s e < / V i s i b l e > < / i t e m > < i t e m > < M e a s u r e N a m e > T o t a l H S O b j < / M e a s u r e N a m e > < D i s p l a y N a m e > T o t a l H S O b j < / D i s p l a y N a m e > < V i s i b l e > F a l s e < / V i s i b l e > < / i t e m > < i t e m > < M e a s u r e N a m e > T o t a l   A v a i l < / M e a s u r e N a m e > < D i s p l a y N a m e > T o t a l   A v a i l < / D i s p l a y N a m e > < V i s i b l e > F a l s e < / V i s i b l e > < / i t e m > < i t e m > < M e a s u r e N a m e > T o t a l   H s   P r o d u c t i v a s < / M e a s u r e N a m e > < D i s p l a y N a m e > T o t a l   H s   P r o d u c t i v a s < / D i s p l a y N a m e > < V i s i b l e > F a l s e < / V i s i b l e > < / i t e m > < i t e m > < M e a s u r e N a m e > S P H < / M e a s u r e N a m e > < D i s p l a y N a m e > S P H < / D i s p l a y N a m e > < V i s i b l e > F a l s e < / V i s i b l e > < / i t e m > < i t e m > < M e a s u r e N a m e > I n c e n t i v o 3 r a < / M e a s u r e N a m e > < D i s p l a y N a m e > I n c e n t i v o 3 r a < / D i s p l a y N a m e > < V i s i b l e > F a l s e < / V i s i b l e > < / i t e m > < i t e m > < M e a s u r e N a m e > T o t a l   A t e n d i d a s < / M e a s u r e N a m e > < D i s p l a y N a m e > T o t a l   A t e n d i d a s < / D i s p l a y N a m e > < V i s i b l e > F a l s e < / V i s i b l e > < / i t e m > < i t e m > < M e a s u r e N a m e > V t a s   P + N < / M e a s u r e N a m e > < D i s p l a y N a m e > V t a s   P + N < / D i s p l a y N a m e > < V i s i b l e > F a l s e < / V i s i b l e > < / i t e m > < i t e m > < M e a s u r e N a m e > C o n v e r s i � n < / M e a s u r e N a m e > < D i s p l a y N a m e > C o n v e r s i � n < / D i s p l a y N a m e > < V i s i b l e > F a l s e < / V i s i b l e > < / i t e m > < i t e m > < M e a s u r e N a m e > X   A t e n d i d a s < / M e a s u r e N a m e > < D i s p l a y N a m e > X   A t e n d i d a s < / D i s p l a y N a m e > < V i s i b l e > F a l s e < / V i s i b l e > < / i t e m > < i t e m > < M e a s u r e N a m e > I n c e n t i v o 4 t a < / M e a s u r e N a m e > < D i s p l a y N a m e > I n c e n t i v o 4 t a < / D i s p l a y N a m e > < V i s i b l e > F a l s e < / V i s i b l e > < / i t e m > < i t e m > < M e a s u r e N a m e > D D H H   T r a b a j a d o s < / M e a s u r e N a m e > < D i s p l a y N a m e > D D H H   T r a b a j a d o s < / D i s p l a y N a m e > < V i s i b l e > F a l s e < / V i s i b l e > < / i t e m > < i t e m > < M e a s u r e N a m e > V t a s   P + N   x   D i a < / M e a s u r e N a m e > < D i s p l a y N a m e > V t a s   P + N   x   D i a 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 V e n t a s T i e m p o s F i n a l 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 V e n t a s T i e m p o s F i n a l 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 C o l u m n s \ U s e r M i t r o l 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  C a m p a � a 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 C o l u m n s \ P R E V I E W 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 C o l u m n s \ N O T _ R E A D Y 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 C o l u m n s \ B R E A K 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 C o l u m n s \ C O A C H I N G 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 C o l u m n s \ A D M I N I S T R A T I V O 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 C o l u m n s \ L L A M A D A _ M A N U A L 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 C o l u m n s \ A T E N D I D A S 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 C o l u m n s \ N O _ A T E N D I D A S 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 C o l u m n s \ T I P I F I C A C I � N _ E X I T O S O 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 C o l u m n s \ T I P I F I C A C I � N _ N O _ E X I T O S O 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 C o l u m n s \ C O N V E R S A C I � N _ E N T R A N T E 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 C o l u m n s \ C O N V E R S A C I � N _ S A L I E N T E 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 C o l u m n s \ L L A M A D A S 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 C o l u m n s \ T O T A L _ A U X I L I A R E S 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 C o l u m n s \ T K T 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 C o l u m n s \ S u p e r v i s o r 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 C o l u m n s \ C o o r d i n a d o r 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 C o l u m n s \ P r o p o r c i o n a l   x   P r e s e n t i s m o 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 C o l u m n s \ P r o p o r c i o n a l   x   C u r v a 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 C o l u m n s \ B u s q u e d a 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 C o l u m n s \ D i s p o s i t i v o 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 C o l u m n s \ C l i e n t e _ M a i l 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 C o l u m n s \ C l i e n t e _ T e l e f o n o 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 C o l u m n s \ S t a t u s _ L i n k 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 C o l u m n s \ p a y m e n t _ m e t h o d _ i d 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 C o l u m n s \ p a y m e n t _ s t a t u s _ d e t a i l 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 C o l u m n s \ E s t a d o _ G e s t i o n 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 C o l u m n s \ P u n t o s   ( S i n   I n c e n t i v o ) 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 C o l u m n s \ M u l t i p l i c a d o r   I n c e n t i v o 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 C o l u m n s \ C o e f i c i e n t e 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 H o r a s _ O b j e t i v o 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 H o r a s _ O b j e t i v o 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  y  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 C o l u m n s \ S u p e r v i s o r 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 C o l u m n s \ C o o r d i n a d o r 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  C a m p a � a 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 M i t r o l 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 C o l u m n s \ H S   O b j 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 A u s e n t i s m o 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 A u s e n t i s m o 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 C o l u m n s \ U s e r M i t r o l 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 C o l u m n s \ H S   O b j 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 C o l u m n s \ P R E S E N T E 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 V e n t a s   A Z O   M e s   A n t e r i o r 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  A Z O   M e s   A n t e r i o r 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 C o l u m n s \ D i s p o s i t i v o 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 C o l u m n s \ C l i e n t e _ M a i l 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 C o l u m n s \ C l i e n t e _ T e l e f o n o 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 C o l u m n s \ S t a t u s _ L i n k 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 C o l u m n s \ p a y m e n t _ m e t h o d _ i d 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 C o l u m n s \ p a y m e n t _ s t a t u s _ d e t a i l 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  C a m p a � a 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 C o l u m n s \ E s t a d o _ G e s t i o n 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 C o l u m n s \ P u n t o s   ( S i n   I n c e n t i v o ) 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 C o l u m n s \ S u p e r v i s o r 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 C o l u m n s \ C o o r d i n a d o r 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 C o l u m n s \ M u l t i p l i c a d o r   I n c e n t i v o 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 T i e m p o s 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 T i e m p o s 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 C o l u m n s \ U s e r M i t r o l 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  C a m p a � a 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 C o l u m n s \ P R E V I E W 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 C o l u m n s \ N O T _ R E A D Y 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 C o l u m n s \ B R E A K 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 C o l u m n s \ C O A C H I N G 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 C o l u m n s \ A D M I N I S T R A T I V O 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 C o l u m n s \ L L A M A D A _ M A N U A L 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 C o l u m n s \ A T E N D I D A S 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 C o l u m n s \ N O _ A T E N D I D A S 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 C o l u m n s \ T I P I F I C A C I � N _ E X I T O S O 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 C o l u m n s \ T I P I F I C A C I � N _ N O _ E X I T O S O 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 C o l u m n s \ C O N V E R S A C I � N _ E N T R A N T E 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 C o l u m n s \ C O N V E R S A C I � N _ S A L I E N T E 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 C o l u m n s \ L L A M A D A S 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 C o l u m n s \ T O T A L _ A U X I L I A R E S 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 C o l u m n s \ T K T 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 C o l u m n s \ S u p e r v i s o r 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 C o l u m n s \ C o o r d i n a d o r 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 C o l u m n s \ P r o p o r c i o n a l   x   P r e s e n t i s m o 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 C o l u m n s \ P r o p o r c i o n a l   x   C u r v a 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 C o l u m n s \ B u s q u e d a 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 V t a s   D e l i v e r y 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 V t a s   D e l i v e r y 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 /   L o c a l 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 ( G o o g l e ) 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 D o t a c i o n 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 D o t a c i o n 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  D o t a c i o n 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 C o l u m n s \ A n t i g u e d a d   ( M e s e s ) 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  y  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 C o l u m n s \ C U I L / C U I T 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 C o l u m n s \ N a c i o n a l i d a d 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 C o l u m n s \ L e g a j o 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 C o l u m n s \ P u e s t o 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 N a c i m i e n t o 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 I n g r e s o   A Z O 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 I n g r e s o   M L 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 C o l u m n s \ S u p e r v i s o r 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 C o l u m n s \ C o o r d i n a d o r 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 C o l u m n s \ T u r n o 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 C o l u m n s \ J o r n a d a 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 C o l u m n s \ C a r g a   H o r a r i a 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  C a m p a � a 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 A Z O 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 B a j a   o   L i c 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 C o l u m n s \ P r o p o r c i o n a l   x   P r e s e n t i s m o 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 C o l u m n s \ P r o p o r c i o n a l   x   C u r v a 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 C o l u m n s \ M O D A L I D A D 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 M i t r o l 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 8 9 < / H e i g h t > < / S a n d b o x E d i t o r . F o r m u l a B a r S t a t e > ] ] > < / C u s t o m C o n t e n t > < / G e m i n i > 
</file>

<file path=customXml/item47.xml>��< ? x m l   v e r s i o n = " 1 . 0 "   e n c o d i n g = " U T F - 1 6 " ? > < G e m i n i   x m l n s = " h t t p : / / g e m i n i / p i v o t c u s t o m i z a t i o n / 0 7 0 6 1 7 f 2 - e 8 4 9 - 4 1 d 2 - 8 c 6 f - 0 4 f 6 4 0 4 5 e 6 1 a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i t e m > < M e a s u r e N a m e > Q   P r e s e n t e s < / M e a s u r e N a m e > < D i s p l a y N a m e > Q   P r e s e n t e s < / D i s p l a y N a m e > < V i s i b l e > F a l s e < / V i s i b l e > < / i t e m > < i t e m > < M e a s u r e N a m e > Q   A u s e n t e s < / M e a s u r e N a m e > < D i s p l a y N a m e > Q   A u s e n t e s < / D i s p l a y N a m e > < V i s i b l e > F a l s e < / V i s i b l e > < / i t e m > < i t e m > < M e a s u r e N a m e > %   P r e s e n c i a l i d a d < / M e a s u r e N a m e > < D i s p l a y N a m e > %   P r e s e n c i a l i d a d < / D i s p l a y N a m e > < V i s i b l e > F a l s e < / V i s i b l e > < / i t e m > < i t e m > < M e a s u r e N a m e > %   A u s e n c i a < / M e a s u r e N a m e > < D i s p l a y N a m e > %   A u s e n c i a < / D i s p l a y N a m e > < V i s i b l e > F a l s e < / V i s i b l e > < / i t e m > < i t e m > < M e a s u r e N a m e > A u s e n t i s m o < / M e a s u r e N a m e > < D i s p l a y N a m e > A u s e n t i s m o < / D i s p l a y N a m e > < V i s i b l e > F a l s e < / V i s i b l e > < / i t e m > < i t e m > < M e a s u r e N a m e > T o t a l L o g i n A u s e n < / M e a s u r e N a m e > < D i s p l a y N a m e > T o t a l L o g i n A u s e n < / D i s p l a y N a m e > < V i s i b l e > F a l s e < / V i s i b l e > < / i t e m > < i t e m > < M e a s u r e N a m e > T o t a l H S O b j < / M e a s u r e N a m e > < D i s p l a y N a m e > T o t a l H S O b j < / D i s p l a y N a m e > < V i s i b l e > F a l s e < / V i s i b l e > < / i t e m > < i t e m > < M e a s u r e N a m e > T o t a l   A v a i l < / M e a s u r e N a m e > < D i s p l a y N a m e > T o t a l   A v a i l < / D i s p l a y N a m e > < V i s i b l e > F a l s e < / V i s i b l e > < / i t e m > < i t e m > < M e a s u r e N a m e > T o t a l   H s   P r o d u c t i v a s < / M e a s u r e N a m e > < D i s p l a y N a m e > T o t a l   H s   P r o d u c t i v a s < / D i s p l a y N a m e > < V i s i b l e > F a l s e < / V i s i b l e > < / i t e m > < i t e m > < M e a s u r e N a m e > S P H < / M e a s u r e N a m e > < D i s p l a y N a m e > S P H < / D i s p l a y N a m e > < V i s i b l e > F a l s e < / V i s i b l e > < / i t e m > < i t e m > < M e a s u r e N a m e > I n c e n t i v o 3 r a < / M e a s u r e N a m e > < D i s p l a y N a m e > I n c e n t i v o 3 r a < / D i s p l a y N a m e > < V i s i b l e > F a l s e < / V i s i b l e > < / i t e m > < i t e m > < M e a s u r e N a m e > T o t a l   A t e n d i d a s < / M e a s u r e N a m e > < D i s p l a y N a m e > T o t a l   A t e n d i d a s < / D i s p l a y N a m e > < V i s i b l e > F a l s e < / V i s i b l e > < / i t e m > < i t e m > < M e a s u r e N a m e > V t a s   P + N < / M e a s u r e N a m e > < D i s p l a y N a m e > V t a s   P + N < / D i s p l a y N a m e > < V i s i b l e > F a l s e < / V i s i b l e > < / i t e m > < i t e m > < M e a s u r e N a m e > C o n v e r s i � n < / M e a s u r e N a m e > < D i s p l a y N a m e > C o n v e r s i � n < / D i s p l a y N a m e > < V i s i b l e > F a l s e < / V i s i b l e > < / i t e m > < i t e m > < M e a s u r e N a m e > X   A t e n d i d a s < / M e a s u r e N a m e > < D i s p l a y N a m e > X   A t e n d i d a s < / D i s p l a y N a m e > < V i s i b l e > F a l s e < / V i s i b l e > < / i t e m > < i t e m > < M e a s u r e N a m e > I n c e n t i v o 4 t a < / M e a s u r e N a m e > < D i s p l a y N a m e > I n c e n t i v o 4 t a 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A u s e n t i s m o _ f 9 c 5 2 2 b 7 - a c 6 d - 4 b 9 2 - b 4 8 0 - 4 2 5 a 8 8 d 9 9 a f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 U s e r M i t r o l < / s t r i n g > < / k e y > < v a l u e > < i n t > 1 2 6 < / i n t > < / v a l u e > < / i t e m > < i t e m > < k e y > < s t r i n g > F e c h a < / s t r i n g > < / k e y > < v a l u e > < i n t > 2 4 0 < / i n t > < / v a l u e > < / i t e m > < i t e m > < k e y > < s t r i n g > H S   O b j < / s t r i n g > < / k e y > < v a l u e > < i n t > 1 9 2 < / i n t > < / v a l u e > < / i t e m > < i t e m > < k e y > < s t r i n g > L O G I N < / s t r i n g > < / k e y > < v a l u e > < i n t > 9 4 < / i n t > < / v a l u e > < / i t e m > < i t e m > < k e y > < s t r i n g > P R E S E N T E < / s t r i n g > < / k e y > < v a l u e > < i n t > 1 2 0 < / i n t > < / v a l u e > < / i t e m > < / C o l u m n W i d t h s > < C o l u m n D i s p l a y I n d e x > < i t e m > < k e y > < s t r i n g > U s e r M i t r o l < / s t r i n g > < / k e y > < v a l u e > < i n t > 0 < / i n t > < / v a l u e > < / i t e m > < i t e m > < k e y > < s t r i n g > F e c h a < / s t r i n g > < / k e y > < v a l u e > < i n t > 1 < / i n t > < / v a l u e > < / i t e m > < i t e m > < k e y > < s t r i n g > H S   O b j < / s t r i n g > < / k e y > < v a l u e > < i n t > 2 < / i n t > < / v a l u e > < / i t e m > < i t e m > < k e y > < s t r i n g > L O G I N < / s t r i n g > < / k e y > < v a l u e > < i n t > 3 < / i n t > < / v a l u e > < / i t e m > < i t e m > < k e y > < s t r i n g > P R E S E N T E < / s t r i n g > < / k e y > < v a l u e > < i n t > 4 < / i n t > < / v a l u e > < / i t e m > < / C o l u m n D i s p l a y I n d e x > < C o l u m n F r o z e n   / > < C o l u m n C h e c k e d   / > < C o l u m n F i l t e r > < i t e m > < k e y > < s t r i n g > U s e r M i t r o l < / s t r i n g > < / k e y > < v a l u e > < F i l t e r E x p r e s s i o n   x s i : n i l = " t r u e "   / > < / v a l u e > < / i t e m > < / C o l u m n F i l t e r > < S e l e c t i o n F i l t e r > < i t e m > < k e y > < s t r i n g > U s e r M i t r o l < / s t r i n g > < / k e y > < v a l u e > < S e l e c t i o n F i l t e r   x s i : n i l = " t r u e "   / > < / v a l u e > < / i t e m > < / S e l e c t i o n F i l t e r > < F i l t e r P a r a m e t e r s > < i t e m > < k e y > < s t r i n g > U s e r M i t r o l 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0 9 1 6 b 6 2 8 - a e 8 2 - 4 e a 2 - b d 4 b - 2 d d c 6 2 0 3 6 5 4 5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i t e m > < M e a s u r e N a m e > Q   P r e s e n t e s < / M e a s u r e N a m e > < D i s p l a y N a m e > Q   P r e s e n t e s < / D i s p l a y N a m e > < V i s i b l e > F a l s e < / V i s i b l e > < / i t e m > < i t e m > < M e a s u r e N a m e > Q   A u s e n t e s < / M e a s u r e N a m e > < D i s p l a y N a m e > Q   A u s e n t e s < / D i s p l a y N a m e > < V i s i b l e > F a l s e < / V i s i b l e > < / i t e m > < i t e m > < M e a s u r e N a m e > %   P r e s e n c i a l i d a d < / M e a s u r e N a m e > < D i s p l a y N a m e > %   P r e s e n c i a l i d a d < / D i s p l a y N a m e > < V i s i b l e > F a l s e < / V i s i b l e > < / i t e m > < i t e m > < M e a s u r e N a m e > %   A u s e n c i a < / M e a s u r e N a m e > < D i s p l a y N a m e > %   A u s e n c i a < / D i s p l a y N a m e > < V i s i b l e > F a l s e < / V i s i b l e > < / i t e m > < i t e m > < M e a s u r e N a m e > A u s e n t i s m o < / M e a s u r e N a m e > < D i s p l a y N a m e > A u s e n t i s m o < / D i s p l a y N a m e > < V i s i b l e > F a l s e < / V i s i b l e > < / i t e m > < i t e m > < M e a s u r e N a m e > T o t a l L o g i n A u s e n < / M e a s u r e N a m e > < D i s p l a y N a m e > T o t a l L o g i n A u s e n < / D i s p l a y N a m e > < V i s i b l e > F a l s e < / V i s i b l e > < / i t e m > < i t e m > < M e a s u r e N a m e > T o t a l H S O b j < / M e a s u r e N a m e > < D i s p l a y N a m e > T o t a l H S O b j < / D i s p l a y N a m e > < V i s i b l e > F a l s e < / V i s i b l e > < / i t e m > < i t e m > < M e a s u r e N a m e > T o t a l   A v a i l < / M e a s u r e N a m e > < D i s p l a y N a m e > T o t a l   A v a i l < / D i s p l a y N a m e > < V i s i b l e > F a l s e < / V i s i b l e > < / i t e m > < i t e m > < M e a s u r e N a m e > T o t a l   H s   P r o d u c t i v a s < / M e a s u r e N a m e > < D i s p l a y N a m e > T o t a l   H s   P r o d u c t i v a s < / D i s p l a y N a m e > < V i s i b l e > F a l s e < / V i s i b l e > < / i t e m > < i t e m > < M e a s u r e N a m e > S P H < / M e a s u r e N a m e > < D i s p l a y N a m e > S P H < / D i s p l a y N a m e > < V i s i b l e > F a l s e < / V i s i b l e > < / i t e m > < i t e m > < M e a s u r e N a m e > I n c e n t i v o 3 r a < / M e a s u r e N a m e > < D i s p l a y N a m e > I n c e n t i v o 3 r a < / D i s p l a y N a m e > < V i s i b l e > F a l s e < / V i s i b l e > < / i t e m > < i t e m > < M e a s u r e N a m e > T o t a l   A t e n d i d a s < / M e a s u r e N a m e > < D i s p l a y N a m e > T o t a l   A t e n d i d a s < / D i s p l a y N a m e > < V i s i b l e > F a l s e < / V i s i b l e > < / i t e m > < i t e m > < M e a s u r e N a m e > V t a s   P + N < / M e a s u r e N a m e > < D i s p l a y N a m e > V t a s   P + N < / D i s p l a y N a m e > < V i s i b l e > F a l s e < / V i s i b l e > < / i t e m > < i t e m > < M e a s u r e N a m e > C o n v e r s i � n < / M e a s u r e N a m e > < D i s p l a y N a m e > C o n v e r s i � n < / D i s p l a y N a m e > < V i s i b l e > F a l s e < / V i s i b l e > < / i t e m > < i t e m > < M e a s u r e N a m e > X   A t e n d i d a s < / M e a s u r e N a m e > < D i s p l a y N a m e > X   A t e n d i d a s < / D i s p l a y N a m e > < V i s i b l e > F a l s e < / V i s i b l e > < / i t e m > < i t e m > < M e a s u r e N a m e > I n c e n t i v o 4 t a < / M e a s u r e N a m e > < D i s p l a y N a m e > I n c e n t i v o 4 t a < / D i s p l a y N a m e > < V i s i b l e > F a l s e < / V i s i b l e > < / i t e m > < i t e m > < M e a s u r e N a m e > D D H H   T r a b a j a d o s < / M e a s u r e N a m e > < D i s p l a y N a m e > D D H H   T r a b a j a d o s < / D i s p l a y N a m e > < V i s i b l e > F a l s e < / V i s i b l e > < / i t e m > < i t e m > < M e a s u r e N a m e > V t a s   P + N   x   D i a < / M e a s u r e N a m e > < D i s p l a y N a m e > V t a s   P + N   x   D i a 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1 8 3 8 b 3 8 - 9 5 6 5 - 4 d b 1 - a 2 d 6 - a 0 2 0 5 a 8 d 4 c 9 c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i t e m > < M e a s u r e N a m e > Q   P r e s e n t e s < / M e a s u r e N a m e > < D i s p l a y N a m e > Q   P r e s e n t e s < / D i s p l a y N a m e > < V i s i b l e > F a l s e < / V i s i b l e > < / i t e m > < i t e m > < M e a s u r e N a m e > Q   A u s e n t e s < / M e a s u r e N a m e > < D i s p l a y N a m e > Q   A u s e n t e s < / D i s p l a y N a m e > < V i s i b l e > F a l s e < / V i s i b l e > < / i t e m > < i t e m > < M e a s u r e N a m e > %   P r e s e n c i a l i d a d < / M e a s u r e N a m e > < D i s p l a y N a m e > %   P r e s e n c i a l i d a d < / D i s p l a y N a m e > < V i s i b l e > F a l s e < / V i s i b l e > < / i t e m > < i t e m > < M e a s u r e N a m e > %   A u s e n c i a < / M e a s u r e N a m e > < D i s p l a y N a m e > %   A u s e n c i a < / D i s p l a y N a m e > < V i s i b l e > F a l s e < / V i s i b l e > < / i t e m > < i t e m > < M e a s u r e N a m e > A u s e n t i s m o < / M e a s u r e N a m e > < D i s p l a y N a m e > A u s e n t i s m o < / D i s p l a y N a m e > < V i s i b l e > F a l s e < / V i s i b l e > < / i t e m > < i t e m > < M e a s u r e N a m e > T o t a l L o g i n A u s e n < / M e a s u r e N a m e > < D i s p l a y N a m e > T o t a l L o g i n A u s e n < / D i s p l a y N a m e > < V i s i b l e > F a l s e < / V i s i b l e > < / i t e m > < i t e m > < M e a s u r e N a m e > T o t a l H S O b j < / M e a s u r e N a m e > < D i s p l a y N a m e > T o t a l H S O b j < / D i s p l a y N a m e > < V i s i b l e > F a l s e < / V i s i b l e > < / i t e m > < i t e m > < M e a s u r e N a m e > T o t a l   A v a i l < / M e a s u r e N a m e > < D i s p l a y N a m e > T o t a l   A v a i l < / D i s p l a y N a m e > < V i s i b l e > F a l s e < / V i s i b l e > < / i t e m > < i t e m > < M e a s u r e N a m e > T o t a l   H s   P r o d u c t i v a s < / M e a s u r e N a m e > < D i s p l a y N a m e > T o t a l   H s   P r o d u c t i v a s < / D i s p l a y N a m e > < V i s i b l e > F a l s e < / V i s i b l e > < / i t e m > < i t e m > < M e a s u r e N a m e > S P H < / M e a s u r e N a m e > < D i s p l a y N a m e > S P H < / D i s p l a y N a m e > < V i s i b l e > F a l s e < / V i s i b l e > < / i t e m > < i t e m > < M e a s u r e N a m e > I n c e n t i v o 3 r a < / M e a s u r e N a m e > < D i s p l a y N a m e > I n c e n t i v o 3 r a < / D i s p l a y N a m e > < V i s i b l e > F a l s e < / V i s i b l e > < / i t e m > < i t e m > < M e a s u r e N a m e > T o t a l   A t e n d i d a s < / M e a s u r e N a m e > < D i s p l a y N a m e > T o t a l   A t e n d i d a s < / D i s p l a y N a m e > < V i s i b l e > F a l s e < / V i s i b l e > < / i t e m > < i t e m > < M e a s u r e N a m e > V t a s   P + N < / M e a s u r e N a m e > < D i s p l a y N a m e > V t a s   P + N < / D i s p l a y N a m e > < V i s i b l e > F a l s e < / V i s i b l e > < / i t e m > < i t e m > < M e a s u r e N a m e > C o n v e r s i � n < / M e a s u r e N a m e > < D i s p l a y N a m e > C o n v e r s i � n < / D i s p l a y N a m e > < V i s i b l e > F a l s e < / V i s i b l e > < / i t e m > < i t e m > < M e a s u r e N a m e > X   A t e n d i d a s < / M e a s u r e N a m e > < D i s p l a y N a m e > X   A t e n d i d a s < / D i s p l a y N a m e > < V i s i b l e > F a l s e < / V i s i b l e > < / i t e m > < i t e m > < M e a s u r e N a m e > I n c e n t i v o 4 t a < / M e a s u r e N a m e > < D i s p l a y N a m e > I n c e n t i v o 4 t a < / D i s p l a y N a m e > < V i s i b l e > F a l s e < / V i s i b l e > < / i t e m > < i t e m > < M e a s u r e N a m e > D D H H   T r a b a j a d o s < / M e a s u r e N a m e > < D i s p l a y N a m e > D D H H   T r a b a j a d o s < / D i s p l a y N a m e > < V i s i b l e > F a l s e < / V i s i b l e > < / i t e m > < i t e m > < M e a s u r e N a m e > V t a s   P + N   x   D i a < / M e a s u r e N a m e > < D i s p l a y N a m e > V t a s   P + N   x   D i a 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2 9 9 0 a 1 8 3 - 4 3 a d - 4 4 6 a - 9 4 5 d - 8 5 c a 7 0 d a 8 6 2 e " > < C u s t o m C o n t e n t > < ! [ C D A T A [ < ? x m l   v e r s i o n = " 1 . 0 "   e n c o d i n g = " u t f - 1 6 " ? > < S e t t i n g s > < C a l c u l a t e d F i e l d s > < i t e m > < M e a s u r e N a m e > V t a s   C a r g a d a s < / M e a s u r e N a m e > < D i s p l a y N a m e > V t a s   C a r g a d a s < / D i s p l a y N a m e > < V i s i b l e > F a l s e < / V i s i b l e > < / i t e m > < i t e m > < M e a s u r e N a m e > V t a s   A c e p t a d a s < / M e a s u r e N a m e > < D i s p l a y N a m e > V t a s   A c e p t a d a s < / D i s p l a y N a m e > < V i s i b l e > F a l s e < / V i s i b l e > < / i t e m > < i t e m > < M e a s u r e N a m e > V t a s   P e n d i e n t e s < / M e a s u r e N a m e > < D i s p l a y N a m e > V t a s   P e n d i e n t e s < / D i s p l a y N a m e > < V i s i b l e > F a l s e < / V i s i b l e > < / i t e m > < i t e m > < M e a s u r e N a m e > V t a s   C a n c e l a d a s < / M e a s u r e N a m e > < D i s p l a y N a m e > V t a s   C a n c e l a d a s < / D i s p l a y N a m e > < V i s i b l e > F a l s e < / V i s i b l e > < / i t e m > < i t e m > < M e a s u r e N a m e > T o t a l   P u n t o s < / M e a s u r e N a m e > < D i s p l a y N a m e > T o t a l   P u n t o s < / D i s p l a y N a m e > < V i s i b l e > F a l s e < / V i s i b l e > < / i t e m > < i t e m > < M e a s u r e N a m e > T o t a l   L o g i n < / M e a s u r e N a m e > < D i s p l a y N a m e > T o t a l   L o g i n < / D i s p l a y N a m e > < V i s i b l e > F a l s e < / V i s i b l e > < / i t e m > < i t e m > < M e a s u r e N a m e > C I   L o g i n < / M e a s u r e N a m e > < D i s p l a y N a m e > C I   L o g i n < / D i s p l a y N a m e > < V i s i b l e > F a l s e < / V i s i b l e > < / i t e m > < i t e m > < M e a s u r e N a m e > H s   D e s v i o < / M e a s u r e N a m e > < D i s p l a y N a m e > H s   D e s v i o < / D i s p l a y N a m e > < V i s i b l e > F a l s e < / V i s i b l e > < / i t e m > < i t e m > < M e a s u r e N a m e > O b j   H s < / M e a s u r e N a m e > < D i s p l a y N a m e > O b j   H s < / D i s p l a y N a m e > < V i s i b l e > F a l s e < / V i s i b l e > < / i t e m > < i t e m > < M e a s u r e N a m e > L o g < / M e a s u r e N a m e > < D i s p l a y N a m e > L o g < / D i s p l a y N a m e > < V i s i b l e > F a l s e < / V i s i b l e > < / i t e m > < i t e m > < M e a s u r e N a m e > % C u m p l . H s < / M e a s u r e N a m e > < D i s p l a y N a m e > % C u m p l . H s < / D i s p l a y N a m e > < V i s i b l e > F a l s e < / V i s i b l e > < / i t e m > < i t e m > < M e a s u r e N a m e > C I   A v a i l < / M e a s u r e N a m e > < D i s p l a y N a m e > C I   A v a i l < / D i s p l a y N a m e > < V i s i b l e > F a l s e < / V i s i b l e > < / i t e m > < i t e m > < M e a s u r e N a m e > C I   P r e v i e w < / M e a s u r e N a m e > < D i s p l a y N a m e > C I   P r e v i e w < / D i s p l a y N a m e > < V i s i b l e > F a l s e < / V i s i b l e > < / i t e m > < i t e m > < M e a s u r e N a m e > C I   D i a l < / M e a s u r e N a m e > < D i s p l a y N a m e > C I   D i a l < / D i s p l a y N a m e > < V i s i b l e > F a l s e < / V i s i b l e > < / i t e m > < i t e m > < M e a s u r e N a m e > C I   R i n g < / M e a s u r e N a m e > < D i s p l a y N a m e > C I   R i n g < / D i s p l a y N a m e > < V i s i b l e > F a l s e < / V i s i b l e > < / i t e m > < i t e m > < M e a s u r e N a m e > C I   C o n v e r s a c i o n < / M e a s u r e N a m e > < D i s p l a y N a m e > C I   C o n v e r s a c i o n < / D i s p l a y N a m e > < V i s i b l e > F a l s e < / V i s i b l e > < / i t e m > < i t e m > < M e a s u r e N a m e > C I   H o l d < / M e a s u r e N a m e > < D i s p l a y N a m e > C I   H o l d < / D i s p l a y N a m e > < V i s i b l e > F a l s e < / V i s i b l e > < / i t e m > < i t e m > < M e a s u r e N a m e > C I   A C W < / M e a s u r e N a m e > < D i s p l a y N a m e > C I   A C W < / D i s p l a y N a m e > < V i s i b l e > F a l s e < / V i s i b l e > < / i t e m > < i t e m > < M e a s u r e N a m e > C I   N o t _ R e a d y < / M e a s u r e N a m e > < D i s p l a y N a m e > C I   N o t _ R e a d y < / D i s p l a y N a m e > < V i s i b l e > F a l s e < / V i s i b l e > < / i t e m > < i t e m > < M e a s u r e N a m e > C I   B r e a k < / M e a s u r e N a m e > < D i s p l a y N a m e > C I   B r e a k < / D i s p l a y N a m e > < V i s i b l e > F a l s e < / V i s i b l e > < / i t e m > < i t e m > < M e a s u r e N a m e > C I   C o a c h i n g < / M e a s u r e N a m e > < D i s p l a y N a m e > C I   C o a c h i n g < / D i s p l a y N a m e > < V i s i b l e > F a l s e < / V i s i b l e > < / i t e m > < i t e m > < M e a s u r e N a m e > C I   A d m i n i s t r a t i v o < / M e a s u r e N a m e > < D i s p l a y N a m e > C I   A d m i n i s t r a t i v o < / D i s p l a y N a m e > < V i s i b l e > F a l s e < / V i s i b l e > < / i t e m > < i t e m > < M e a s u r e N a m e > C I   B a � o < / M e a s u r e N a m e > < D i s p l a y N a m e > C I   B a � o < / D i s p l a y N a m e > < V i s i b l e > F a l s e < / V i s i b l e > < / i t e m > < i t e m > < M e a s u r e N a m e > C I   L L   M a n u a l < / M e a s u r e N a m e > < D i s p l a y N a m e > C I   L L   M a n u a l < / D i s p l a y N a m e > < V i s i b l e > F a l s e < / V i s i b l e > < / i t e m > < i t e m > < M e a s u r e N a m e > % A v a i l < / M e a s u r e N a m e > < D i s p l a y N a m e > % A v a i l < / D i s p l a y N a m e > < V i s i b l e > F a l s e < / V i s i b l e > < / i t e m > < i t e m > < M e a s u r e N a m e > % U t i l i z a c i o n < / M e a s u r e N a m e > < D i s p l a y N a m e > % U t i l i z a c i o n < / D i s p l a y N a m e > < V i s i b l e > F a l s e < / V i s i b l e > < / i t e m > < i t e m > < M e a s u r e N a m e > C I   O T R O S < / M e a s u r e N a m e > < D i s p l a y N a m e > C I   O T R O S < / D i s p l a y N a m e > < V i s i b l e > F a l s e < / V i s i b l e > < / i t e m > < i t e m > < M e a s u r e N a m e > L l a m a d a   p r o m / D i a < / M e a s u r e N a m e > < D i s p l a y N a m e > L l a m a d a   p r o m / D i a < / D i s p l a y N a m e > < V i s i b l e > F a l s e < / V i s i b l e > < / i t e m > < i t e m > < M e a s u r e N a m e > Q   L l a m   C / 6   H S < / M e a s u r e N a m e > < D i s p l a y N a m e > Q   L l a m   C / 6   H S < / D i s p l a y N a m e > < V i s i b l e > F a l s e < / V i s i b l e > < / i t e m > < i t e m > < M e a s u r e N a m e > T o t a l   L l a m a d a s < / M e a s u r e N a m e > < D i s p l a y N a m e > T o t a l   L l a m a d a s < / D i s p l a y N a m e > < V i s i b l e > F a l s e < / V i s i b l e > < / i t e m > < i t e m > < M e a s u r e N a m e > T o t a l   P u n t o s   ( S i n   I n c e n t i v o ) < / M e a s u r e N a m e > < D i s p l a y N a m e > T o t a l   P u n t o s   ( S i n   I n c e n t i v o ) < / D i s p l a y N a m e > < V i s i b l e > F a l s e < / V i s i b l e > < / i t e m > < i t e m > < M e a s u r e N a m e > T o t a l   P u n t o s   D u p l i c a d o s < / M e a s u r e N a m e > < D i s p l a y N a m e > T o t a l   P u n t o s   D u p l i c a d o s < / D i s p l a y N a m e > < V i s i b l e > F a l s e < / V i s i b l e > < / i t e m > < i t e m > < M e a s u r e N a m e > T o t a l   P u n t o s   M e s   A n t e r i o r < / M e a s u r e N a m e > < D i s p l a y N a m e > T o t a l   P u n t o s   M e s   A n t e r i o r < / D i s p l a y N a m e > < V i s i b l e > F a l s e < / V i s i b l e > < / i t e m > < i t e m > < M e a s u r e N a m e > Q   P r e s e n t e s < / M e a s u r e N a m e > < D i s p l a y N a m e > Q   P r e s e n t e s < / D i s p l a y N a m e > < V i s i b l e > F a l s e < / V i s i b l e > < / i t e m > < i t e m > < M e a s u r e N a m e > Q   A u s e n t e s < / M e a s u r e N a m e > < D i s p l a y N a m e > Q   A u s e n t e s < / D i s p l a y N a m e > < V i s i b l e > F a l s e < / V i s i b l e > < / i t e m > < i t e m > < M e a s u r e N a m e > %   P r e s e n c i a l i d a d < / M e a s u r e N a m e > < D i s p l a y N a m e > %   P r e s e n c i a l i d a d < / D i s p l a y N a m e > < V i s i b l e > F a l s e < / V i s i b l e > < / i t e m > < i t e m > < M e a s u r e N a m e > %   A u s e n c i a < / M e a s u r e N a m e > < D i s p l a y N a m e > %   A u s e n c i a < / D i s p l a y N a m e > < V i s i b l e > F a l s e < / V i s i b l e > < / i t e m > < i t e m > < M e a s u r e N a m e > A u s e n t i s m o < / M e a s u r e N a m e > < D i s p l a y N a m e > A u s e n t i s m o < / D i s p l a y N a m e > < V i s i b l e > F a l s e < / V i s i b l e > < / i t e m > < i t e m > < M e a s u r e N a m e > T o t a l L o g i n A u s e n < / M e a s u r e N a m e > < D i s p l a y N a m e > T o t a l L o g i n A u s e n < / D i s p l a y N a m e > < V i s i b l e > F a l s e < / V i s i b l e > < / i t e m > < i t e m > < M e a s u r e N a m e > T o t a l H S O b j < / M e a s u r e N a m e > < D i s p l a y N a m e > T o t a l H S O b j < / D i s p l a y N a m e > < V i s i b l e > F a l s e < / V i s i b l e > < / i t e m > < i t e m > < M e a s u r e N a m e > T o t a l   A v a i l < / M e a s u r e N a m e > < D i s p l a y N a m e > T o t a l   A v a i l < / D i s p l a y N a m e > < V i s i b l e > F a l s e < / V i s i b l e > < / i t e m > < i t e m > < M e a s u r e N a m e > T o t a l   H s   P r o d u c t i v a s < / M e a s u r e N a m e > < D i s p l a y N a m e > T o t a l   H s   P r o d u c t i v a s < / D i s p l a y N a m e > < V i s i b l e > F a l s e < / V i s i b l e > < / i t e m > < i t e m > < M e a s u r e N a m e > S P H < / M e a s u r e N a m e > < D i s p l a y N a m e > S P H < / D i s p l a y N a m e > < V i s i b l e > F a l s e < / V i s i b l e > < / i t e m > < i t e m > < M e a s u r e N a m e > I n c e n t i v o 3 r a < / M e a s u r e N a m e > < D i s p l a y N a m e > I n c e n t i v o 3 r a < / D i s p l a y N a m e > < V i s i b l e > F a l s e < / V i s i b l e > < / i t e m > < i t e m > < M e a s u r e N a m e > T o t a l   A t e n d i d a s < / M e a s u r e N a m e > < D i s p l a y N a m e > T o t a l   A t e n d i d a s < / D i s p l a y N a m e > < V i s i b l e > F a l s e < / V i s i b l e > < / i t e m > < i t e m > < M e a s u r e N a m e > V t a s   P + N < / M e a s u r e N a m e > < D i s p l a y N a m e > V t a s   P + N < / D i s p l a y N a m e > < V i s i b l e > F a l s e < / V i s i b l e > < / i t e m > < i t e m > < M e a s u r e N a m e > C o n v e r s i � n < / M e a s u r e N a m e > < D i s p l a y N a m e > C o n v e r s i � n < / D i s p l a y N a m e > < V i s i b l e > F a l s e < / V i s i b l e > < / i t e m > < i t e m > < M e a s u r e N a m e > X   A t e n d i d a s < / M e a s u r e N a m e > < D i s p l a y N a m e > X   A t e n d i d a s < / D i s p l a y N a m e > < V i s i b l e > F a l s e < / V i s i b l e > < / i t e m > < i t e m > < M e a s u r e N a m e > I n c e n t i v o 4 t a < / M e a s u r e N a m e > < D i s p l a y N a m e > I n c e n t i v o 4 t a < / D i s p l a y N a m e > < V i s i b l e > F a l s e < / V i s i b l e > < / i t e m > < i t e m > < M e a s u r e N a m e > D D H H   T r a b a j a d o s < / M e a s u r e N a m e > < D i s p l a y N a m e > D D H H   T r a b a j a d o s < / D i s p l a y N a m e > < V i s i b l e > F a l s e < / V i s i b l e > < / i t e m > < i t e m > < M e a s u r e N a m e > V t a s   P + N   x   D i a < / M e a s u r e N a m e > < D i s p l a y N a m e > V t a s   P + N   x   D i a 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7DE75B12-5F0D-466E-A0AA-3B2C0ABB3CDE}">
  <ds:schemaRefs/>
</ds:datastoreItem>
</file>

<file path=customXml/itemProps10.xml><?xml version="1.0" encoding="utf-8"?>
<ds:datastoreItem xmlns:ds="http://schemas.openxmlformats.org/officeDocument/2006/customXml" ds:itemID="{5147BCD5-E56F-400A-B7F8-516758CE4F7C}">
  <ds:schemaRefs/>
</ds:datastoreItem>
</file>

<file path=customXml/itemProps11.xml><?xml version="1.0" encoding="utf-8"?>
<ds:datastoreItem xmlns:ds="http://schemas.openxmlformats.org/officeDocument/2006/customXml" ds:itemID="{9E86DE14-747D-4EC8-8609-32F11E31C486}">
  <ds:schemaRefs/>
</ds:datastoreItem>
</file>

<file path=customXml/itemProps12.xml><?xml version="1.0" encoding="utf-8"?>
<ds:datastoreItem xmlns:ds="http://schemas.openxmlformats.org/officeDocument/2006/customXml" ds:itemID="{98139B55-412A-496D-B991-2C997FF5E0DF}">
  <ds:schemaRefs/>
</ds:datastoreItem>
</file>

<file path=customXml/itemProps13.xml><?xml version="1.0" encoding="utf-8"?>
<ds:datastoreItem xmlns:ds="http://schemas.openxmlformats.org/officeDocument/2006/customXml" ds:itemID="{95704C54-7170-4FC7-9C8A-C7F9157D85E5}">
  <ds:schemaRefs/>
</ds:datastoreItem>
</file>

<file path=customXml/itemProps14.xml><?xml version="1.0" encoding="utf-8"?>
<ds:datastoreItem xmlns:ds="http://schemas.openxmlformats.org/officeDocument/2006/customXml" ds:itemID="{1B80F69C-AD71-43B7-A907-21B20D2E4A87}">
  <ds:schemaRefs/>
</ds:datastoreItem>
</file>

<file path=customXml/itemProps15.xml><?xml version="1.0" encoding="utf-8"?>
<ds:datastoreItem xmlns:ds="http://schemas.openxmlformats.org/officeDocument/2006/customXml" ds:itemID="{95AD3135-964E-41FA-A5C6-FCCC69F7EA0E}">
  <ds:schemaRefs/>
</ds:datastoreItem>
</file>

<file path=customXml/itemProps16.xml><?xml version="1.0" encoding="utf-8"?>
<ds:datastoreItem xmlns:ds="http://schemas.openxmlformats.org/officeDocument/2006/customXml" ds:itemID="{A0D4D30C-A524-4C3D-92DA-D3DF5CA8DFCB}">
  <ds:schemaRefs/>
</ds:datastoreItem>
</file>

<file path=customXml/itemProps17.xml><?xml version="1.0" encoding="utf-8"?>
<ds:datastoreItem xmlns:ds="http://schemas.openxmlformats.org/officeDocument/2006/customXml" ds:itemID="{FDB69931-64DC-44AB-848F-6E0970762EB0}">
  <ds:schemaRefs/>
</ds:datastoreItem>
</file>

<file path=customXml/itemProps18.xml><?xml version="1.0" encoding="utf-8"?>
<ds:datastoreItem xmlns:ds="http://schemas.openxmlformats.org/officeDocument/2006/customXml" ds:itemID="{CC6532A6-720A-470D-9972-600CDAE72306}">
  <ds:schemaRefs/>
</ds:datastoreItem>
</file>

<file path=customXml/itemProps19.xml><?xml version="1.0" encoding="utf-8"?>
<ds:datastoreItem xmlns:ds="http://schemas.openxmlformats.org/officeDocument/2006/customXml" ds:itemID="{90FBBFB0-AF92-4286-A004-E6511F5D4466}">
  <ds:schemaRefs/>
</ds:datastoreItem>
</file>

<file path=customXml/itemProps2.xml><?xml version="1.0" encoding="utf-8"?>
<ds:datastoreItem xmlns:ds="http://schemas.openxmlformats.org/officeDocument/2006/customXml" ds:itemID="{ED2658A8-566A-4877-A483-3B9A90C34F55}">
  <ds:schemaRefs/>
</ds:datastoreItem>
</file>

<file path=customXml/itemProps20.xml><?xml version="1.0" encoding="utf-8"?>
<ds:datastoreItem xmlns:ds="http://schemas.openxmlformats.org/officeDocument/2006/customXml" ds:itemID="{FFC072CC-0B59-4509-BFDE-C25A61495C9E}">
  <ds:schemaRefs/>
</ds:datastoreItem>
</file>

<file path=customXml/itemProps21.xml><?xml version="1.0" encoding="utf-8"?>
<ds:datastoreItem xmlns:ds="http://schemas.openxmlformats.org/officeDocument/2006/customXml" ds:itemID="{4BEA9B9E-2705-49E7-8FAB-6796A3383A0B}">
  <ds:schemaRefs/>
</ds:datastoreItem>
</file>

<file path=customXml/itemProps22.xml><?xml version="1.0" encoding="utf-8"?>
<ds:datastoreItem xmlns:ds="http://schemas.openxmlformats.org/officeDocument/2006/customXml" ds:itemID="{719BFD40-8C4B-4B0C-8606-E5017651E068}">
  <ds:schemaRefs/>
</ds:datastoreItem>
</file>

<file path=customXml/itemProps23.xml><?xml version="1.0" encoding="utf-8"?>
<ds:datastoreItem xmlns:ds="http://schemas.openxmlformats.org/officeDocument/2006/customXml" ds:itemID="{4FD53B94-6473-451C-BF93-5297EC9D5CD5}">
  <ds:schemaRefs/>
</ds:datastoreItem>
</file>

<file path=customXml/itemProps24.xml><?xml version="1.0" encoding="utf-8"?>
<ds:datastoreItem xmlns:ds="http://schemas.openxmlformats.org/officeDocument/2006/customXml" ds:itemID="{8DA50ACC-1989-40FB-81D5-0885B5F8E4C5}">
  <ds:schemaRefs/>
</ds:datastoreItem>
</file>

<file path=customXml/itemProps25.xml><?xml version="1.0" encoding="utf-8"?>
<ds:datastoreItem xmlns:ds="http://schemas.openxmlformats.org/officeDocument/2006/customXml" ds:itemID="{5932836C-6D7D-4667-BB80-539F114BFE8F}">
  <ds:schemaRefs/>
</ds:datastoreItem>
</file>

<file path=customXml/itemProps26.xml><?xml version="1.0" encoding="utf-8"?>
<ds:datastoreItem xmlns:ds="http://schemas.openxmlformats.org/officeDocument/2006/customXml" ds:itemID="{F92D619C-330D-4231-9B0F-89E50853B8B8}">
  <ds:schemaRefs/>
</ds:datastoreItem>
</file>

<file path=customXml/itemProps27.xml><?xml version="1.0" encoding="utf-8"?>
<ds:datastoreItem xmlns:ds="http://schemas.openxmlformats.org/officeDocument/2006/customXml" ds:itemID="{4CA0B429-7730-49E4-90F6-B93515B29DEF}">
  <ds:schemaRefs/>
</ds:datastoreItem>
</file>

<file path=customXml/itemProps28.xml><?xml version="1.0" encoding="utf-8"?>
<ds:datastoreItem xmlns:ds="http://schemas.openxmlformats.org/officeDocument/2006/customXml" ds:itemID="{F5C67E13-DE61-4B53-A069-31245F5E1125}">
  <ds:schemaRefs/>
</ds:datastoreItem>
</file>

<file path=customXml/itemProps29.xml><?xml version="1.0" encoding="utf-8"?>
<ds:datastoreItem xmlns:ds="http://schemas.openxmlformats.org/officeDocument/2006/customXml" ds:itemID="{83381EC2-0868-4B6C-9F9A-43BA19C0AAA5}">
  <ds:schemaRefs/>
</ds:datastoreItem>
</file>

<file path=customXml/itemProps3.xml><?xml version="1.0" encoding="utf-8"?>
<ds:datastoreItem xmlns:ds="http://schemas.openxmlformats.org/officeDocument/2006/customXml" ds:itemID="{219D42FD-D750-4370-A7A3-7E79788E0AA0}">
  <ds:schemaRefs/>
</ds:datastoreItem>
</file>

<file path=customXml/itemProps30.xml><?xml version="1.0" encoding="utf-8"?>
<ds:datastoreItem xmlns:ds="http://schemas.openxmlformats.org/officeDocument/2006/customXml" ds:itemID="{E8614EF9-8574-48B3-976A-0F2374031EBE}">
  <ds:schemaRefs/>
</ds:datastoreItem>
</file>

<file path=customXml/itemProps31.xml><?xml version="1.0" encoding="utf-8"?>
<ds:datastoreItem xmlns:ds="http://schemas.openxmlformats.org/officeDocument/2006/customXml" ds:itemID="{0C2E2FF1-BBB8-4D8A-A4F7-30E56DEAC916}">
  <ds:schemaRefs/>
</ds:datastoreItem>
</file>

<file path=customXml/itemProps32.xml><?xml version="1.0" encoding="utf-8"?>
<ds:datastoreItem xmlns:ds="http://schemas.openxmlformats.org/officeDocument/2006/customXml" ds:itemID="{BEC6FF7D-56B4-4AE9-AE20-143D8D782D24}">
  <ds:schemaRefs>
    <ds:schemaRef ds:uri="http://schemas.microsoft.com/DataMashup"/>
  </ds:schemaRefs>
</ds:datastoreItem>
</file>

<file path=customXml/itemProps33.xml><?xml version="1.0" encoding="utf-8"?>
<ds:datastoreItem xmlns:ds="http://schemas.openxmlformats.org/officeDocument/2006/customXml" ds:itemID="{124AE70B-FCA7-4A46-B91C-39799A63D59C}">
  <ds:schemaRefs/>
</ds:datastoreItem>
</file>

<file path=customXml/itemProps34.xml><?xml version="1.0" encoding="utf-8"?>
<ds:datastoreItem xmlns:ds="http://schemas.openxmlformats.org/officeDocument/2006/customXml" ds:itemID="{D45BCD4B-DB28-4882-A2C3-EC18EC71ADFF}">
  <ds:schemaRefs/>
</ds:datastoreItem>
</file>

<file path=customXml/itemProps35.xml><?xml version="1.0" encoding="utf-8"?>
<ds:datastoreItem xmlns:ds="http://schemas.openxmlformats.org/officeDocument/2006/customXml" ds:itemID="{4E9AA34E-B32C-4143-8D2A-EB53F0FCA33A}">
  <ds:schemaRefs/>
</ds:datastoreItem>
</file>

<file path=customXml/itemProps36.xml><?xml version="1.0" encoding="utf-8"?>
<ds:datastoreItem xmlns:ds="http://schemas.openxmlformats.org/officeDocument/2006/customXml" ds:itemID="{01642839-0461-4658-B278-76B632B32A1C}">
  <ds:schemaRefs/>
</ds:datastoreItem>
</file>

<file path=customXml/itemProps37.xml><?xml version="1.0" encoding="utf-8"?>
<ds:datastoreItem xmlns:ds="http://schemas.openxmlformats.org/officeDocument/2006/customXml" ds:itemID="{BAECF6ED-5A3C-4CF2-86E8-A54D9ECED4DD}">
  <ds:schemaRefs/>
</ds:datastoreItem>
</file>

<file path=customXml/itemProps38.xml><?xml version="1.0" encoding="utf-8"?>
<ds:datastoreItem xmlns:ds="http://schemas.openxmlformats.org/officeDocument/2006/customXml" ds:itemID="{9F567F5F-7ED0-451B-91C4-937864BE1F86}">
  <ds:schemaRefs/>
</ds:datastoreItem>
</file>

<file path=customXml/itemProps39.xml><?xml version="1.0" encoding="utf-8"?>
<ds:datastoreItem xmlns:ds="http://schemas.openxmlformats.org/officeDocument/2006/customXml" ds:itemID="{1C2E5CD9-69EE-40DA-AAB9-D03919F3DBB4}">
  <ds:schemaRefs/>
</ds:datastoreItem>
</file>

<file path=customXml/itemProps4.xml><?xml version="1.0" encoding="utf-8"?>
<ds:datastoreItem xmlns:ds="http://schemas.openxmlformats.org/officeDocument/2006/customXml" ds:itemID="{9EAC87DD-0B88-4125-8D65-7519AAF7A761}">
  <ds:schemaRefs/>
</ds:datastoreItem>
</file>

<file path=customXml/itemProps40.xml><?xml version="1.0" encoding="utf-8"?>
<ds:datastoreItem xmlns:ds="http://schemas.openxmlformats.org/officeDocument/2006/customXml" ds:itemID="{AF9334D1-3C9D-453B-90F6-837CF8CC5EC8}">
  <ds:schemaRefs/>
</ds:datastoreItem>
</file>

<file path=customXml/itemProps41.xml><?xml version="1.0" encoding="utf-8"?>
<ds:datastoreItem xmlns:ds="http://schemas.openxmlformats.org/officeDocument/2006/customXml" ds:itemID="{50963A68-1C9C-4B04-98F1-8F9851920358}">
  <ds:schemaRefs/>
</ds:datastoreItem>
</file>

<file path=customXml/itemProps42.xml><?xml version="1.0" encoding="utf-8"?>
<ds:datastoreItem xmlns:ds="http://schemas.openxmlformats.org/officeDocument/2006/customXml" ds:itemID="{012A6D5C-E9B5-43C2-A9B1-84B611C03ADF}">
  <ds:schemaRefs/>
</ds:datastoreItem>
</file>

<file path=customXml/itemProps43.xml><?xml version="1.0" encoding="utf-8"?>
<ds:datastoreItem xmlns:ds="http://schemas.openxmlformats.org/officeDocument/2006/customXml" ds:itemID="{EDEDFA1B-4E6B-4367-91A8-66E1231CBD69}">
  <ds:schemaRefs/>
</ds:datastoreItem>
</file>

<file path=customXml/itemProps44.xml><?xml version="1.0" encoding="utf-8"?>
<ds:datastoreItem xmlns:ds="http://schemas.openxmlformats.org/officeDocument/2006/customXml" ds:itemID="{79A9D040-7CA3-4498-825B-6792F05E62CE}">
  <ds:schemaRefs/>
</ds:datastoreItem>
</file>

<file path=customXml/itemProps45.xml><?xml version="1.0" encoding="utf-8"?>
<ds:datastoreItem xmlns:ds="http://schemas.openxmlformats.org/officeDocument/2006/customXml" ds:itemID="{4C5D41EA-565C-4929-807F-7DD5218AA903}">
  <ds:schemaRefs/>
</ds:datastoreItem>
</file>

<file path=customXml/itemProps46.xml><?xml version="1.0" encoding="utf-8"?>
<ds:datastoreItem xmlns:ds="http://schemas.openxmlformats.org/officeDocument/2006/customXml" ds:itemID="{4D78D749-063F-4EB6-AAC8-F49889980769}">
  <ds:schemaRefs/>
</ds:datastoreItem>
</file>

<file path=customXml/itemProps47.xml><?xml version="1.0" encoding="utf-8"?>
<ds:datastoreItem xmlns:ds="http://schemas.openxmlformats.org/officeDocument/2006/customXml" ds:itemID="{684B3709-1DC8-4476-BDA1-1FEB43EB8491}">
  <ds:schemaRefs/>
</ds:datastoreItem>
</file>

<file path=customXml/itemProps5.xml><?xml version="1.0" encoding="utf-8"?>
<ds:datastoreItem xmlns:ds="http://schemas.openxmlformats.org/officeDocument/2006/customXml" ds:itemID="{8D41FCFB-D6BE-4E68-A71C-84046CE37F42}">
  <ds:schemaRefs/>
</ds:datastoreItem>
</file>

<file path=customXml/itemProps6.xml><?xml version="1.0" encoding="utf-8"?>
<ds:datastoreItem xmlns:ds="http://schemas.openxmlformats.org/officeDocument/2006/customXml" ds:itemID="{8DA6407F-6B70-458F-A52F-36172F9349ED}">
  <ds:schemaRefs/>
</ds:datastoreItem>
</file>

<file path=customXml/itemProps7.xml><?xml version="1.0" encoding="utf-8"?>
<ds:datastoreItem xmlns:ds="http://schemas.openxmlformats.org/officeDocument/2006/customXml" ds:itemID="{1F5D69E8-0009-4713-978E-28DFC0F2BDC3}">
  <ds:schemaRefs/>
</ds:datastoreItem>
</file>

<file path=customXml/itemProps8.xml><?xml version="1.0" encoding="utf-8"?>
<ds:datastoreItem xmlns:ds="http://schemas.openxmlformats.org/officeDocument/2006/customXml" ds:itemID="{4805AAB2-07CE-4449-9946-0C57CADE101A}">
  <ds:schemaRefs/>
</ds:datastoreItem>
</file>

<file path=customXml/itemProps9.xml><?xml version="1.0" encoding="utf-8"?>
<ds:datastoreItem xmlns:ds="http://schemas.openxmlformats.org/officeDocument/2006/customXml" ds:itemID="{D79699BA-4556-42C7-ABD4-1B0C731289A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</vt:i4>
      </vt:variant>
    </vt:vector>
  </HeadingPairs>
  <TitlesOfParts>
    <vt:vector size="19" baseType="lpstr">
      <vt:lpstr>Resumen</vt:lpstr>
      <vt:lpstr>Dotacion</vt:lpstr>
      <vt:lpstr>Logeo</vt:lpstr>
      <vt:lpstr>Interno</vt:lpstr>
      <vt:lpstr>Vtas x Día</vt:lpstr>
      <vt:lpstr>KPI SUP VDOR</vt:lpstr>
      <vt:lpstr>RNK</vt:lpstr>
      <vt:lpstr>⭐ Inc 16-04</vt:lpstr>
      <vt:lpstr>⭐ Inc 17-04</vt:lpstr>
      <vt:lpstr>⭐ Inc 18-04</vt:lpstr>
      <vt:lpstr>⭐ Inc 19-04</vt:lpstr>
      <vt:lpstr>Cumpl HS</vt:lpstr>
      <vt:lpstr>Tiempos</vt:lpstr>
      <vt:lpstr>Ausentismo</vt:lpstr>
      <vt:lpstr>Info Com</vt:lpstr>
      <vt:lpstr>Com Agentes</vt:lpstr>
      <vt:lpstr>⭐ BU Inc 16-04 (2)</vt:lpstr>
      <vt:lpstr>Com Supers</vt:lpstr>
      <vt:lpstr>TABLA_BONOS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Agustin Gauna</cp:lastModifiedBy>
  <dcterms:created xsi:type="dcterms:W3CDTF">2015-06-05T18:19:34Z</dcterms:created>
  <dcterms:modified xsi:type="dcterms:W3CDTF">2024-05-02T13:14:20Z</dcterms:modified>
</cp:coreProperties>
</file>