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ca\Unlam\Program avanzada\Workspace\TP3-Batalla-De-Clases\métricas\"/>
    </mc:Choice>
  </mc:AlternateContent>
  <bookViews>
    <workbookView xWindow="240" yWindow="15" windowWidth="19440" windowHeight="10170"/>
  </bookViews>
  <sheets>
    <sheet name="Métricas" sheetId="2" r:id="rId1"/>
  </sheets>
  <calcPr calcId="162913"/>
</workbook>
</file>

<file path=xl/calcChain.xml><?xml version="1.0" encoding="utf-8"?>
<calcChain xmlns="http://schemas.openxmlformats.org/spreadsheetml/2006/main">
  <c r="N25" i="2" l="1"/>
  <c r="J25" i="2"/>
  <c r="N24" i="2"/>
  <c r="J24" i="2"/>
  <c r="B25" i="2"/>
  <c r="B19" i="2"/>
  <c r="B20" i="2"/>
  <c r="B21" i="2"/>
  <c r="B22" i="2"/>
  <c r="B23" i="2"/>
  <c r="B24" i="2"/>
  <c r="B26" i="2"/>
  <c r="B18" i="2"/>
  <c r="L27" i="2" l="1"/>
  <c r="E42" i="2" s="1"/>
  <c r="K27" i="2"/>
  <c r="M27" i="2"/>
  <c r="G27" i="2"/>
  <c r="F27" i="2"/>
  <c r="E5" i="2"/>
  <c r="E38" i="2" s="1"/>
  <c r="E9" i="2"/>
  <c r="E39" i="2" s="1"/>
  <c r="E13" i="2"/>
  <c r="E40" i="2" s="1"/>
  <c r="E31" i="2"/>
  <c r="E41" i="2" s="1"/>
  <c r="J22" i="2"/>
  <c r="N22" i="2" s="1"/>
  <c r="J26" i="2"/>
  <c r="N26" i="2" s="1"/>
  <c r="J19" i="2"/>
  <c r="N19" i="2" s="1"/>
  <c r="J20" i="2"/>
  <c r="N20" i="2" s="1"/>
  <c r="J21" i="2"/>
  <c r="N21" i="2" s="1"/>
  <c r="J23" i="2"/>
  <c r="N23" i="2" s="1"/>
  <c r="J18" i="2"/>
  <c r="N18" i="2" s="1"/>
  <c r="J27" i="2" l="1"/>
  <c r="E43" i="2" s="1"/>
  <c r="E34" i="2"/>
  <c r="N27" i="2"/>
  <c r="E35" i="2" s="1"/>
  <c r="E36" i="2"/>
  <c r="E37" i="2"/>
  <c r="E44" i="2" l="1"/>
  <c r="F42" i="2" s="1"/>
  <c r="F43" i="2" l="1"/>
  <c r="F40" i="2"/>
  <c r="F38" i="2"/>
  <c r="F39" i="2"/>
  <c r="F41" i="2"/>
</calcChain>
</file>

<file path=xl/sharedStrings.xml><?xml version="1.0" encoding="utf-8"?>
<sst xmlns="http://schemas.openxmlformats.org/spreadsheetml/2006/main" count="60" uniqueCount="43">
  <si>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</si>
  <si>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</si>
  <si>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</si>
  <si>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</si>
  <si>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</si>
  <si>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</si>
  <si>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</si>
  <si>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</si>
  <si>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</si>
  <si>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</si>
  <si>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</si>
  <si>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</si>
  <si>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</si>
  <si>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</si>
  <si>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</si>
  <si>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</si>
  <si>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</si>
  <si>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</si>
  <si>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</si>
  <si>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</si>
  <si>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</si>
  <si>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</si>
  <si>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</si>
  <si>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</si>
  <si>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</si>
  <si>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</si>
  <si>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</si>
  <si>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</si>
  <si>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</si>
  <si>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</si>
  <si>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</si>
  <si>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</si>
  <si>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</si>
  <si>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</si>
  <si>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Clase Unidad</t>
  </si>
  <si>
    <t>Clase Arquero</t>
  </si>
  <si>
    <t>Clase Caballero</t>
  </si>
  <si>
    <t>Clase Lancero</t>
  </si>
  <si>
    <t>Clase Soldado</t>
  </si>
  <si>
    <t>Clase Item</t>
  </si>
  <si>
    <t>Clase Puñal</t>
  </si>
  <si>
    <t>Clase Escudo</t>
  </si>
  <si>
    <t>Clase Capa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</si>
</sst>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7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49" fontId="0" fillId="5" borderId="3" xfId="0" applyNumberFormat="1" applyFill="1" applyBorder="1" applyAlignment="1" applyProtection="1">
      <alignment horizontal="left" vertical="center" wrapText="1"/>
      <protection locked="0"/>
    </xf>
    <xf numFmtId="49" fontId="0" fillId="5" borderId="31" xfId="0" applyNumberFormat="1" applyFill="1" applyBorder="1" applyAlignment="1" applyProtection="1">
      <alignment horizontal="left" vertical="center" wrapText="1"/>
      <protection locked="0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0-BB61-4D53-A876-33EE64D0846F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1-BB61-4D53-A876-33EE64D0846F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2-BB61-4D53-A876-33EE64D0846F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3-BB61-4D53-A876-33EE64D0846F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4-BB61-4D53-A876-33EE64D0846F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BB61-4D53-A876-33EE64D0846F}"/>
              </c:ext>
            </c:extLst>
          </c:dPt>
          <c:cat>
            <c:strRef>
              <c:f>Métricas!$B$38:$D$43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Métricas!$E$38:$E$43</c:f>
              <c:numCache>
                <c:formatCode>[h]:mm</c:formatCode>
                <c:ptCount val="6"/>
                <c:pt idx="0">
                  <c:v>7.6388888888888618E-3</c:v>
                </c:pt>
                <c:pt idx="1">
                  <c:v>1.2500000000000067E-2</c:v>
                </c:pt>
                <c:pt idx="2">
                  <c:v>1.736111111111116E-2</c:v>
                </c:pt>
                <c:pt idx="3">
                  <c:v>6.9444444444438647E-4</c:v>
                </c:pt>
                <c:pt idx="4">
                  <c:v>1.0416666666666666E-2</c:v>
                </c:pt>
                <c:pt idx="5">
                  <c:v>5.5555555555555358E-2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61-4D53-A876-33EE64D08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E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33</xdr:row>
      <xdr:rowOff>9527</xdr:rowOff>
    </xdr:from>
    <xdr:to>
      <xdr:col>11</xdr:col>
      <xdr:colOff>419100</xdr:colOff>
      <xdr:row>43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tabSelected="1" workbookViewId="0">
      <selection activeCell="I30" sqref="I30"/>
    </sheetView>
  </sheetViews>
  <sheetFormatPr baseColWidth="10" defaultColWidth="0" defaultRowHeight="15" zeroHeight="1" x14ac:dyDescent="0.25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 x14ac:dyDescent="0.25">
      <c r="B1" s="93" t="s">
        <v>19</v>
      </c>
      <c r="C1" s="93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</row>
    <row r="2" spans="1:16" s="10" customFormat="1" ht="5.25" customHeight="1" thickBot="1" x14ac:dyDescent="0.3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25">
      <c r="A3" s="11"/>
      <c r="B3" s="68" t="s">
        <v>3</v>
      </c>
      <c r="C3" s="69"/>
      <c r="D3" s="69"/>
      <c r="E3" s="70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 x14ac:dyDescent="0.25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 x14ac:dyDescent="0.3">
      <c r="A5" s="19"/>
      <c r="B5" s="1">
        <v>1.0416666666666666E-2</v>
      </c>
      <c r="C5" s="2">
        <v>0.74444444444444446</v>
      </c>
      <c r="D5" s="2">
        <v>0.75208333333333333</v>
      </c>
      <c r="E5" s="52">
        <f>IFERROR(IF(OR(ISBLANK(C5),ISBLANK(D5)),"Completar",IF(D5&gt;=C5,D5-C5,"Error")),"Error")</f>
        <v>7.6388888888888618E-3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25">
      <c r="A7" s="11"/>
      <c r="B7" s="68" t="s">
        <v>0</v>
      </c>
      <c r="C7" s="69"/>
      <c r="D7" s="69"/>
      <c r="E7" s="70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 x14ac:dyDescent="0.25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6"/>
      <c r="G8" s="66"/>
      <c r="H8" s="66"/>
      <c r="I8" s="66"/>
      <c r="J8" s="66"/>
      <c r="K8" s="66"/>
      <c r="L8" s="66"/>
      <c r="M8" s="66"/>
      <c r="N8" s="66"/>
      <c r="O8" s="14"/>
      <c r="P8" s="18"/>
    </row>
    <row r="9" spans="1:16" s="23" customFormat="1" ht="15.75" thickBot="1" x14ac:dyDescent="0.3">
      <c r="A9" s="19"/>
      <c r="B9" s="1">
        <v>1.0416666666666666E-2</v>
      </c>
      <c r="C9" s="2">
        <v>0.75277777777777777</v>
      </c>
      <c r="D9" s="2">
        <v>0.76527777777777783</v>
      </c>
      <c r="E9" s="52">
        <f>IFERROR(IF(OR(ISBLANK(C9),ISBLANK(D9)),"Completar",IF(D9&gt;=C9,D9-C9,"Error")),"Error")</f>
        <v>1.2500000000000067E-2</v>
      </c>
      <c r="F9" s="67"/>
      <c r="G9" s="67"/>
      <c r="H9" s="67"/>
      <c r="I9" s="67"/>
      <c r="J9" s="67"/>
      <c r="K9" s="67"/>
      <c r="L9" s="67"/>
      <c r="M9" s="67"/>
      <c r="N9" s="67"/>
      <c r="O9" s="19"/>
      <c r="P9" s="22"/>
    </row>
    <row r="10" spans="1:16" s="25" customFormat="1" ht="6" customHeight="1" thickBo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25">
      <c r="A11" s="11"/>
      <c r="B11" s="68" t="s">
        <v>30</v>
      </c>
      <c r="C11" s="69"/>
      <c r="D11" s="69"/>
      <c r="E11" s="70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 x14ac:dyDescent="0.25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6"/>
      <c r="G12" s="66"/>
      <c r="H12" s="66"/>
      <c r="I12" s="66"/>
      <c r="J12" s="66"/>
      <c r="K12" s="66"/>
      <c r="L12" s="66"/>
      <c r="M12" s="66"/>
      <c r="N12" s="66"/>
      <c r="O12" s="14"/>
      <c r="P12" s="18"/>
    </row>
    <row r="13" spans="1:16" s="23" customFormat="1" ht="15.75" thickBot="1" x14ac:dyDescent="0.3">
      <c r="A13" s="19"/>
      <c r="B13" s="1">
        <v>2.0833333333333332E-2</v>
      </c>
      <c r="C13" s="2">
        <v>0.76527777777777783</v>
      </c>
      <c r="D13" s="2">
        <v>0.78263888888888899</v>
      </c>
      <c r="E13" s="52">
        <f>IFERROR(IF(OR(ISBLANK(C13),ISBLANK(D13)),"Completar",IF(D13&gt;=C13,D13-C13,"Error")),"Error")</f>
        <v>1.736111111111116E-2</v>
      </c>
      <c r="F13" s="67"/>
      <c r="G13" s="67"/>
      <c r="H13" s="67"/>
      <c r="I13" s="67"/>
      <c r="J13" s="67"/>
      <c r="K13" s="67"/>
      <c r="L13" s="67"/>
      <c r="M13" s="67"/>
      <c r="N13" s="67"/>
      <c r="O13" s="19"/>
      <c r="P13" s="22"/>
    </row>
    <row r="14" spans="1:16" s="25" customFormat="1" ht="6" customHeight="1" thickBo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25">
      <c r="A15" s="11"/>
      <c r="B15" s="68" t="s">
        <v>7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70"/>
      <c r="O15" s="11"/>
    </row>
    <row r="16" spans="1:16" s="15" customFormat="1" ht="16.5" customHeight="1" x14ac:dyDescent="0.25">
      <c r="A16" s="14"/>
      <c r="B16" s="89" t="s">
        <v>8</v>
      </c>
      <c r="C16" s="75" t="s">
        <v>9</v>
      </c>
      <c r="D16" s="75"/>
      <c r="E16" s="76"/>
      <c r="F16" s="62" t="s">
        <v>11</v>
      </c>
      <c r="G16" s="63"/>
      <c r="H16" s="64" t="s">
        <v>13</v>
      </c>
      <c r="I16" s="75"/>
      <c r="J16" s="76"/>
      <c r="K16" s="62" t="s">
        <v>15</v>
      </c>
      <c r="L16" s="63"/>
      <c r="M16" s="64" t="s">
        <v>17</v>
      </c>
      <c r="N16" s="65" t="s">
        <v>2</v>
      </c>
      <c r="O16" s="14"/>
      <c r="P16" s="18"/>
    </row>
    <row r="17" spans="1:16" s="15" customFormat="1" ht="30" x14ac:dyDescent="0.25">
      <c r="A17" s="14"/>
      <c r="B17" s="89"/>
      <c r="C17" s="75"/>
      <c r="D17" s="75"/>
      <c r="E17" s="76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64"/>
      <c r="N17" s="65"/>
      <c r="O17" s="14"/>
      <c r="P17" s="18"/>
    </row>
    <row r="18" spans="1:16" s="23" customFormat="1" x14ac:dyDescent="0.25">
      <c r="A18" s="19"/>
      <c r="B18" s="44">
        <f>ROW(B18)-17</f>
        <v>1</v>
      </c>
      <c r="C18" s="77" t="s">
        <v>34</v>
      </c>
      <c r="D18" s="77"/>
      <c r="E18" s="78"/>
      <c r="F18" s="3">
        <v>90</v>
      </c>
      <c r="G18" s="4">
        <v>6.9444444444444441E-3</v>
      </c>
      <c r="H18" s="5">
        <v>0.78680555555555554</v>
      </c>
      <c r="I18" s="6">
        <v>0.7909722222222223</v>
      </c>
      <c r="J18" s="53">
        <f>IFERROR(IF(OR(ISBLANK(H18),ISBLANK(I18)),"",IF(I18&gt;=H18,I18-H18,"Error")),"Error")</f>
        <v>4.1666666666667629E-3</v>
      </c>
      <c r="K18" s="7">
        <v>0</v>
      </c>
      <c r="L18" s="8">
        <v>0</v>
      </c>
      <c r="M18" s="9">
        <v>110</v>
      </c>
      <c r="N18" s="54">
        <f>IFERROR(IF(OR(J18="",ISBLANK(L18)),"",J18+L18),"Error")</f>
        <v>4.1666666666667629E-3</v>
      </c>
      <c r="O18" s="19"/>
      <c r="P18" s="22"/>
    </row>
    <row r="19" spans="1:16" s="23" customFormat="1" x14ac:dyDescent="0.25">
      <c r="A19" s="19"/>
      <c r="B19" s="44">
        <f t="shared" ref="B19:B26" si="0">ROW(B19)-17</f>
        <v>2</v>
      </c>
      <c r="C19" s="77" t="s">
        <v>35</v>
      </c>
      <c r="D19" s="77"/>
      <c r="E19" s="78"/>
      <c r="F19" s="3">
        <v>50</v>
      </c>
      <c r="G19" s="4">
        <v>6.9444444444444441E-3</v>
      </c>
      <c r="H19" s="5">
        <v>0.58750000000000002</v>
      </c>
      <c r="I19" s="6">
        <v>0.59791666666666665</v>
      </c>
      <c r="J19" s="53">
        <f t="shared" ref="J19:J25" si="1">IFERROR(IF(OR(ISBLANK(H19),ISBLANK(I19)),"",IF(I19&gt;=H19,I19-H19,"Error")),"Error")</f>
        <v>1.041666666666663E-2</v>
      </c>
      <c r="K19" s="7">
        <v>2</v>
      </c>
      <c r="L19" s="8">
        <v>2.7777777777777779E-3</v>
      </c>
      <c r="M19" s="9">
        <v>47</v>
      </c>
      <c r="N19" s="54">
        <f t="shared" ref="N19:N26" si="2">IFERROR(IF(OR(J19="",ISBLANK(L19)),"",J19+L19),"Error")</f>
        <v>1.3194444444444408E-2</v>
      </c>
      <c r="O19" s="19"/>
      <c r="P19" s="22"/>
    </row>
    <row r="20" spans="1:16" s="23" customFormat="1" x14ac:dyDescent="0.25">
      <c r="A20" s="19"/>
      <c r="B20" s="44">
        <f t="shared" si="0"/>
        <v>3</v>
      </c>
      <c r="C20" s="77" t="s">
        <v>36</v>
      </c>
      <c r="D20" s="77"/>
      <c r="E20" s="78"/>
      <c r="F20" s="3">
        <v>40</v>
      </c>
      <c r="G20" s="4">
        <v>1.0416666666666666E-2</v>
      </c>
      <c r="H20" s="5">
        <v>0.60416666666666663</v>
      </c>
      <c r="I20" s="6">
        <v>0.60972222222222217</v>
      </c>
      <c r="J20" s="53">
        <f t="shared" si="1"/>
        <v>5.5555555555555358E-3</v>
      </c>
      <c r="K20" s="7">
        <v>0</v>
      </c>
      <c r="L20" s="8">
        <v>0</v>
      </c>
      <c r="M20" s="9">
        <v>32</v>
      </c>
      <c r="N20" s="54">
        <f t="shared" si="2"/>
        <v>5.5555555555555358E-3</v>
      </c>
      <c r="O20" s="19"/>
      <c r="P20" s="22"/>
    </row>
    <row r="21" spans="1:16" s="23" customFormat="1" x14ac:dyDescent="0.25">
      <c r="A21" s="19"/>
      <c r="B21" s="44">
        <f t="shared" si="0"/>
        <v>4</v>
      </c>
      <c r="C21" s="77" t="s">
        <v>37</v>
      </c>
      <c r="D21" s="77"/>
      <c r="E21" s="78"/>
      <c r="F21" s="3">
        <v>25</v>
      </c>
      <c r="G21" s="4">
        <v>3.472222222222222E-3</v>
      </c>
      <c r="H21" s="5">
        <v>0.61041666666666672</v>
      </c>
      <c r="I21" s="6">
        <v>0.61388888888888882</v>
      </c>
      <c r="J21" s="53">
        <f t="shared" si="1"/>
        <v>3.4722222222220989E-3</v>
      </c>
      <c r="K21" s="7">
        <v>1</v>
      </c>
      <c r="L21" s="8">
        <v>6.9444444444444447E-4</v>
      </c>
      <c r="M21" s="9">
        <v>27</v>
      </c>
      <c r="N21" s="54">
        <f t="shared" si="2"/>
        <v>4.1666666666665434E-3</v>
      </c>
      <c r="O21" s="19"/>
      <c r="P21" s="22"/>
    </row>
    <row r="22" spans="1:16" s="23" customFormat="1" x14ac:dyDescent="0.25">
      <c r="A22" s="19"/>
      <c r="B22" s="44">
        <f t="shared" si="0"/>
        <v>5</v>
      </c>
      <c r="C22" s="77" t="s">
        <v>38</v>
      </c>
      <c r="D22" s="77"/>
      <c r="E22" s="78"/>
      <c r="F22" s="3">
        <v>40</v>
      </c>
      <c r="G22" s="4">
        <v>6.9444444444444441E-3</v>
      </c>
      <c r="H22" s="5">
        <v>0.61597222222222225</v>
      </c>
      <c r="I22" s="6">
        <v>0.62361111111111112</v>
      </c>
      <c r="J22" s="53">
        <f t="shared" si="1"/>
        <v>7.6388888888888618E-3</v>
      </c>
      <c r="K22" s="7">
        <v>0</v>
      </c>
      <c r="L22" s="8">
        <v>0</v>
      </c>
      <c r="M22" s="9">
        <v>31</v>
      </c>
      <c r="N22" s="54">
        <f t="shared" si="2"/>
        <v>7.6388888888888618E-3</v>
      </c>
      <c r="O22" s="19"/>
      <c r="P22" s="22"/>
    </row>
    <row r="23" spans="1:16" s="23" customFormat="1" x14ac:dyDescent="0.25">
      <c r="A23" s="19"/>
      <c r="B23" s="44">
        <f t="shared" si="0"/>
        <v>6</v>
      </c>
      <c r="C23" s="77" t="s">
        <v>39</v>
      </c>
      <c r="D23" s="77"/>
      <c r="E23" s="78"/>
      <c r="F23" s="3">
        <v>15</v>
      </c>
      <c r="G23" s="4">
        <v>3.472222222222222E-3</v>
      </c>
      <c r="H23" s="5">
        <v>0.45902777777777781</v>
      </c>
      <c r="I23" s="6">
        <v>0.46111111111111108</v>
      </c>
      <c r="J23" s="53">
        <f t="shared" si="1"/>
        <v>2.0833333333332704E-3</v>
      </c>
      <c r="K23" s="7">
        <v>1</v>
      </c>
      <c r="L23" s="8">
        <v>6.9444444444444447E-4</v>
      </c>
      <c r="M23" s="9">
        <v>11</v>
      </c>
      <c r="N23" s="54">
        <f t="shared" si="2"/>
        <v>2.777777777777715E-3</v>
      </c>
      <c r="O23" s="19"/>
      <c r="P23" s="22"/>
    </row>
    <row r="24" spans="1:16" s="23" customFormat="1" x14ac:dyDescent="0.25">
      <c r="A24" s="19"/>
      <c r="B24" s="44">
        <f t="shared" si="0"/>
        <v>7</v>
      </c>
      <c r="C24" s="77" t="s">
        <v>40</v>
      </c>
      <c r="D24" s="77"/>
      <c r="E24" s="78"/>
      <c r="F24" s="3">
        <v>15</v>
      </c>
      <c r="G24" s="4">
        <v>3.472222222222222E-3</v>
      </c>
      <c r="H24" s="5">
        <v>0.46458333333333335</v>
      </c>
      <c r="I24" s="6">
        <v>0.46875</v>
      </c>
      <c r="J24" s="53">
        <f t="shared" si="1"/>
        <v>4.1666666666666519E-3</v>
      </c>
      <c r="K24" s="7">
        <v>0</v>
      </c>
      <c r="L24" s="8">
        <v>0</v>
      </c>
      <c r="M24" s="9">
        <v>10</v>
      </c>
      <c r="N24" s="54">
        <f t="shared" si="2"/>
        <v>4.1666666666666519E-3</v>
      </c>
      <c r="O24" s="19"/>
      <c r="P24" s="22"/>
    </row>
    <row r="25" spans="1:16" s="23" customFormat="1" x14ac:dyDescent="0.25">
      <c r="A25" s="61"/>
      <c r="B25" s="44">
        <f t="shared" si="0"/>
        <v>8</v>
      </c>
      <c r="C25" s="78" t="s">
        <v>42</v>
      </c>
      <c r="D25" s="95"/>
      <c r="E25" s="96"/>
      <c r="F25" s="3">
        <v>15</v>
      </c>
      <c r="G25" s="4">
        <v>3.472222222222222E-3</v>
      </c>
      <c r="H25" s="5">
        <v>0.47222222222222227</v>
      </c>
      <c r="I25" s="6">
        <v>0.47430555555555554</v>
      </c>
      <c r="J25" s="53">
        <f t="shared" si="1"/>
        <v>2.0833333333332704E-3</v>
      </c>
      <c r="K25" s="7">
        <v>0</v>
      </c>
      <c r="L25" s="8">
        <v>0</v>
      </c>
      <c r="M25" s="9">
        <v>10</v>
      </c>
      <c r="N25" s="54">
        <f t="shared" si="2"/>
        <v>2.0833333333332704E-3</v>
      </c>
      <c r="O25" s="61"/>
      <c r="P25" s="22"/>
    </row>
    <row r="26" spans="1:16" s="23" customFormat="1" x14ac:dyDescent="0.25">
      <c r="A26" s="19"/>
      <c r="B26" s="44">
        <f t="shared" si="0"/>
        <v>9</v>
      </c>
      <c r="C26" s="77" t="s">
        <v>41</v>
      </c>
      <c r="D26" s="77"/>
      <c r="E26" s="78"/>
      <c r="F26" s="3">
        <v>15</v>
      </c>
      <c r="G26" s="4">
        <v>3.472222222222222E-3</v>
      </c>
      <c r="H26" s="5">
        <v>0.47569444444444442</v>
      </c>
      <c r="I26" s="6">
        <v>0.4916666666666667</v>
      </c>
      <c r="J26" s="53">
        <f>IFERROR(IF(OR(ISBLANK(H26),ISBLANK(I26)),"",IF(I26&gt;=H26,I26-H26,"Error")),"Error")</f>
        <v>1.5972222222222276E-2</v>
      </c>
      <c r="K26" s="7">
        <v>3</v>
      </c>
      <c r="L26" s="8">
        <v>6.2499999999999995E-3</v>
      </c>
      <c r="M26" s="9">
        <v>10</v>
      </c>
      <c r="N26" s="54">
        <f t="shared" si="2"/>
        <v>2.2222222222222275E-2</v>
      </c>
      <c r="O26" s="19"/>
      <c r="P26" s="22"/>
    </row>
    <row r="27" spans="1:16" s="27" customFormat="1" ht="15.75" thickBot="1" x14ac:dyDescent="0.3">
      <c r="A27" s="14"/>
      <c r="B27" s="82" t="s">
        <v>33</v>
      </c>
      <c r="C27" s="83"/>
      <c r="D27" s="83"/>
      <c r="E27" s="84"/>
      <c r="F27" s="45">
        <f>IF(SUM(F18:F26)=0,"Completar",SUM(F18:F26))</f>
        <v>305</v>
      </c>
      <c r="G27" s="46">
        <f>IF(SUM(G18:G26)=0,"Completar",SUM(G18:G26))</f>
        <v>4.8611111111111119E-2</v>
      </c>
      <c r="H27" s="47" t="s">
        <v>32</v>
      </c>
      <c r="I27" s="48" t="s">
        <v>32</v>
      </c>
      <c r="J27" s="49">
        <f>IF(OR(COUNTIF(J18:J26,"Error")&gt;0,COUNTIF(J18:J26,"Completar")&gt;0),"Error",IF(SUM(J18:J26)=0,"Completar",SUM(J18:J26)))</f>
        <v>5.5555555555555358E-2</v>
      </c>
      <c r="K27" s="50">
        <f>SUM(K18:K26)</f>
        <v>7</v>
      </c>
      <c r="L27" s="46">
        <f>SUM(L18:L26)</f>
        <v>1.0416666666666666E-2</v>
      </c>
      <c r="M27" s="51">
        <f>IF(SUM(M18:M26)=0,"Completar",SUM(M18:M26))</f>
        <v>288</v>
      </c>
      <c r="N27" s="52">
        <f>IF(OR(COUNTIF(N18:N26,"Error")&gt;0,COUNTIF(N18:N26,"Completar")&gt;0),"Error",IF(SUM(N18:N26)=0,"Completar",SUM(N18:N26)))</f>
        <v>6.5972222222222016E-2</v>
      </c>
      <c r="O27" s="14"/>
      <c r="P27" s="26"/>
    </row>
    <row r="28" spans="1:16" s="24" customFormat="1" ht="6" customHeight="1" thickBot="1" x14ac:dyDescent="0.3">
      <c r="A28" s="21"/>
      <c r="B28" s="19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1:16" s="13" customFormat="1" ht="15" customHeight="1" x14ac:dyDescent="0.25">
      <c r="A29" s="11"/>
      <c r="B29" s="68" t="s">
        <v>18</v>
      </c>
      <c r="C29" s="69"/>
      <c r="D29" s="69"/>
      <c r="E29" s="70"/>
      <c r="F29" s="12"/>
      <c r="G29" s="12"/>
      <c r="H29" s="12"/>
      <c r="I29" s="12"/>
      <c r="J29" s="12"/>
      <c r="K29" s="12"/>
      <c r="L29" s="12"/>
      <c r="M29" s="12"/>
      <c r="N29" s="12"/>
      <c r="O29" s="11"/>
    </row>
    <row r="30" spans="1:16" s="15" customFormat="1" ht="30" x14ac:dyDescent="0.25">
      <c r="A30" s="14"/>
      <c r="B30" s="55" t="s">
        <v>1</v>
      </c>
      <c r="C30" s="42" t="s">
        <v>4</v>
      </c>
      <c r="D30" s="42" t="s">
        <v>5</v>
      </c>
      <c r="E30" s="56" t="s">
        <v>2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8"/>
    </row>
    <row r="31" spans="1:16" s="23" customFormat="1" ht="15.75" thickBot="1" x14ac:dyDescent="0.3">
      <c r="A31" s="19"/>
      <c r="B31" s="1">
        <v>6.9444444444444447E-4</v>
      </c>
      <c r="C31" s="2">
        <v>0.49305555555555558</v>
      </c>
      <c r="D31" s="2">
        <v>0.49374999999999997</v>
      </c>
      <c r="E31" s="52">
        <f>IFERROR(IF(OR(ISBLANK(C31),ISBLANK(D31)),"Completar",IF(D31&gt;=C31,D31-C31,"Error")),"Error")</f>
        <v>6.9444444444438647E-4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22"/>
    </row>
    <row r="32" spans="1:16" s="24" customFormat="1" ht="6" customHeight="1" thickBot="1" x14ac:dyDescent="0.3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</row>
    <row r="33" spans="1:15" x14ac:dyDescent="0.25">
      <c r="B33" s="68" t="s">
        <v>20</v>
      </c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70"/>
    </row>
    <row r="34" spans="1:15" ht="15" customHeight="1" x14ac:dyDescent="0.25">
      <c r="B34" s="79" t="s">
        <v>22</v>
      </c>
      <c r="C34" s="80"/>
      <c r="D34" s="81"/>
      <c r="E34" s="73">
        <f>M27</f>
        <v>288</v>
      </c>
      <c r="F34" s="74"/>
      <c r="G34" s="29"/>
      <c r="H34" s="30"/>
      <c r="I34" s="30"/>
      <c r="J34" s="30"/>
      <c r="K34" s="30"/>
      <c r="L34" s="30"/>
      <c r="M34" s="30"/>
      <c r="N34" s="31"/>
    </row>
    <row r="35" spans="1:15" x14ac:dyDescent="0.25">
      <c r="B35" s="79" t="s">
        <v>23</v>
      </c>
      <c r="C35" s="80"/>
      <c r="D35" s="81"/>
      <c r="E35" s="71">
        <f>IF(M27="Completar","Completar",IFERROR(M27/(N27*24),"Error"))</f>
        <v>181.89473684210583</v>
      </c>
      <c r="F35" s="72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25">
      <c r="B36" s="79" t="s">
        <v>21</v>
      </c>
      <c r="C36" s="80"/>
      <c r="D36" s="81"/>
      <c r="E36" s="73">
        <f>IF(K27=0,0,IFERROR(ROUNDUP(K27/(M27/100),0),"Error"))</f>
        <v>3</v>
      </c>
      <c r="F36" s="74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25">
      <c r="B37" s="79" t="s">
        <v>24</v>
      </c>
      <c r="C37" s="80"/>
      <c r="D37" s="81"/>
      <c r="E37" s="85">
        <f>IF(K27=0,0,IFERROR(K27/M27,"Error"))</f>
        <v>2.4305555555555556E-2</v>
      </c>
      <c r="F37" s="86"/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25">
      <c r="B38" s="79" t="s">
        <v>27</v>
      </c>
      <c r="C38" s="80"/>
      <c r="D38" s="81"/>
      <c r="E38" s="57">
        <f>E5</f>
        <v>7.6388888888888618E-3</v>
      </c>
      <c r="F38" s="58">
        <f>IF(E38="Completar",E38,IFERROR(E38/$E$44,"Error"))</f>
        <v>7.3333333333333195E-2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25">
      <c r="B39" s="79" t="s">
        <v>28</v>
      </c>
      <c r="C39" s="80"/>
      <c r="D39" s="81"/>
      <c r="E39" s="57">
        <f>E9</f>
        <v>1.2500000000000067E-2</v>
      </c>
      <c r="F39" s="58">
        <f>IF(E39="Completar",E39,IFERROR(E39/$E$44,"Error"))</f>
        <v>0.12000000000000084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25">
      <c r="B40" s="79" t="s">
        <v>31</v>
      </c>
      <c r="C40" s="80"/>
      <c r="D40" s="81"/>
      <c r="E40" s="57">
        <f>E13</f>
        <v>1.736111111111116E-2</v>
      </c>
      <c r="F40" s="58">
        <f t="shared" ref="F40" si="3">IF(E40="Completar",E40,IFERROR(E40/$E$44,"Error"))</f>
        <v>0.16666666666666743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25">
      <c r="B41" s="79" t="s">
        <v>29</v>
      </c>
      <c r="C41" s="80"/>
      <c r="D41" s="81"/>
      <c r="E41" s="57">
        <f>E31</f>
        <v>6.9444444444438647E-4</v>
      </c>
      <c r="F41" s="58">
        <f>IF(E41="Completar",E41,IFERROR(E41/$E$44,"Error"))</f>
        <v>6.6666666666661215E-3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25">
      <c r="B42" s="79" t="s">
        <v>25</v>
      </c>
      <c r="C42" s="80"/>
      <c r="D42" s="81"/>
      <c r="E42" s="57">
        <f>L27</f>
        <v>1.0416666666666666E-2</v>
      </c>
      <c r="F42" s="58">
        <f>IF(E42="Completar",E42,IFERROR(E42/$E$44,"Completar"))</f>
        <v>0.10000000000000016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x14ac:dyDescent="0.25">
      <c r="B43" s="79" t="s">
        <v>26</v>
      </c>
      <c r="C43" s="80"/>
      <c r="D43" s="81"/>
      <c r="E43" s="57">
        <f>J27</f>
        <v>5.5555555555555358E-2</v>
      </c>
      <c r="F43" s="58">
        <f>IF(E43="Completar",E43,IFERROR(E43/$E$44,"Completar"))</f>
        <v>0.53333333333333233</v>
      </c>
      <c r="G43" s="32"/>
      <c r="H43" s="33"/>
      <c r="I43" s="33"/>
      <c r="J43" s="33"/>
      <c r="K43" s="33"/>
      <c r="L43" s="33"/>
      <c r="M43" s="33"/>
      <c r="N43" s="34"/>
    </row>
    <row r="44" spans="1:15" ht="15" customHeight="1" thickBot="1" x14ac:dyDescent="0.3">
      <c r="B44" s="90" t="s">
        <v>6</v>
      </c>
      <c r="C44" s="91"/>
      <c r="D44" s="92"/>
      <c r="E44" s="87">
        <f>IF(COUNTIF(E38:E43,"Error")&gt;0,"Error",IF(SUM(E38:E43)=0,"Completar",SUM(E38:E43)))</f>
        <v>0.10416666666666649</v>
      </c>
      <c r="F44" s="88"/>
      <c r="G44" s="35"/>
      <c r="H44" s="36"/>
      <c r="I44" s="36"/>
      <c r="J44" s="36"/>
      <c r="K44" s="36"/>
      <c r="L44" s="36"/>
      <c r="M44" s="36"/>
      <c r="N44" s="37"/>
    </row>
    <row r="45" spans="1:15" s="38" customFormat="1" ht="6" customHeight="1" x14ac:dyDescent="0.25">
      <c r="A45" s="21"/>
      <c r="O45" s="21"/>
    </row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</sheetData>
  <sheetProtection formatCells="0" formatColumns="0" formatRows="0" insertColumns="0" insertRows="0" deleteColumns="0" deleteRows="0"/>
  <mergeCells count="45">
    <mergeCell ref="B1:C1"/>
    <mergeCell ref="D1:N1"/>
    <mergeCell ref="B11:E11"/>
    <mergeCell ref="F12:N12"/>
    <mergeCell ref="F13:N13"/>
    <mergeCell ref="B7:E7"/>
    <mergeCell ref="B3:E3"/>
    <mergeCell ref="E37:F37"/>
    <mergeCell ref="B43:D43"/>
    <mergeCell ref="E44:F44"/>
    <mergeCell ref="B33:N33"/>
    <mergeCell ref="B16:B17"/>
    <mergeCell ref="B44:D44"/>
    <mergeCell ref="B42:D42"/>
    <mergeCell ref="B37:D37"/>
    <mergeCell ref="B41:D41"/>
    <mergeCell ref="B38:D38"/>
    <mergeCell ref="B39:D39"/>
    <mergeCell ref="C19:E19"/>
    <mergeCell ref="C20:E20"/>
    <mergeCell ref="C18:E18"/>
    <mergeCell ref="B40:D40"/>
    <mergeCell ref="E34:F34"/>
    <mergeCell ref="E35:F35"/>
    <mergeCell ref="E36:F36"/>
    <mergeCell ref="H16:J16"/>
    <mergeCell ref="F16:G16"/>
    <mergeCell ref="C16:E17"/>
    <mergeCell ref="C21:E21"/>
    <mergeCell ref="B35:D35"/>
    <mergeCell ref="B36:D36"/>
    <mergeCell ref="C24:E24"/>
    <mergeCell ref="B29:E29"/>
    <mergeCell ref="B34:D34"/>
    <mergeCell ref="C22:E22"/>
    <mergeCell ref="C23:E23"/>
    <mergeCell ref="C26:E26"/>
    <mergeCell ref="B27:E27"/>
    <mergeCell ref="C25:E25"/>
    <mergeCell ref="K16:L16"/>
    <mergeCell ref="M16:M17"/>
    <mergeCell ref="N16:N17"/>
    <mergeCell ref="F8:N8"/>
    <mergeCell ref="F9:N9"/>
    <mergeCell ref="B15:N15"/>
  </mergeCells>
  <conditionalFormatting sqref="C3:C1048576 A1:B1048576 D1:XFD24 F25:XFD25 D26:XFD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Santi</cp:lastModifiedBy>
  <dcterms:created xsi:type="dcterms:W3CDTF">2014-04-14T14:00:11Z</dcterms:created>
  <dcterms:modified xsi:type="dcterms:W3CDTF">2017-10-02T02:02:39Z</dcterms:modified>
</cp:coreProperties>
</file>