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slicers/slicer1.xml" ContentType="application/vnd.ms-excel.slicer+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guada\OneDrive\Documentos\SEMINARIO EXCEL\ejercicios\"/>
    </mc:Choice>
  </mc:AlternateContent>
  <xr:revisionPtr revIDLastSave="0" documentId="13_ncr:1_{968EBA1F-623B-4F14-AEC9-6E191223A7BA}" xr6:coauthVersionLast="47" xr6:coauthVersionMax="47" xr10:uidLastSave="{00000000-0000-0000-0000-000000000000}"/>
  <bookViews>
    <workbookView xWindow="-120" yWindow="-120" windowWidth="20730" windowHeight="11760" tabRatio="691" firstSheet="1" activeTab="5" xr2:uid="{00000000-000D-0000-FFFF-FFFF00000000}"/>
  </bookViews>
  <sheets>
    <sheet name="Enunciado" sheetId="20" r:id="rId1"/>
    <sheet name="ejercicio_2_y_6" sheetId="19" r:id="rId2"/>
    <sheet name="ejercicio_5_formula_gráfico" sheetId="21" r:id="rId3"/>
    <sheet name="ejercicio_5_pivot" sheetId="32" r:id="rId4"/>
    <sheet name="ejercicio_5_slicer" sheetId="30" r:id="rId5"/>
    <sheet name="ejercicio_5_advanced_filter" sheetId="31" r:id="rId6"/>
    <sheet name="ejercicio_8 (a)" sheetId="24" r:id="rId7"/>
    <sheet name="ejercicio_8(b)" sheetId="22" r:id="rId8"/>
    <sheet name="ejercicio_8 (c)" sheetId="25" r:id="rId9"/>
    <sheet name="ejercicio_8 (d)" sheetId="26" r:id="rId10"/>
    <sheet name="ejercicio_9" sheetId="23" r:id="rId11"/>
  </sheets>
  <definedNames>
    <definedName name="_xlnm._FilterDatabase" localSheetId="1" hidden="1">ejercicio_2_y_6!$A$1:$L$68</definedName>
    <definedName name="_xlnm._FilterDatabase" localSheetId="5" hidden="1">ejercicio_5_advanced_filter!$A$1:$L$69</definedName>
    <definedName name="_xlnm._FilterDatabase" localSheetId="6" hidden="1">'ejercicio_8 (a)'!$A$1:$L$68</definedName>
    <definedName name="_xlnm._FilterDatabase" localSheetId="8" hidden="1">'ejercicio_8 (c)'!$A$1:$L$68</definedName>
    <definedName name="_xlnm._FilterDatabase" localSheetId="9" hidden="1">'ejercicio_8 (d)'!$A$1:$L$68</definedName>
    <definedName name="_xlnm._FilterDatabase" localSheetId="7" hidden="1">'ejercicio_8(b)'!$A$1:$L$68</definedName>
    <definedName name="_xlnm.Criteria" localSheetId="5">ejercicio_5_advanced_filter!$R$1:$AC$4</definedName>
    <definedName name="_xlnm.Criteria" localSheetId="6">'ejercicio_8 (a)'!$O$1:$Z$2</definedName>
    <definedName name="_xlnm.Criteria" localSheetId="8">'ejercicio_8 (c)'!$O$1:$Z$2</definedName>
    <definedName name="_xlnm.Criteria" localSheetId="9">'ejercicio_8 (d)'!$O$1:$AA$2</definedName>
    <definedName name="_xlnm.Criteria" localSheetId="7">'ejercicio_8(b)'!$O$1:$Z$3</definedName>
    <definedName name="_xlnm.Extract" localSheetId="5">ejercicio_5_advanced_filter!$R$7:$AC$7</definedName>
    <definedName name="_xlnm.Extract" localSheetId="6">'ejercicio_8 (a)'!$O$15:$Z$15</definedName>
    <definedName name="_xlnm.Extract" localSheetId="8">'ejercicio_8 (c)'!$O$15:$Z$15</definedName>
    <definedName name="_xlnm.Extract" localSheetId="9">'ejercicio_8 (d)'!$O$15:$Z$15</definedName>
    <definedName name="_xlnm.Extract" localSheetId="7">'ejercicio_8(b)'!$O$15:$Z$15</definedName>
    <definedName name="Materiales">#REF!</definedName>
    <definedName name="PedidosxDepósito">#REF!</definedName>
    <definedName name="Slicer_demorado">#N/A</definedName>
    <definedName name="Slicer_Depósito1">#N/A</definedName>
  </definedNames>
  <calcPr calcId="191029"/>
  <pivotCaches>
    <pivotCache cacheId="0" r:id="rId12"/>
    <pivotCache cacheId="2" r:id="rId13"/>
    <pivotCache cacheId="15"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75" i="32" l="1"/>
  <c r="F75" i="32"/>
  <c r="H75" i="32" s="1"/>
  <c r="E75" i="32"/>
  <c r="K74" i="32"/>
  <c r="F74" i="32"/>
  <c r="H74" i="32" s="1"/>
  <c r="E74" i="32"/>
  <c r="K73" i="32"/>
  <c r="F73" i="32"/>
  <c r="H73" i="32" s="1"/>
  <c r="E73" i="32"/>
  <c r="K72" i="32"/>
  <c r="F72" i="32"/>
  <c r="H72" i="32" s="1"/>
  <c r="E72" i="32"/>
  <c r="K71" i="32"/>
  <c r="F71" i="32"/>
  <c r="H71" i="32" s="1"/>
  <c r="E71" i="32"/>
  <c r="K70" i="32"/>
  <c r="F70" i="32"/>
  <c r="H70" i="32" s="1"/>
  <c r="E70" i="32"/>
  <c r="K69" i="32"/>
  <c r="F69" i="32"/>
  <c r="H69" i="32" s="1"/>
  <c r="E69" i="32"/>
  <c r="K68" i="32"/>
  <c r="F68" i="32"/>
  <c r="H68" i="32" s="1"/>
  <c r="E68" i="32"/>
  <c r="K67" i="32"/>
  <c r="F67" i="32"/>
  <c r="H67" i="32" s="1"/>
  <c r="E67" i="32"/>
  <c r="K66" i="32"/>
  <c r="F66" i="32"/>
  <c r="H66" i="32" s="1"/>
  <c r="E66" i="32"/>
  <c r="K65" i="32"/>
  <c r="F65" i="32"/>
  <c r="H65" i="32" s="1"/>
  <c r="E65" i="32"/>
  <c r="K64" i="32"/>
  <c r="F64" i="32"/>
  <c r="H64" i="32" s="1"/>
  <c r="E64" i="32"/>
  <c r="K63" i="32"/>
  <c r="F63" i="32"/>
  <c r="H63" i="32" s="1"/>
  <c r="E63" i="32"/>
  <c r="K62" i="32"/>
  <c r="F62" i="32"/>
  <c r="H62" i="32" s="1"/>
  <c r="E62" i="32"/>
  <c r="K61" i="32"/>
  <c r="F61" i="32"/>
  <c r="H61" i="32" s="1"/>
  <c r="E61" i="32"/>
  <c r="K60" i="32"/>
  <c r="F60" i="32"/>
  <c r="H60" i="32" s="1"/>
  <c r="E60" i="32"/>
  <c r="K59" i="32"/>
  <c r="F59" i="32"/>
  <c r="H59" i="32" s="1"/>
  <c r="E59" i="32"/>
  <c r="K58" i="32"/>
  <c r="F58" i="32"/>
  <c r="H58" i="32" s="1"/>
  <c r="E58" i="32"/>
  <c r="K57" i="32"/>
  <c r="F57" i="32"/>
  <c r="H57" i="32" s="1"/>
  <c r="E57" i="32"/>
  <c r="K56" i="32"/>
  <c r="F56" i="32"/>
  <c r="H56" i="32" s="1"/>
  <c r="E56" i="32"/>
  <c r="K55" i="32"/>
  <c r="F55" i="32"/>
  <c r="H55" i="32" s="1"/>
  <c r="E55" i="32"/>
  <c r="K54" i="32"/>
  <c r="F54" i="32"/>
  <c r="H54" i="32" s="1"/>
  <c r="E54" i="32"/>
  <c r="K53" i="32"/>
  <c r="F53" i="32"/>
  <c r="H53" i="32" s="1"/>
  <c r="E53" i="32"/>
  <c r="K52" i="32"/>
  <c r="F52" i="32"/>
  <c r="H52" i="32" s="1"/>
  <c r="E52" i="32"/>
  <c r="K51" i="32"/>
  <c r="F51" i="32"/>
  <c r="H51" i="32" s="1"/>
  <c r="E51" i="32"/>
  <c r="K50" i="32"/>
  <c r="F50" i="32"/>
  <c r="H50" i="32" s="1"/>
  <c r="E50" i="32"/>
  <c r="K49" i="32"/>
  <c r="F49" i="32"/>
  <c r="H49" i="32" s="1"/>
  <c r="E49" i="32"/>
  <c r="K48" i="32"/>
  <c r="F48" i="32"/>
  <c r="H48" i="32" s="1"/>
  <c r="E48" i="32"/>
  <c r="K47" i="32"/>
  <c r="F47" i="32"/>
  <c r="H47" i="32" s="1"/>
  <c r="E47" i="32"/>
  <c r="K46" i="32"/>
  <c r="F46" i="32"/>
  <c r="H46" i="32" s="1"/>
  <c r="E46" i="32"/>
  <c r="K45" i="32"/>
  <c r="F45" i="32"/>
  <c r="H45" i="32" s="1"/>
  <c r="E45" i="32"/>
  <c r="K44" i="32"/>
  <c r="F44" i="32"/>
  <c r="H44" i="32" s="1"/>
  <c r="E44" i="32"/>
  <c r="K43" i="32"/>
  <c r="F43" i="32"/>
  <c r="H43" i="32" s="1"/>
  <c r="E43" i="32"/>
  <c r="K42" i="32"/>
  <c r="F42" i="32"/>
  <c r="H42" i="32" s="1"/>
  <c r="E42" i="32"/>
  <c r="K41" i="32"/>
  <c r="F41" i="32"/>
  <c r="H41" i="32" s="1"/>
  <c r="E41" i="32"/>
  <c r="K40" i="32"/>
  <c r="F40" i="32"/>
  <c r="H40" i="32" s="1"/>
  <c r="E40" i="32"/>
  <c r="K39" i="32"/>
  <c r="F39" i="32"/>
  <c r="H39" i="32" s="1"/>
  <c r="E39" i="32"/>
  <c r="K38" i="32"/>
  <c r="F38" i="32"/>
  <c r="H38" i="32" s="1"/>
  <c r="E38" i="32"/>
  <c r="K37" i="32"/>
  <c r="F37" i="32"/>
  <c r="H37" i="32" s="1"/>
  <c r="E37" i="32"/>
  <c r="K36" i="32"/>
  <c r="F36" i="32"/>
  <c r="H36" i="32" s="1"/>
  <c r="E36" i="32"/>
  <c r="K35" i="32"/>
  <c r="F35" i="32"/>
  <c r="H35" i="32" s="1"/>
  <c r="E35" i="32"/>
  <c r="K34" i="32"/>
  <c r="F34" i="32"/>
  <c r="H34" i="32" s="1"/>
  <c r="E34" i="32"/>
  <c r="K33" i="32"/>
  <c r="F33" i="32"/>
  <c r="H33" i="32" s="1"/>
  <c r="L33" i="32" s="1"/>
  <c r="E33" i="32"/>
  <c r="K32" i="32"/>
  <c r="F32" i="32"/>
  <c r="H32" i="32" s="1"/>
  <c r="L32" i="32" s="1"/>
  <c r="E32" i="32"/>
  <c r="K31" i="32"/>
  <c r="F31" i="32"/>
  <c r="H31" i="32" s="1"/>
  <c r="L31" i="32" s="1"/>
  <c r="E31" i="32"/>
  <c r="K30" i="32"/>
  <c r="F30" i="32"/>
  <c r="H30" i="32" s="1"/>
  <c r="E30" i="32"/>
  <c r="K29" i="32"/>
  <c r="F29" i="32"/>
  <c r="H29" i="32" s="1"/>
  <c r="E29" i="32"/>
  <c r="K28" i="32"/>
  <c r="F28" i="32"/>
  <c r="H28" i="32" s="1"/>
  <c r="E28" i="32"/>
  <c r="K27" i="32"/>
  <c r="F27" i="32"/>
  <c r="H27" i="32" s="1"/>
  <c r="E27" i="32"/>
  <c r="K26" i="32"/>
  <c r="F26" i="32"/>
  <c r="H26" i="32" s="1"/>
  <c r="E26" i="32"/>
  <c r="K25" i="32"/>
  <c r="F25" i="32"/>
  <c r="H25" i="32" s="1"/>
  <c r="E25" i="32"/>
  <c r="K24" i="32"/>
  <c r="F24" i="32"/>
  <c r="H24" i="32" s="1"/>
  <c r="E24" i="32"/>
  <c r="K23" i="32"/>
  <c r="F23" i="32"/>
  <c r="H23" i="32" s="1"/>
  <c r="E23" i="32"/>
  <c r="K22" i="32"/>
  <c r="F22" i="32"/>
  <c r="H22" i="32" s="1"/>
  <c r="E22" i="32"/>
  <c r="K21" i="32"/>
  <c r="F21" i="32"/>
  <c r="H21" i="32" s="1"/>
  <c r="E21" i="32"/>
  <c r="K20" i="32"/>
  <c r="F20" i="32"/>
  <c r="H20" i="32" s="1"/>
  <c r="E20" i="32"/>
  <c r="K19" i="32"/>
  <c r="F19" i="32"/>
  <c r="H19" i="32" s="1"/>
  <c r="E19" i="32"/>
  <c r="K18" i="32"/>
  <c r="F18" i="32"/>
  <c r="H18" i="32" s="1"/>
  <c r="E18" i="32"/>
  <c r="K17" i="32"/>
  <c r="F17" i="32"/>
  <c r="H17" i="32" s="1"/>
  <c r="E17" i="32"/>
  <c r="K16" i="32"/>
  <c r="F16" i="32"/>
  <c r="H16" i="32" s="1"/>
  <c r="E16" i="32"/>
  <c r="K15" i="32"/>
  <c r="F15" i="32"/>
  <c r="H15" i="32" s="1"/>
  <c r="E15" i="32"/>
  <c r="K14" i="32"/>
  <c r="F14" i="32"/>
  <c r="H14" i="32" s="1"/>
  <c r="E14" i="32"/>
  <c r="K13" i="32"/>
  <c r="F13" i="32"/>
  <c r="H13" i="32" s="1"/>
  <c r="E13" i="32"/>
  <c r="K12" i="32"/>
  <c r="F12" i="32"/>
  <c r="H12" i="32" s="1"/>
  <c r="E12" i="32"/>
  <c r="K11" i="32"/>
  <c r="F11" i="32"/>
  <c r="H11" i="32" s="1"/>
  <c r="E11" i="32"/>
  <c r="K10" i="32"/>
  <c r="F10" i="32"/>
  <c r="H10" i="32" s="1"/>
  <c r="E10" i="32"/>
  <c r="K9" i="32"/>
  <c r="F9" i="32"/>
  <c r="H9" i="32" s="1"/>
  <c r="E9" i="32"/>
  <c r="L69" i="31"/>
  <c r="AD1" i="31"/>
  <c r="L69" i="30"/>
  <c r="F68" i="26"/>
  <c r="H68" i="26" s="1"/>
  <c r="L68" i="26" s="1"/>
  <c r="E68" i="26"/>
  <c r="F67" i="26"/>
  <c r="H67" i="26" s="1"/>
  <c r="L67" i="26" s="1"/>
  <c r="E67" i="26"/>
  <c r="F66" i="26"/>
  <c r="H66" i="26" s="1"/>
  <c r="L66" i="26" s="1"/>
  <c r="E66" i="26"/>
  <c r="F65" i="26"/>
  <c r="H65" i="26" s="1"/>
  <c r="L65" i="26" s="1"/>
  <c r="E65" i="26"/>
  <c r="F64" i="26"/>
  <c r="H64" i="26" s="1"/>
  <c r="L64" i="26" s="1"/>
  <c r="E64" i="26"/>
  <c r="F63" i="26"/>
  <c r="H63" i="26" s="1"/>
  <c r="L63" i="26" s="1"/>
  <c r="E63" i="26"/>
  <c r="F62" i="26"/>
  <c r="H62" i="26" s="1"/>
  <c r="L62" i="26" s="1"/>
  <c r="E62" i="26"/>
  <c r="F61" i="26"/>
  <c r="H61" i="26" s="1"/>
  <c r="L61" i="26" s="1"/>
  <c r="E61" i="26"/>
  <c r="F60" i="26"/>
  <c r="H60" i="26" s="1"/>
  <c r="L60" i="26" s="1"/>
  <c r="E60" i="26"/>
  <c r="F59" i="26"/>
  <c r="H59" i="26" s="1"/>
  <c r="L59" i="26" s="1"/>
  <c r="E59" i="26"/>
  <c r="F58" i="26"/>
  <c r="H58" i="26" s="1"/>
  <c r="L58" i="26" s="1"/>
  <c r="E58" i="26"/>
  <c r="F57" i="26"/>
  <c r="H57" i="26" s="1"/>
  <c r="L57" i="26" s="1"/>
  <c r="E57" i="26"/>
  <c r="F56" i="26"/>
  <c r="H56" i="26" s="1"/>
  <c r="L56" i="26" s="1"/>
  <c r="E56" i="26"/>
  <c r="F55" i="26"/>
  <c r="H55" i="26" s="1"/>
  <c r="L55" i="26" s="1"/>
  <c r="E55" i="26"/>
  <c r="F54" i="26"/>
  <c r="H54" i="26" s="1"/>
  <c r="L54" i="26" s="1"/>
  <c r="E54" i="26"/>
  <c r="F53" i="26"/>
  <c r="H53" i="26" s="1"/>
  <c r="L53" i="26" s="1"/>
  <c r="E53" i="26"/>
  <c r="F52" i="26"/>
  <c r="H52" i="26" s="1"/>
  <c r="L52" i="26" s="1"/>
  <c r="E52" i="26"/>
  <c r="F51" i="26"/>
  <c r="H51" i="26" s="1"/>
  <c r="L51" i="26" s="1"/>
  <c r="E51" i="26"/>
  <c r="F50" i="26"/>
  <c r="H50" i="26" s="1"/>
  <c r="L50" i="26" s="1"/>
  <c r="E50" i="26"/>
  <c r="F49" i="26"/>
  <c r="H49" i="26" s="1"/>
  <c r="L49" i="26" s="1"/>
  <c r="E49" i="26"/>
  <c r="F48" i="26"/>
  <c r="H48" i="26" s="1"/>
  <c r="L48" i="26" s="1"/>
  <c r="E48" i="26"/>
  <c r="F47" i="26"/>
  <c r="H47" i="26" s="1"/>
  <c r="L47" i="26" s="1"/>
  <c r="E47" i="26"/>
  <c r="F46" i="26"/>
  <c r="H46" i="26" s="1"/>
  <c r="L46" i="26" s="1"/>
  <c r="E46" i="26"/>
  <c r="F45" i="26"/>
  <c r="H45" i="26" s="1"/>
  <c r="L45" i="26" s="1"/>
  <c r="E45" i="26"/>
  <c r="F44" i="26"/>
  <c r="H44" i="26" s="1"/>
  <c r="L44" i="26" s="1"/>
  <c r="E44" i="26"/>
  <c r="F43" i="26"/>
  <c r="H43" i="26" s="1"/>
  <c r="L43" i="26" s="1"/>
  <c r="E43" i="26"/>
  <c r="F42" i="26"/>
  <c r="H42" i="26" s="1"/>
  <c r="L42" i="26" s="1"/>
  <c r="E42" i="26"/>
  <c r="F41" i="26"/>
  <c r="H41" i="26" s="1"/>
  <c r="L41" i="26" s="1"/>
  <c r="E41" i="26"/>
  <c r="F40" i="26"/>
  <c r="H40" i="26" s="1"/>
  <c r="L40" i="26" s="1"/>
  <c r="E40" i="26"/>
  <c r="F39" i="26"/>
  <c r="H39" i="26" s="1"/>
  <c r="L39" i="26" s="1"/>
  <c r="E39" i="26"/>
  <c r="F38" i="26"/>
  <c r="H38" i="26" s="1"/>
  <c r="L38" i="26" s="1"/>
  <c r="E38" i="26"/>
  <c r="F37" i="26"/>
  <c r="H37" i="26" s="1"/>
  <c r="L37" i="26" s="1"/>
  <c r="E37" i="26"/>
  <c r="F36" i="26"/>
  <c r="H36" i="26" s="1"/>
  <c r="L36" i="26" s="1"/>
  <c r="E36" i="26"/>
  <c r="F35" i="26"/>
  <c r="H35" i="26" s="1"/>
  <c r="L35" i="26" s="1"/>
  <c r="E35" i="26"/>
  <c r="F34" i="26"/>
  <c r="H34" i="26" s="1"/>
  <c r="L34" i="26" s="1"/>
  <c r="E34" i="26"/>
  <c r="F33" i="26"/>
  <c r="H33" i="26" s="1"/>
  <c r="L33" i="26" s="1"/>
  <c r="E33" i="26"/>
  <c r="F32" i="26"/>
  <c r="H32" i="26" s="1"/>
  <c r="L32" i="26" s="1"/>
  <c r="E32" i="26"/>
  <c r="F31" i="26"/>
  <c r="H31" i="26" s="1"/>
  <c r="L31" i="26" s="1"/>
  <c r="E31" i="26"/>
  <c r="F30" i="26"/>
  <c r="H30" i="26" s="1"/>
  <c r="L30" i="26" s="1"/>
  <c r="E30" i="26"/>
  <c r="F29" i="26"/>
  <c r="H29" i="26" s="1"/>
  <c r="L29" i="26" s="1"/>
  <c r="E29" i="26"/>
  <c r="F28" i="26"/>
  <c r="H28" i="26" s="1"/>
  <c r="L28" i="26" s="1"/>
  <c r="E28" i="26"/>
  <c r="F27" i="26"/>
  <c r="H27" i="26" s="1"/>
  <c r="L27" i="26" s="1"/>
  <c r="E27" i="26"/>
  <c r="F26" i="26"/>
  <c r="H26" i="26" s="1"/>
  <c r="L26" i="26" s="1"/>
  <c r="E26" i="26"/>
  <c r="F25" i="26"/>
  <c r="H25" i="26" s="1"/>
  <c r="L25" i="26" s="1"/>
  <c r="E25" i="26"/>
  <c r="F24" i="26"/>
  <c r="H24" i="26" s="1"/>
  <c r="L24" i="26" s="1"/>
  <c r="E24" i="26"/>
  <c r="F23" i="26"/>
  <c r="H23" i="26" s="1"/>
  <c r="L23" i="26" s="1"/>
  <c r="E23" i="26"/>
  <c r="F22" i="26"/>
  <c r="H22" i="26" s="1"/>
  <c r="L22" i="26" s="1"/>
  <c r="E22" i="26"/>
  <c r="F21" i="26"/>
  <c r="H21" i="26" s="1"/>
  <c r="L21" i="26" s="1"/>
  <c r="E21" i="26"/>
  <c r="F20" i="26"/>
  <c r="H20" i="26" s="1"/>
  <c r="L20" i="26" s="1"/>
  <c r="E20" i="26"/>
  <c r="F19" i="26"/>
  <c r="H19" i="26" s="1"/>
  <c r="L19" i="26" s="1"/>
  <c r="E19" i="26"/>
  <c r="F18" i="26"/>
  <c r="H18" i="26" s="1"/>
  <c r="L18" i="26" s="1"/>
  <c r="E18" i="26"/>
  <c r="F17" i="26"/>
  <c r="H17" i="26" s="1"/>
  <c r="L17" i="26" s="1"/>
  <c r="E17" i="26"/>
  <c r="L16" i="26"/>
  <c r="F16" i="26"/>
  <c r="E16" i="26"/>
  <c r="F15" i="26"/>
  <c r="H15" i="26" s="1"/>
  <c r="L15" i="26" s="1"/>
  <c r="E15" i="26"/>
  <c r="F14" i="26"/>
  <c r="H14" i="26" s="1"/>
  <c r="L14" i="26" s="1"/>
  <c r="E14" i="26"/>
  <c r="F13" i="26"/>
  <c r="H13" i="26" s="1"/>
  <c r="L13" i="26" s="1"/>
  <c r="E13" i="26"/>
  <c r="F12" i="26"/>
  <c r="H12" i="26" s="1"/>
  <c r="L12" i="26" s="1"/>
  <c r="E12" i="26"/>
  <c r="F11" i="26"/>
  <c r="H11" i="26" s="1"/>
  <c r="L11" i="26" s="1"/>
  <c r="E11" i="26"/>
  <c r="F10" i="26"/>
  <c r="H10" i="26" s="1"/>
  <c r="L10" i="26" s="1"/>
  <c r="E10" i="26"/>
  <c r="F9" i="26"/>
  <c r="H9" i="26" s="1"/>
  <c r="L9" i="26" s="1"/>
  <c r="E9" i="26"/>
  <c r="F8" i="26"/>
  <c r="H8" i="26" s="1"/>
  <c r="L8" i="26" s="1"/>
  <c r="E8" i="26"/>
  <c r="F7" i="26"/>
  <c r="H7" i="26" s="1"/>
  <c r="L7" i="26" s="1"/>
  <c r="E7" i="26"/>
  <c r="F6" i="26"/>
  <c r="H6" i="26" s="1"/>
  <c r="L6" i="26" s="1"/>
  <c r="E6" i="26"/>
  <c r="F5" i="26"/>
  <c r="H5" i="26" s="1"/>
  <c r="L5" i="26" s="1"/>
  <c r="E5" i="26"/>
  <c r="F4" i="26"/>
  <c r="H4" i="26" s="1"/>
  <c r="L4" i="26" s="1"/>
  <c r="E4" i="26"/>
  <c r="F3" i="26"/>
  <c r="H3" i="26" s="1"/>
  <c r="L3" i="26" s="1"/>
  <c r="E3" i="26"/>
  <c r="F2" i="26"/>
  <c r="H2" i="26" s="1"/>
  <c r="L2" i="26" s="1"/>
  <c r="E2" i="26"/>
  <c r="F68" i="25"/>
  <c r="H68" i="25" s="1"/>
  <c r="L68" i="25" s="1"/>
  <c r="E68" i="25"/>
  <c r="F67" i="25"/>
  <c r="H67" i="25" s="1"/>
  <c r="L67" i="25" s="1"/>
  <c r="E67" i="25"/>
  <c r="F66" i="25"/>
  <c r="H66" i="25" s="1"/>
  <c r="L66" i="25" s="1"/>
  <c r="E66" i="25"/>
  <c r="F65" i="25"/>
  <c r="H65" i="25" s="1"/>
  <c r="L65" i="25" s="1"/>
  <c r="E65" i="25"/>
  <c r="F64" i="25"/>
  <c r="H64" i="25" s="1"/>
  <c r="L64" i="25" s="1"/>
  <c r="E64" i="25"/>
  <c r="F63" i="25"/>
  <c r="H63" i="25" s="1"/>
  <c r="L63" i="25" s="1"/>
  <c r="E63" i="25"/>
  <c r="F62" i="25"/>
  <c r="H62" i="25" s="1"/>
  <c r="L62" i="25" s="1"/>
  <c r="E62" i="25"/>
  <c r="F61" i="25"/>
  <c r="H61" i="25" s="1"/>
  <c r="L61" i="25" s="1"/>
  <c r="E61" i="25"/>
  <c r="F60" i="25"/>
  <c r="H60" i="25" s="1"/>
  <c r="L60" i="25" s="1"/>
  <c r="E60" i="25"/>
  <c r="F59" i="25"/>
  <c r="H59" i="25" s="1"/>
  <c r="L59" i="25" s="1"/>
  <c r="E59" i="25"/>
  <c r="F58" i="25"/>
  <c r="H58" i="25" s="1"/>
  <c r="L58" i="25" s="1"/>
  <c r="E58" i="25"/>
  <c r="F57" i="25"/>
  <c r="H57" i="25" s="1"/>
  <c r="L57" i="25" s="1"/>
  <c r="E57" i="25"/>
  <c r="F56" i="25"/>
  <c r="H56" i="25" s="1"/>
  <c r="L56" i="25" s="1"/>
  <c r="E56" i="25"/>
  <c r="F55" i="25"/>
  <c r="H55" i="25" s="1"/>
  <c r="L55" i="25" s="1"/>
  <c r="E55" i="25"/>
  <c r="F54" i="25"/>
  <c r="H54" i="25" s="1"/>
  <c r="L54" i="25" s="1"/>
  <c r="E54" i="25"/>
  <c r="F53" i="25"/>
  <c r="H53" i="25" s="1"/>
  <c r="L53" i="25" s="1"/>
  <c r="E53" i="25"/>
  <c r="F52" i="25"/>
  <c r="H52" i="25" s="1"/>
  <c r="L52" i="25" s="1"/>
  <c r="E52" i="25"/>
  <c r="F51" i="25"/>
  <c r="H51" i="25" s="1"/>
  <c r="L51" i="25" s="1"/>
  <c r="E51" i="25"/>
  <c r="F50" i="25"/>
  <c r="H50" i="25" s="1"/>
  <c r="L50" i="25" s="1"/>
  <c r="E50" i="25"/>
  <c r="F49" i="25"/>
  <c r="H49" i="25" s="1"/>
  <c r="L49" i="25" s="1"/>
  <c r="E49" i="25"/>
  <c r="F48" i="25"/>
  <c r="H48" i="25" s="1"/>
  <c r="L48" i="25" s="1"/>
  <c r="E48" i="25"/>
  <c r="F47" i="25"/>
  <c r="H47" i="25" s="1"/>
  <c r="L47" i="25" s="1"/>
  <c r="E47" i="25"/>
  <c r="F46" i="25"/>
  <c r="H46" i="25" s="1"/>
  <c r="L46" i="25" s="1"/>
  <c r="E46" i="25"/>
  <c r="F45" i="25"/>
  <c r="H45" i="25" s="1"/>
  <c r="L45" i="25" s="1"/>
  <c r="E45" i="25"/>
  <c r="F44" i="25"/>
  <c r="H44" i="25" s="1"/>
  <c r="L44" i="25" s="1"/>
  <c r="E44" i="25"/>
  <c r="F43" i="25"/>
  <c r="H43" i="25" s="1"/>
  <c r="L43" i="25" s="1"/>
  <c r="E43" i="25"/>
  <c r="F42" i="25"/>
  <c r="H42" i="25" s="1"/>
  <c r="L42" i="25" s="1"/>
  <c r="E42" i="25"/>
  <c r="F41" i="25"/>
  <c r="H41" i="25" s="1"/>
  <c r="L41" i="25" s="1"/>
  <c r="E41" i="25"/>
  <c r="F40" i="25"/>
  <c r="H40" i="25" s="1"/>
  <c r="L40" i="25" s="1"/>
  <c r="E40" i="25"/>
  <c r="F39" i="25"/>
  <c r="H39" i="25" s="1"/>
  <c r="L39" i="25" s="1"/>
  <c r="E39" i="25"/>
  <c r="F38" i="25"/>
  <c r="H38" i="25" s="1"/>
  <c r="L38" i="25" s="1"/>
  <c r="E38" i="25"/>
  <c r="F37" i="25"/>
  <c r="H37" i="25" s="1"/>
  <c r="L37" i="25" s="1"/>
  <c r="E37" i="25"/>
  <c r="F36" i="25"/>
  <c r="H36" i="25" s="1"/>
  <c r="L36" i="25" s="1"/>
  <c r="E36" i="25"/>
  <c r="F35" i="25"/>
  <c r="H35" i="25" s="1"/>
  <c r="L35" i="25" s="1"/>
  <c r="E35" i="25"/>
  <c r="F34" i="25"/>
  <c r="H34" i="25" s="1"/>
  <c r="L34" i="25" s="1"/>
  <c r="E34" i="25"/>
  <c r="F33" i="25"/>
  <c r="H33" i="25" s="1"/>
  <c r="L33" i="25" s="1"/>
  <c r="E33" i="25"/>
  <c r="F32" i="25"/>
  <c r="H32" i="25" s="1"/>
  <c r="L32" i="25" s="1"/>
  <c r="E32" i="25"/>
  <c r="F31" i="25"/>
  <c r="H31" i="25" s="1"/>
  <c r="L31" i="25" s="1"/>
  <c r="E31" i="25"/>
  <c r="F30" i="25"/>
  <c r="H30" i="25" s="1"/>
  <c r="L30" i="25" s="1"/>
  <c r="E30" i="25"/>
  <c r="F29" i="25"/>
  <c r="H29" i="25" s="1"/>
  <c r="L29" i="25" s="1"/>
  <c r="E29" i="25"/>
  <c r="F28" i="25"/>
  <c r="H28" i="25" s="1"/>
  <c r="L28" i="25" s="1"/>
  <c r="E28" i="25"/>
  <c r="F27" i="25"/>
  <c r="H27" i="25" s="1"/>
  <c r="L27" i="25" s="1"/>
  <c r="E27" i="25"/>
  <c r="F26" i="25"/>
  <c r="H26" i="25" s="1"/>
  <c r="L26" i="25" s="1"/>
  <c r="E26" i="25"/>
  <c r="F25" i="25"/>
  <c r="H25" i="25" s="1"/>
  <c r="L25" i="25" s="1"/>
  <c r="E25" i="25"/>
  <c r="F24" i="25"/>
  <c r="H24" i="25" s="1"/>
  <c r="L24" i="25" s="1"/>
  <c r="E24" i="25"/>
  <c r="F23" i="25"/>
  <c r="H23" i="25" s="1"/>
  <c r="L23" i="25" s="1"/>
  <c r="E23" i="25"/>
  <c r="F22" i="25"/>
  <c r="H22" i="25" s="1"/>
  <c r="L22" i="25" s="1"/>
  <c r="E22" i="25"/>
  <c r="F21" i="25"/>
  <c r="H21" i="25" s="1"/>
  <c r="L21" i="25" s="1"/>
  <c r="E21" i="25"/>
  <c r="F20" i="25"/>
  <c r="H20" i="25" s="1"/>
  <c r="L20" i="25" s="1"/>
  <c r="E20" i="25"/>
  <c r="F19" i="25"/>
  <c r="H19" i="25" s="1"/>
  <c r="L19" i="25" s="1"/>
  <c r="E19" i="25"/>
  <c r="F18" i="25"/>
  <c r="H18" i="25" s="1"/>
  <c r="L18" i="25" s="1"/>
  <c r="E18" i="25"/>
  <c r="F17" i="25"/>
  <c r="H17" i="25" s="1"/>
  <c r="L17" i="25" s="1"/>
  <c r="E17" i="25"/>
  <c r="L16" i="25"/>
  <c r="F16" i="25"/>
  <c r="E16" i="25"/>
  <c r="F15" i="25"/>
  <c r="H15" i="25" s="1"/>
  <c r="L15" i="25" s="1"/>
  <c r="E15" i="25"/>
  <c r="F14" i="25"/>
  <c r="H14" i="25" s="1"/>
  <c r="L14" i="25" s="1"/>
  <c r="E14" i="25"/>
  <c r="F13" i="25"/>
  <c r="H13" i="25" s="1"/>
  <c r="L13" i="25" s="1"/>
  <c r="E13" i="25"/>
  <c r="F12" i="25"/>
  <c r="H12" i="25" s="1"/>
  <c r="L12" i="25" s="1"/>
  <c r="E12" i="25"/>
  <c r="F11" i="25"/>
  <c r="H11" i="25" s="1"/>
  <c r="L11" i="25" s="1"/>
  <c r="E11" i="25"/>
  <c r="F10" i="25"/>
  <c r="H10" i="25" s="1"/>
  <c r="L10" i="25" s="1"/>
  <c r="E10" i="25"/>
  <c r="F9" i="25"/>
  <c r="H9" i="25" s="1"/>
  <c r="L9" i="25" s="1"/>
  <c r="E9" i="25"/>
  <c r="F8" i="25"/>
  <c r="H8" i="25" s="1"/>
  <c r="L8" i="25" s="1"/>
  <c r="E8" i="25"/>
  <c r="F7" i="25"/>
  <c r="H7" i="25" s="1"/>
  <c r="L7" i="25" s="1"/>
  <c r="E7" i="25"/>
  <c r="F6" i="25"/>
  <c r="H6" i="25" s="1"/>
  <c r="L6" i="25" s="1"/>
  <c r="E6" i="25"/>
  <c r="F5" i="25"/>
  <c r="H5" i="25" s="1"/>
  <c r="L5" i="25" s="1"/>
  <c r="E5" i="25"/>
  <c r="F4" i="25"/>
  <c r="H4" i="25" s="1"/>
  <c r="L4" i="25" s="1"/>
  <c r="E4" i="25"/>
  <c r="F3" i="25"/>
  <c r="H3" i="25" s="1"/>
  <c r="L3" i="25" s="1"/>
  <c r="E3" i="25"/>
  <c r="F2" i="25"/>
  <c r="H2" i="25" s="1"/>
  <c r="L2" i="25" s="1"/>
  <c r="E2" i="25"/>
  <c r="F68" i="24"/>
  <c r="H68" i="24" s="1"/>
  <c r="L68" i="24" s="1"/>
  <c r="E68" i="24"/>
  <c r="F67" i="24"/>
  <c r="H67" i="24" s="1"/>
  <c r="L67" i="24" s="1"/>
  <c r="E67" i="24"/>
  <c r="F66" i="24"/>
  <c r="H66" i="24" s="1"/>
  <c r="L66" i="24" s="1"/>
  <c r="E66" i="24"/>
  <c r="F65" i="24"/>
  <c r="H65" i="24" s="1"/>
  <c r="L65" i="24" s="1"/>
  <c r="E65" i="24"/>
  <c r="F64" i="24"/>
  <c r="H64" i="24" s="1"/>
  <c r="L64" i="24" s="1"/>
  <c r="E64" i="24"/>
  <c r="F63" i="24"/>
  <c r="H63" i="24" s="1"/>
  <c r="L63" i="24" s="1"/>
  <c r="E63" i="24"/>
  <c r="F62" i="24"/>
  <c r="H62" i="24" s="1"/>
  <c r="L62" i="24" s="1"/>
  <c r="E62" i="24"/>
  <c r="F61" i="24"/>
  <c r="H61" i="24" s="1"/>
  <c r="L61" i="24" s="1"/>
  <c r="E61" i="24"/>
  <c r="F60" i="24"/>
  <c r="H60" i="24" s="1"/>
  <c r="L60" i="24" s="1"/>
  <c r="E60" i="24"/>
  <c r="F59" i="24"/>
  <c r="H59" i="24" s="1"/>
  <c r="L59" i="24" s="1"/>
  <c r="E59" i="24"/>
  <c r="F58" i="24"/>
  <c r="H58" i="24" s="1"/>
  <c r="L58" i="24" s="1"/>
  <c r="E58" i="24"/>
  <c r="F57" i="24"/>
  <c r="H57" i="24" s="1"/>
  <c r="L57" i="24" s="1"/>
  <c r="E57" i="24"/>
  <c r="F56" i="24"/>
  <c r="H56" i="24" s="1"/>
  <c r="L56" i="24" s="1"/>
  <c r="E56" i="24"/>
  <c r="F55" i="24"/>
  <c r="H55" i="24" s="1"/>
  <c r="L55" i="24" s="1"/>
  <c r="E55" i="24"/>
  <c r="F54" i="24"/>
  <c r="H54" i="24" s="1"/>
  <c r="L54" i="24" s="1"/>
  <c r="E54" i="24"/>
  <c r="F53" i="24"/>
  <c r="H53" i="24" s="1"/>
  <c r="L53" i="24" s="1"/>
  <c r="E53" i="24"/>
  <c r="F52" i="24"/>
  <c r="H52" i="24" s="1"/>
  <c r="L52" i="24" s="1"/>
  <c r="E52" i="24"/>
  <c r="F51" i="24"/>
  <c r="H51" i="24" s="1"/>
  <c r="L51" i="24" s="1"/>
  <c r="E51" i="24"/>
  <c r="F50" i="24"/>
  <c r="H50" i="24" s="1"/>
  <c r="L50" i="24" s="1"/>
  <c r="E50" i="24"/>
  <c r="F49" i="24"/>
  <c r="H49" i="24" s="1"/>
  <c r="L49" i="24" s="1"/>
  <c r="E49" i="24"/>
  <c r="F48" i="24"/>
  <c r="H48" i="24" s="1"/>
  <c r="L48" i="24" s="1"/>
  <c r="E48" i="24"/>
  <c r="F47" i="24"/>
  <c r="H47" i="24" s="1"/>
  <c r="L47" i="24" s="1"/>
  <c r="E47" i="24"/>
  <c r="F46" i="24"/>
  <c r="H46" i="24" s="1"/>
  <c r="L46" i="24" s="1"/>
  <c r="E46" i="24"/>
  <c r="F45" i="24"/>
  <c r="H45" i="24" s="1"/>
  <c r="L45" i="24" s="1"/>
  <c r="E45" i="24"/>
  <c r="F44" i="24"/>
  <c r="H44" i="24" s="1"/>
  <c r="L44" i="24" s="1"/>
  <c r="E44" i="24"/>
  <c r="F43" i="24"/>
  <c r="H43" i="24" s="1"/>
  <c r="L43" i="24" s="1"/>
  <c r="E43" i="24"/>
  <c r="F42" i="24"/>
  <c r="H42" i="24" s="1"/>
  <c r="L42" i="24" s="1"/>
  <c r="E42" i="24"/>
  <c r="F41" i="24"/>
  <c r="H41" i="24" s="1"/>
  <c r="L41" i="24" s="1"/>
  <c r="E41" i="24"/>
  <c r="F40" i="24"/>
  <c r="H40" i="24" s="1"/>
  <c r="L40" i="24" s="1"/>
  <c r="E40" i="24"/>
  <c r="F39" i="24"/>
  <c r="H39" i="24" s="1"/>
  <c r="L39" i="24" s="1"/>
  <c r="E39" i="24"/>
  <c r="F38" i="24"/>
  <c r="H38" i="24" s="1"/>
  <c r="L38" i="24" s="1"/>
  <c r="E38" i="24"/>
  <c r="F37" i="24"/>
  <c r="H37" i="24" s="1"/>
  <c r="L37" i="24" s="1"/>
  <c r="E37" i="24"/>
  <c r="F36" i="24"/>
  <c r="H36" i="24" s="1"/>
  <c r="L36" i="24" s="1"/>
  <c r="E36" i="24"/>
  <c r="F35" i="24"/>
  <c r="H35" i="24" s="1"/>
  <c r="L35" i="24" s="1"/>
  <c r="E35" i="24"/>
  <c r="F34" i="24"/>
  <c r="H34" i="24" s="1"/>
  <c r="L34" i="24" s="1"/>
  <c r="E34" i="24"/>
  <c r="F33" i="24"/>
  <c r="H33" i="24" s="1"/>
  <c r="L33" i="24" s="1"/>
  <c r="E33" i="24"/>
  <c r="F32" i="24"/>
  <c r="H32" i="24" s="1"/>
  <c r="L32" i="24" s="1"/>
  <c r="E32" i="24"/>
  <c r="F31" i="24"/>
  <c r="H31" i="24" s="1"/>
  <c r="L31" i="24" s="1"/>
  <c r="E31" i="24"/>
  <c r="F30" i="24"/>
  <c r="H30" i="24" s="1"/>
  <c r="L30" i="24" s="1"/>
  <c r="E30" i="24"/>
  <c r="F29" i="24"/>
  <c r="H29" i="24" s="1"/>
  <c r="L29" i="24" s="1"/>
  <c r="E29" i="24"/>
  <c r="F28" i="24"/>
  <c r="H28" i="24" s="1"/>
  <c r="L28" i="24" s="1"/>
  <c r="E28" i="24"/>
  <c r="F27" i="24"/>
  <c r="H27" i="24" s="1"/>
  <c r="L27" i="24" s="1"/>
  <c r="E27" i="24"/>
  <c r="F26" i="24"/>
  <c r="H26" i="24" s="1"/>
  <c r="L26" i="24" s="1"/>
  <c r="E26" i="24"/>
  <c r="F25" i="24"/>
  <c r="H25" i="24" s="1"/>
  <c r="L25" i="24" s="1"/>
  <c r="E25" i="24"/>
  <c r="F24" i="24"/>
  <c r="H24" i="24" s="1"/>
  <c r="L24" i="24" s="1"/>
  <c r="E24" i="24"/>
  <c r="F23" i="24"/>
  <c r="H23" i="24" s="1"/>
  <c r="L23" i="24" s="1"/>
  <c r="E23" i="24"/>
  <c r="F22" i="24"/>
  <c r="H22" i="24" s="1"/>
  <c r="L22" i="24" s="1"/>
  <c r="E22" i="24"/>
  <c r="F21" i="24"/>
  <c r="H21" i="24" s="1"/>
  <c r="L21" i="24" s="1"/>
  <c r="E21" i="24"/>
  <c r="F20" i="24"/>
  <c r="H20" i="24" s="1"/>
  <c r="L20" i="24" s="1"/>
  <c r="E20" i="24"/>
  <c r="F19" i="24"/>
  <c r="H19" i="24" s="1"/>
  <c r="L19" i="24" s="1"/>
  <c r="E19" i="24"/>
  <c r="F18" i="24"/>
  <c r="H18" i="24" s="1"/>
  <c r="L18" i="24" s="1"/>
  <c r="E18" i="24"/>
  <c r="F17" i="24"/>
  <c r="H17" i="24" s="1"/>
  <c r="L17" i="24" s="1"/>
  <c r="E17" i="24"/>
  <c r="L16" i="24"/>
  <c r="F16" i="24"/>
  <c r="E16" i="24"/>
  <c r="F15" i="24"/>
  <c r="H15" i="24" s="1"/>
  <c r="L15" i="24" s="1"/>
  <c r="E15" i="24"/>
  <c r="F14" i="24"/>
  <c r="H14" i="24" s="1"/>
  <c r="L14" i="24" s="1"/>
  <c r="E14" i="24"/>
  <c r="F13" i="24"/>
  <c r="H13" i="24" s="1"/>
  <c r="L13" i="24" s="1"/>
  <c r="E13" i="24"/>
  <c r="F12" i="24"/>
  <c r="H12" i="24" s="1"/>
  <c r="L12" i="24" s="1"/>
  <c r="E12" i="24"/>
  <c r="F11" i="24"/>
  <c r="H11" i="24" s="1"/>
  <c r="L11" i="24" s="1"/>
  <c r="E11" i="24"/>
  <c r="F10" i="24"/>
  <c r="H10" i="24" s="1"/>
  <c r="L10" i="24" s="1"/>
  <c r="E10" i="24"/>
  <c r="F9" i="24"/>
  <c r="H9" i="24" s="1"/>
  <c r="L9" i="24" s="1"/>
  <c r="E9" i="24"/>
  <c r="F8" i="24"/>
  <c r="H8" i="24" s="1"/>
  <c r="L8" i="24" s="1"/>
  <c r="E8" i="24"/>
  <c r="F7" i="24"/>
  <c r="H7" i="24" s="1"/>
  <c r="L7" i="24" s="1"/>
  <c r="E7" i="24"/>
  <c r="F6" i="24"/>
  <c r="H6" i="24" s="1"/>
  <c r="L6" i="24" s="1"/>
  <c r="E6" i="24"/>
  <c r="F5" i="24"/>
  <c r="H5" i="24" s="1"/>
  <c r="L5" i="24" s="1"/>
  <c r="E5" i="24"/>
  <c r="F4" i="24"/>
  <c r="H4" i="24" s="1"/>
  <c r="L4" i="24" s="1"/>
  <c r="E4" i="24"/>
  <c r="F3" i="24"/>
  <c r="H3" i="24" s="1"/>
  <c r="L3" i="24" s="1"/>
  <c r="E3" i="24"/>
  <c r="F2" i="24"/>
  <c r="H2" i="24" s="1"/>
  <c r="L2" i="24" s="1"/>
  <c r="E2" i="24"/>
  <c r="F68" i="22"/>
  <c r="H68" i="22" s="1"/>
  <c r="L68" i="22" s="1"/>
  <c r="E68" i="22"/>
  <c r="F67" i="22"/>
  <c r="H67" i="22" s="1"/>
  <c r="L67" i="22" s="1"/>
  <c r="E67" i="22"/>
  <c r="F66" i="22"/>
  <c r="H66" i="22" s="1"/>
  <c r="L66" i="22" s="1"/>
  <c r="E66" i="22"/>
  <c r="F65" i="22"/>
  <c r="H65" i="22" s="1"/>
  <c r="L65" i="22" s="1"/>
  <c r="E65" i="22"/>
  <c r="F64" i="22"/>
  <c r="H64" i="22" s="1"/>
  <c r="L64" i="22" s="1"/>
  <c r="E64" i="22"/>
  <c r="F63" i="22"/>
  <c r="H63" i="22" s="1"/>
  <c r="L63" i="22" s="1"/>
  <c r="E63" i="22"/>
  <c r="F62" i="22"/>
  <c r="H62" i="22" s="1"/>
  <c r="L62" i="22" s="1"/>
  <c r="E62" i="22"/>
  <c r="F61" i="22"/>
  <c r="H61" i="22" s="1"/>
  <c r="L61" i="22" s="1"/>
  <c r="E61" i="22"/>
  <c r="F60" i="22"/>
  <c r="H60" i="22" s="1"/>
  <c r="L60" i="22" s="1"/>
  <c r="E60" i="22"/>
  <c r="F59" i="22"/>
  <c r="H59" i="22" s="1"/>
  <c r="L59" i="22" s="1"/>
  <c r="E59" i="22"/>
  <c r="F58" i="22"/>
  <c r="H58" i="22" s="1"/>
  <c r="L58" i="22" s="1"/>
  <c r="E58" i="22"/>
  <c r="F57" i="22"/>
  <c r="H57" i="22" s="1"/>
  <c r="L57" i="22" s="1"/>
  <c r="E57" i="22"/>
  <c r="F56" i="22"/>
  <c r="H56" i="22" s="1"/>
  <c r="L56" i="22" s="1"/>
  <c r="E56" i="22"/>
  <c r="F55" i="22"/>
  <c r="H55" i="22" s="1"/>
  <c r="L55" i="22" s="1"/>
  <c r="E55" i="22"/>
  <c r="F54" i="22"/>
  <c r="H54" i="22" s="1"/>
  <c r="L54" i="22" s="1"/>
  <c r="E54" i="22"/>
  <c r="F53" i="22"/>
  <c r="H53" i="22" s="1"/>
  <c r="L53" i="22" s="1"/>
  <c r="E53" i="22"/>
  <c r="F52" i="22"/>
  <c r="H52" i="22" s="1"/>
  <c r="L52" i="22" s="1"/>
  <c r="E52" i="22"/>
  <c r="F51" i="22"/>
  <c r="H51" i="22" s="1"/>
  <c r="L51" i="22" s="1"/>
  <c r="E51" i="22"/>
  <c r="F50" i="22"/>
  <c r="H50" i="22" s="1"/>
  <c r="L50" i="22" s="1"/>
  <c r="E50" i="22"/>
  <c r="F49" i="22"/>
  <c r="H49" i="22" s="1"/>
  <c r="L49" i="22" s="1"/>
  <c r="E49" i="22"/>
  <c r="F48" i="22"/>
  <c r="H48" i="22" s="1"/>
  <c r="L48" i="22" s="1"/>
  <c r="E48" i="22"/>
  <c r="F47" i="22"/>
  <c r="H47" i="22" s="1"/>
  <c r="L47" i="22" s="1"/>
  <c r="E47" i="22"/>
  <c r="F46" i="22"/>
  <c r="H46" i="22" s="1"/>
  <c r="L46" i="22" s="1"/>
  <c r="E46" i="22"/>
  <c r="F45" i="22"/>
  <c r="H45" i="22" s="1"/>
  <c r="L45" i="22" s="1"/>
  <c r="E45" i="22"/>
  <c r="F44" i="22"/>
  <c r="H44" i="22" s="1"/>
  <c r="L44" i="22" s="1"/>
  <c r="E44" i="22"/>
  <c r="F43" i="22"/>
  <c r="H43" i="22" s="1"/>
  <c r="L43" i="22" s="1"/>
  <c r="E43" i="22"/>
  <c r="F42" i="22"/>
  <c r="H42" i="22" s="1"/>
  <c r="L42" i="22" s="1"/>
  <c r="E42" i="22"/>
  <c r="F41" i="22"/>
  <c r="H41" i="22" s="1"/>
  <c r="L41" i="22" s="1"/>
  <c r="E41" i="22"/>
  <c r="F40" i="22"/>
  <c r="H40" i="22" s="1"/>
  <c r="L40" i="22" s="1"/>
  <c r="E40" i="22"/>
  <c r="F39" i="22"/>
  <c r="H39" i="22" s="1"/>
  <c r="L39" i="22" s="1"/>
  <c r="E39" i="22"/>
  <c r="F38" i="22"/>
  <c r="H38" i="22" s="1"/>
  <c r="L38" i="22" s="1"/>
  <c r="E38" i="22"/>
  <c r="F37" i="22"/>
  <c r="H37" i="22" s="1"/>
  <c r="L37" i="22" s="1"/>
  <c r="E37" i="22"/>
  <c r="F36" i="22"/>
  <c r="H36" i="22" s="1"/>
  <c r="L36" i="22" s="1"/>
  <c r="E36" i="22"/>
  <c r="F35" i="22"/>
  <c r="H35" i="22" s="1"/>
  <c r="L35" i="22" s="1"/>
  <c r="E35" i="22"/>
  <c r="F34" i="22"/>
  <c r="H34" i="22" s="1"/>
  <c r="L34" i="22" s="1"/>
  <c r="E34" i="22"/>
  <c r="F33" i="22"/>
  <c r="H33" i="22" s="1"/>
  <c r="L33" i="22" s="1"/>
  <c r="E33" i="22"/>
  <c r="F32" i="22"/>
  <c r="H32" i="22" s="1"/>
  <c r="L32" i="22" s="1"/>
  <c r="E32" i="22"/>
  <c r="F31" i="22"/>
  <c r="H31" i="22" s="1"/>
  <c r="L31" i="22" s="1"/>
  <c r="E31" i="22"/>
  <c r="F30" i="22"/>
  <c r="H30" i="22" s="1"/>
  <c r="L30" i="22" s="1"/>
  <c r="E30" i="22"/>
  <c r="F29" i="22"/>
  <c r="H29" i="22" s="1"/>
  <c r="L29" i="22" s="1"/>
  <c r="E29" i="22"/>
  <c r="F28" i="22"/>
  <c r="H28" i="22" s="1"/>
  <c r="L28" i="22" s="1"/>
  <c r="E28" i="22"/>
  <c r="F27" i="22"/>
  <c r="H27" i="22" s="1"/>
  <c r="L27" i="22" s="1"/>
  <c r="E27" i="22"/>
  <c r="F26" i="22"/>
  <c r="H26" i="22" s="1"/>
  <c r="L26" i="22" s="1"/>
  <c r="E26" i="22"/>
  <c r="F25" i="22"/>
  <c r="H25" i="22" s="1"/>
  <c r="L25" i="22" s="1"/>
  <c r="E25" i="22"/>
  <c r="F24" i="22"/>
  <c r="H24" i="22" s="1"/>
  <c r="L24" i="22" s="1"/>
  <c r="E24" i="22"/>
  <c r="F23" i="22"/>
  <c r="H23" i="22" s="1"/>
  <c r="L23" i="22" s="1"/>
  <c r="E23" i="22"/>
  <c r="F22" i="22"/>
  <c r="H22" i="22" s="1"/>
  <c r="L22" i="22" s="1"/>
  <c r="E22" i="22"/>
  <c r="F21" i="22"/>
  <c r="H21" i="22" s="1"/>
  <c r="L21" i="22" s="1"/>
  <c r="E21" i="22"/>
  <c r="F20" i="22"/>
  <c r="H20" i="22" s="1"/>
  <c r="L20" i="22" s="1"/>
  <c r="E20" i="22"/>
  <c r="F19" i="22"/>
  <c r="H19" i="22" s="1"/>
  <c r="L19" i="22" s="1"/>
  <c r="E19" i="22"/>
  <c r="F18" i="22"/>
  <c r="H18" i="22" s="1"/>
  <c r="L18" i="22" s="1"/>
  <c r="E18" i="22"/>
  <c r="F17" i="22"/>
  <c r="H17" i="22" s="1"/>
  <c r="L17" i="22" s="1"/>
  <c r="E17" i="22"/>
  <c r="L16" i="22"/>
  <c r="F16" i="22"/>
  <c r="E16" i="22"/>
  <c r="F15" i="22"/>
  <c r="H15" i="22" s="1"/>
  <c r="L15" i="22" s="1"/>
  <c r="E15" i="22"/>
  <c r="F14" i="22"/>
  <c r="H14" i="22" s="1"/>
  <c r="L14" i="22" s="1"/>
  <c r="E14" i="22"/>
  <c r="F13" i="22"/>
  <c r="H13" i="22" s="1"/>
  <c r="L13" i="22" s="1"/>
  <c r="E13" i="22"/>
  <c r="F12" i="22"/>
  <c r="H12" i="22" s="1"/>
  <c r="L12" i="22" s="1"/>
  <c r="E12" i="22"/>
  <c r="F11" i="22"/>
  <c r="H11" i="22" s="1"/>
  <c r="L11" i="22" s="1"/>
  <c r="E11" i="22"/>
  <c r="F10" i="22"/>
  <c r="H10" i="22" s="1"/>
  <c r="L10" i="22" s="1"/>
  <c r="E10" i="22"/>
  <c r="F9" i="22"/>
  <c r="H9" i="22" s="1"/>
  <c r="L9" i="22" s="1"/>
  <c r="E9" i="22"/>
  <c r="F8" i="22"/>
  <c r="H8" i="22" s="1"/>
  <c r="L8" i="22" s="1"/>
  <c r="E8" i="22"/>
  <c r="F7" i="22"/>
  <c r="H7" i="22" s="1"/>
  <c r="L7" i="22" s="1"/>
  <c r="E7" i="22"/>
  <c r="F6" i="22"/>
  <c r="H6" i="22" s="1"/>
  <c r="L6" i="22" s="1"/>
  <c r="E6" i="22"/>
  <c r="F5" i="22"/>
  <c r="H5" i="22" s="1"/>
  <c r="L5" i="22" s="1"/>
  <c r="E5" i="22"/>
  <c r="F4" i="22"/>
  <c r="H4" i="22" s="1"/>
  <c r="L4" i="22" s="1"/>
  <c r="E4" i="22"/>
  <c r="F3" i="22"/>
  <c r="H3" i="22" s="1"/>
  <c r="L3" i="22" s="1"/>
  <c r="E3" i="22"/>
  <c r="F2" i="22"/>
  <c r="H2" i="22" s="1"/>
  <c r="L2" i="22" s="1"/>
  <c r="E2" i="22"/>
  <c r="K9" i="21"/>
  <c r="K10" i="21"/>
  <c r="K11" i="21"/>
  <c r="K12" i="21"/>
  <c r="K13" i="21"/>
  <c r="K14" i="21"/>
  <c r="K15" i="21"/>
  <c r="K16" i="21"/>
  <c r="K17" i="21"/>
  <c r="K18" i="21"/>
  <c r="K19" i="21"/>
  <c r="K20" i="21"/>
  <c r="K21" i="21"/>
  <c r="K22" i="21"/>
  <c r="K23" i="21"/>
  <c r="K24" i="21"/>
  <c r="K25" i="21"/>
  <c r="K26" i="21"/>
  <c r="K27" i="21"/>
  <c r="K28" i="21"/>
  <c r="K29" i="21"/>
  <c r="K30" i="21"/>
  <c r="K31" i="21"/>
  <c r="K32" i="21"/>
  <c r="K33" i="21"/>
  <c r="K34" i="21"/>
  <c r="K35" i="21"/>
  <c r="K36" i="21"/>
  <c r="K37" i="21"/>
  <c r="K38" i="21"/>
  <c r="K39" i="21"/>
  <c r="K40" i="21"/>
  <c r="K41" i="21"/>
  <c r="K42" i="21"/>
  <c r="K43" i="21"/>
  <c r="K44" i="21"/>
  <c r="K45" i="21"/>
  <c r="K46" i="21"/>
  <c r="K47" i="21"/>
  <c r="K48" i="21"/>
  <c r="K49" i="21"/>
  <c r="K50" i="21"/>
  <c r="K51" i="21"/>
  <c r="K52" i="21"/>
  <c r="K53" i="21"/>
  <c r="K54" i="21"/>
  <c r="K55" i="21"/>
  <c r="K56" i="21"/>
  <c r="K57" i="21"/>
  <c r="K58" i="21"/>
  <c r="K59" i="21"/>
  <c r="K60" i="21"/>
  <c r="K61" i="21"/>
  <c r="K62" i="21"/>
  <c r="K63" i="21"/>
  <c r="K64" i="21"/>
  <c r="K65" i="21"/>
  <c r="K66" i="21"/>
  <c r="K67" i="21"/>
  <c r="K68" i="21"/>
  <c r="K69" i="21"/>
  <c r="K70" i="21"/>
  <c r="K71" i="21"/>
  <c r="K72" i="21"/>
  <c r="K73" i="21"/>
  <c r="K74" i="21"/>
  <c r="K75" i="21"/>
  <c r="F75" i="21"/>
  <c r="H75" i="21" s="1"/>
  <c r="L75" i="21" s="1"/>
  <c r="E75" i="21"/>
  <c r="F74" i="21"/>
  <c r="H74" i="21" s="1"/>
  <c r="L74" i="21" s="1"/>
  <c r="E74" i="21"/>
  <c r="F73" i="21"/>
  <c r="H73" i="21" s="1"/>
  <c r="L73" i="21" s="1"/>
  <c r="E73" i="21"/>
  <c r="F72" i="21"/>
  <c r="H72" i="21" s="1"/>
  <c r="L72" i="21" s="1"/>
  <c r="E72" i="21"/>
  <c r="F71" i="21"/>
  <c r="H71" i="21" s="1"/>
  <c r="L71" i="21" s="1"/>
  <c r="E71" i="21"/>
  <c r="F70" i="21"/>
  <c r="H70" i="21" s="1"/>
  <c r="L70" i="21" s="1"/>
  <c r="E70" i="21"/>
  <c r="F69" i="21"/>
  <c r="H69" i="21" s="1"/>
  <c r="L69" i="21" s="1"/>
  <c r="E69" i="21"/>
  <c r="F68" i="21"/>
  <c r="H68" i="21" s="1"/>
  <c r="E68" i="21"/>
  <c r="F67" i="21"/>
  <c r="H67" i="21" s="1"/>
  <c r="E67" i="21"/>
  <c r="F66" i="21"/>
  <c r="H66" i="21" s="1"/>
  <c r="E66" i="21"/>
  <c r="F65" i="21"/>
  <c r="H65" i="21" s="1"/>
  <c r="E65" i="21"/>
  <c r="F64" i="21"/>
  <c r="H64" i="21" s="1"/>
  <c r="E64" i="21"/>
  <c r="F63" i="21"/>
  <c r="H63" i="21" s="1"/>
  <c r="E63" i="21"/>
  <c r="F62" i="21"/>
  <c r="H62" i="21" s="1"/>
  <c r="E62" i="21"/>
  <c r="F61" i="21"/>
  <c r="H61" i="21" s="1"/>
  <c r="E61" i="21"/>
  <c r="F60" i="21"/>
  <c r="H60" i="21" s="1"/>
  <c r="E60" i="21"/>
  <c r="F59" i="21"/>
  <c r="H59" i="21" s="1"/>
  <c r="E59" i="21"/>
  <c r="F58" i="21"/>
  <c r="H58" i="21" s="1"/>
  <c r="E58" i="21"/>
  <c r="F57" i="21"/>
  <c r="H57" i="21" s="1"/>
  <c r="E57" i="21"/>
  <c r="F56" i="21"/>
  <c r="H56" i="21" s="1"/>
  <c r="E56" i="21"/>
  <c r="F55" i="21"/>
  <c r="H55" i="21" s="1"/>
  <c r="E55" i="21"/>
  <c r="F54" i="21"/>
  <c r="H54" i="21" s="1"/>
  <c r="E54" i="21"/>
  <c r="F53" i="21"/>
  <c r="H53" i="21" s="1"/>
  <c r="E53" i="21"/>
  <c r="F52" i="21"/>
  <c r="H52" i="21" s="1"/>
  <c r="E52" i="21"/>
  <c r="F51" i="21"/>
  <c r="H51" i="21" s="1"/>
  <c r="E51" i="21"/>
  <c r="F50" i="21"/>
  <c r="H50" i="21" s="1"/>
  <c r="E50" i="21"/>
  <c r="F49" i="21"/>
  <c r="H49" i="21" s="1"/>
  <c r="E49" i="21"/>
  <c r="F48" i="21"/>
  <c r="H48" i="21" s="1"/>
  <c r="E48" i="21"/>
  <c r="F47" i="21"/>
  <c r="H47" i="21" s="1"/>
  <c r="E47" i="21"/>
  <c r="F46" i="21"/>
  <c r="H46" i="21" s="1"/>
  <c r="E46" i="21"/>
  <c r="F45" i="21"/>
  <c r="H45" i="21" s="1"/>
  <c r="E45" i="21"/>
  <c r="F44" i="21"/>
  <c r="H44" i="21" s="1"/>
  <c r="E44" i="21"/>
  <c r="F43" i="21"/>
  <c r="H43" i="21" s="1"/>
  <c r="E43" i="21"/>
  <c r="F42" i="21"/>
  <c r="H42" i="21" s="1"/>
  <c r="E42" i="21"/>
  <c r="F41" i="21"/>
  <c r="H41" i="21" s="1"/>
  <c r="E41" i="21"/>
  <c r="F40" i="21"/>
  <c r="H40" i="21" s="1"/>
  <c r="E40" i="21"/>
  <c r="F39" i="21"/>
  <c r="H39" i="21" s="1"/>
  <c r="E39" i="21"/>
  <c r="F38" i="21"/>
  <c r="H38" i="21" s="1"/>
  <c r="E38" i="21"/>
  <c r="F37" i="21"/>
  <c r="H37" i="21" s="1"/>
  <c r="E37" i="21"/>
  <c r="F36" i="21"/>
  <c r="H36" i="21" s="1"/>
  <c r="E36" i="21"/>
  <c r="F35" i="21"/>
  <c r="H35" i="21" s="1"/>
  <c r="E35" i="21"/>
  <c r="F34" i="21"/>
  <c r="H34" i="21" s="1"/>
  <c r="E34" i="21"/>
  <c r="F33" i="21"/>
  <c r="H33" i="21" s="1"/>
  <c r="E33" i="21"/>
  <c r="F32" i="21"/>
  <c r="H32" i="21" s="1"/>
  <c r="E32" i="21"/>
  <c r="F31" i="21"/>
  <c r="H31" i="21" s="1"/>
  <c r="E31" i="21"/>
  <c r="F30" i="21"/>
  <c r="H30" i="21" s="1"/>
  <c r="E30" i="21"/>
  <c r="F29" i="21"/>
  <c r="H29" i="21" s="1"/>
  <c r="E29" i="21"/>
  <c r="F28" i="21"/>
  <c r="H28" i="21" s="1"/>
  <c r="E28" i="21"/>
  <c r="F27" i="21"/>
  <c r="H27" i="21" s="1"/>
  <c r="E27" i="21"/>
  <c r="F26" i="21"/>
  <c r="H26" i="21" s="1"/>
  <c r="E26" i="21"/>
  <c r="F25" i="21"/>
  <c r="H25" i="21" s="1"/>
  <c r="L25" i="21" s="1"/>
  <c r="E25" i="21"/>
  <c r="F24" i="21"/>
  <c r="H24" i="21" s="1"/>
  <c r="L24" i="21" s="1"/>
  <c r="E24" i="21"/>
  <c r="F23" i="21"/>
  <c r="H23" i="21" s="1"/>
  <c r="L23" i="21" s="1"/>
  <c r="E23" i="21"/>
  <c r="F22" i="21"/>
  <c r="H22" i="21" s="1"/>
  <c r="L22" i="21" s="1"/>
  <c r="E22" i="21"/>
  <c r="F21" i="21"/>
  <c r="H21" i="21" s="1"/>
  <c r="L21" i="21" s="1"/>
  <c r="E21" i="21"/>
  <c r="F20" i="21"/>
  <c r="H20" i="21" s="1"/>
  <c r="L20" i="21" s="1"/>
  <c r="E20" i="21"/>
  <c r="F19" i="21"/>
  <c r="H19" i="21" s="1"/>
  <c r="L19" i="21" s="1"/>
  <c r="E19" i="21"/>
  <c r="F18" i="21"/>
  <c r="H18" i="21" s="1"/>
  <c r="L18" i="21" s="1"/>
  <c r="E18" i="21"/>
  <c r="F17" i="21"/>
  <c r="H17" i="21" s="1"/>
  <c r="L17" i="21" s="1"/>
  <c r="E17" i="21"/>
  <c r="F16" i="21"/>
  <c r="H16" i="21" s="1"/>
  <c r="L16" i="21" s="1"/>
  <c r="E16" i="21"/>
  <c r="F15" i="21"/>
  <c r="H15" i="21" s="1"/>
  <c r="L15" i="21" s="1"/>
  <c r="E15" i="21"/>
  <c r="F14" i="21"/>
  <c r="H14" i="21" s="1"/>
  <c r="L14" i="21" s="1"/>
  <c r="E14" i="21"/>
  <c r="F13" i="21"/>
  <c r="H13" i="21" s="1"/>
  <c r="L13" i="21" s="1"/>
  <c r="E13" i="21"/>
  <c r="F12" i="21"/>
  <c r="H12" i="21" s="1"/>
  <c r="L12" i="21" s="1"/>
  <c r="E12" i="21"/>
  <c r="F11" i="21"/>
  <c r="H11" i="21" s="1"/>
  <c r="L11" i="21" s="1"/>
  <c r="E11" i="21"/>
  <c r="F10" i="21"/>
  <c r="H10" i="21" s="1"/>
  <c r="L10" i="21" s="1"/>
  <c r="E10" i="21"/>
  <c r="F9" i="21"/>
  <c r="H9" i="21" s="1"/>
  <c r="L9" i="21" s="1"/>
  <c r="E9" i="21"/>
  <c r="U6" i="19" a="1"/>
  <c r="U6" i="19" s="1"/>
  <c r="T6" i="19" s="1"/>
  <c r="K2" i="19"/>
  <c r="K3" i="19"/>
  <c r="K4" i="19"/>
  <c r="K5" i="19"/>
  <c r="K6" i="19"/>
  <c r="K7" i="19"/>
  <c r="K8" i="19"/>
  <c r="K9" i="19"/>
  <c r="K10" i="19"/>
  <c r="K11" i="19"/>
  <c r="K12" i="19"/>
  <c r="K13" i="19"/>
  <c r="K14" i="19"/>
  <c r="K15" i="19"/>
  <c r="K16" i="19"/>
  <c r="K17" i="19"/>
  <c r="K18" i="19"/>
  <c r="K19" i="19"/>
  <c r="K20" i="19"/>
  <c r="K21" i="19"/>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Y6" i="19"/>
  <c r="L10" i="32" l="1"/>
  <c r="L12" i="32"/>
  <c r="L14" i="32"/>
  <c r="L16" i="32"/>
  <c r="L18" i="32"/>
  <c r="L20" i="32"/>
  <c r="L22" i="32"/>
  <c r="L24" i="32"/>
  <c r="L26" i="32"/>
  <c r="L28" i="32"/>
  <c r="L30" i="32"/>
  <c r="L9" i="32"/>
  <c r="L11" i="32"/>
  <c r="L13" i="32"/>
  <c r="L15" i="32"/>
  <c r="L17" i="32"/>
  <c r="L19" i="32"/>
  <c r="L21" i="32"/>
  <c r="L23" i="32"/>
  <c r="L25" i="32"/>
  <c r="L27" i="32"/>
  <c r="L29" i="32"/>
  <c r="L34" i="32"/>
  <c r="L35" i="32"/>
  <c r="L36" i="32"/>
  <c r="L37" i="32"/>
  <c r="L38" i="32"/>
  <c r="L39" i="32"/>
  <c r="L40" i="32"/>
  <c r="L41" i="32"/>
  <c r="L42" i="32"/>
  <c r="L43" i="32"/>
  <c r="L44" i="32"/>
  <c r="L45" i="32"/>
  <c r="L46" i="32"/>
  <c r="L47" i="32"/>
  <c r="L48" i="32"/>
  <c r="L49" i="32"/>
  <c r="L50" i="32"/>
  <c r="L51" i="32"/>
  <c r="L52" i="32"/>
  <c r="L53" i="32"/>
  <c r="L54" i="32"/>
  <c r="L55" i="32"/>
  <c r="L56" i="32"/>
  <c r="L57" i="32"/>
  <c r="L58" i="32"/>
  <c r="L59" i="32"/>
  <c r="L60" i="32"/>
  <c r="L61" i="32"/>
  <c r="L62" i="32"/>
  <c r="L63" i="32"/>
  <c r="L64" i="32"/>
  <c r="L65" i="32"/>
  <c r="L66" i="32"/>
  <c r="L67" i="32"/>
  <c r="L68" i="32"/>
  <c r="L69" i="32"/>
  <c r="L70" i="32"/>
  <c r="L71" i="32"/>
  <c r="L72" i="32"/>
  <c r="L73" i="32"/>
  <c r="L74" i="32"/>
  <c r="L75" i="32"/>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M74" i="21"/>
  <c r="M72" i="21"/>
  <c r="M70" i="21"/>
  <c r="M68" i="21"/>
  <c r="M66" i="21"/>
  <c r="M64" i="21"/>
  <c r="M62" i="21"/>
  <c r="M60" i="21"/>
  <c r="M58" i="21"/>
  <c r="M56" i="21"/>
  <c r="M54" i="21"/>
  <c r="M52" i="21"/>
  <c r="M50" i="21"/>
  <c r="M48" i="21"/>
  <c r="M46" i="21"/>
  <c r="M44" i="21"/>
  <c r="M42" i="21"/>
  <c r="M40" i="21"/>
  <c r="M38" i="21"/>
  <c r="M36" i="21"/>
  <c r="M34" i="21"/>
  <c r="M32" i="21"/>
  <c r="M30" i="21"/>
  <c r="M28" i="21"/>
  <c r="M26" i="21"/>
  <c r="M24" i="21"/>
  <c r="M22" i="21"/>
  <c r="M20" i="21"/>
  <c r="M18" i="21"/>
  <c r="M16" i="21"/>
  <c r="M14" i="21"/>
  <c r="M12" i="21"/>
  <c r="M10" i="21"/>
  <c r="M75" i="21"/>
  <c r="M73" i="21"/>
  <c r="M71" i="21"/>
  <c r="M69" i="21"/>
  <c r="M67" i="21"/>
  <c r="M65" i="21"/>
  <c r="M63" i="21"/>
  <c r="M61" i="21"/>
  <c r="M59" i="21"/>
  <c r="M57" i="21"/>
  <c r="M55" i="21"/>
  <c r="M53" i="21"/>
  <c r="M51" i="21"/>
  <c r="M49" i="21"/>
  <c r="M47" i="21"/>
  <c r="M45" i="21"/>
  <c r="M43" i="21"/>
  <c r="M41" i="21"/>
  <c r="M39" i="21"/>
  <c r="M37" i="21"/>
  <c r="M35" i="21"/>
  <c r="M33" i="21"/>
  <c r="M31" i="21"/>
  <c r="M29" i="21"/>
  <c r="M27" i="21"/>
  <c r="M25" i="21"/>
  <c r="M23" i="21"/>
  <c r="M21" i="21"/>
  <c r="M19" i="21"/>
  <c r="M17" i="21"/>
  <c r="M15" i="21"/>
  <c r="M13" i="21"/>
  <c r="M11" i="21"/>
  <c r="M9" i="21"/>
  <c r="T18" i="19"/>
  <c r="T13" i="19"/>
  <c r="T9" i="19"/>
  <c r="T20" i="19"/>
  <c r="T15" i="19"/>
  <c r="T11" i="19"/>
  <c r="T7" i="19"/>
  <c r="T21" i="19"/>
  <c r="T19" i="19"/>
  <c r="T17" i="19"/>
  <c r="T14" i="19"/>
  <c r="T12" i="19"/>
  <c r="T10" i="19"/>
  <c r="T8" i="19"/>
  <c r="T16" i="19"/>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2" i="19"/>
  <c r="E68" i="19"/>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E21" i="19"/>
  <c r="E20" i="19"/>
  <c r="E19" i="19"/>
  <c r="E18" i="19"/>
  <c r="E17" i="19"/>
  <c r="E16" i="19"/>
  <c r="E15" i="19"/>
  <c r="E14" i="19"/>
  <c r="E12" i="19"/>
  <c r="E11" i="19"/>
  <c r="E10" i="19"/>
  <c r="E9" i="19"/>
  <c r="E8" i="19"/>
  <c r="E7" i="19"/>
  <c r="E6" i="19"/>
  <c r="E5" i="19"/>
  <c r="E4" i="19"/>
  <c r="E3" i="19"/>
  <c r="E2" i="19"/>
  <c r="E13" i="19"/>
  <c r="P5" i="21" l="1"/>
  <c r="P6" i="21"/>
  <c r="P7" i="21"/>
  <c r="L76" i="21"/>
  <c r="H2" i="19"/>
  <c r="L2" i="19" s="1"/>
  <c r="H67" i="19"/>
  <c r="L67" i="19" s="1"/>
  <c r="H65" i="19"/>
  <c r="L65" i="19" s="1"/>
  <c r="H63" i="19"/>
  <c r="L63" i="19" s="1"/>
  <c r="H61" i="19"/>
  <c r="L61" i="19" s="1"/>
  <c r="H59" i="19"/>
  <c r="L59" i="19" s="1"/>
  <c r="H57" i="19"/>
  <c r="L57" i="19" s="1"/>
  <c r="H55" i="19"/>
  <c r="L55" i="19" s="1"/>
  <c r="H53" i="19"/>
  <c r="L53" i="19" s="1"/>
  <c r="H51" i="19"/>
  <c r="L51" i="19" s="1"/>
  <c r="H49" i="19"/>
  <c r="L49" i="19" s="1"/>
  <c r="H47" i="19"/>
  <c r="L47" i="19" s="1"/>
  <c r="H45" i="19"/>
  <c r="L45" i="19" s="1"/>
  <c r="H43" i="19"/>
  <c r="L43" i="19" s="1"/>
  <c r="H41" i="19"/>
  <c r="L41" i="19" s="1"/>
  <c r="H39" i="19"/>
  <c r="L39" i="19" s="1"/>
  <c r="H37" i="19"/>
  <c r="L37" i="19" s="1"/>
  <c r="H35" i="19"/>
  <c r="L35" i="19" s="1"/>
  <c r="H33" i="19"/>
  <c r="L33" i="19" s="1"/>
  <c r="H31" i="19"/>
  <c r="L31" i="19" s="1"/>
  <c r="H29" i="19"/>
  <c r="L29" i="19" s="1"/>
  <c r="H27" i="19"/>
  <c r="L27" i="19" s="1"/>
  <c r="H25" i="19"/>
  <c r="L25" i="19" s="1"/>
  <c r="H23" i="19"/>
  <c r="L23" i="19" s="1"/>
  <c r="H21" i="19"/>
  <c r="L21" i="19" s="1"/>
  <c r="H19" i="19"/>
  <c r="L19" i="19" s="1"/>
  <c r="H17" i="19"/>
  <c r="L17" i="19" s="1"/>
  <c r="H15" i="19"/>
  <c r="L15" i="19" s="1"/>
  <c r="H13" i="19"/>
  <c r="L13" i="19" s="1"/>
  <c r="H11" i="19"/>
  <c r="L11" i="19" s="1"/>
  <c r="H9" i="19"/>
  <c r="L9" i="19" s="1"/>
  <c r="H7" i="19"/>
  <c r="L7" i="19" s="1"/>
  <c r="H5" i="19"/>
  <c r="L5" i="19" s="1"/>
  <c r="H3" i="19"/>
  <c r="L3" i="19" s="1"/>
  <c r="H68" i="19"/>
  <c r="L68" i="19" s="1"/>
  <c r="H66" i="19"/>
  <c r="L66" i="19" s="1"/>
  <c r="H64" i="19"/>
  <c r="L64" i="19" s="1"/>
  <c r="H62" i="19"/>
  <c r="L62" i="19" s="1"/>
  <c r="H60" i="19"/>
  <c r="L60" i="19" s="1"/>
  <c r="H58" i="19"/>
  <c r="L58" i="19" s="1"/>
  <c r="H56" i="19"/>
  <c r="L56" i="19" s="1"/>
  <c r="H54" i="19"/>
  <c r="L54" i="19" s="1"/>
  <c r="H52" i="19"/>
  <c r="L52" i="19" s="1"/>
  <c r="H50" i="19"/>
  <c r="L50" i="19" s="1"/>
  <c r="H48" i="19"/>
  <c r="L48" i="19" s="1"/>
  <c r="H46" i="19"/>
  <c r="L46" i="19" s="1"/>
  <c r="H44" i="19"/>
  <c r="L44" i="19" s="1"/>
  <c r="H42" i="19"/>
  <c r="L42" i="19" s="1"/>
  <c r="H40" i="19"/>
  <c r="L40" i="19" s="1"/>
  <c r="H38" i="19"/>
  <c r="L38" i="19" s="1"/>
  <c r="H36" i="19"/>
  <c r="L36" i="19" s="1"/>
  <c r="H34" i="19"/>
  <c r="L34" i="19" s="1"/>
  <c r="H32" i="19"/>
  <c r="L32" i="19" s="1"/>
  <c r="H30" i="19"/>
  <c r="L30" i="19" s="1"/>
  <c r="H28" i="19"/>
  <c r="L28" i="19" s="1"/>
  <c r="H26" i="19"/>
  <c r="L26" i="19" s="1"/>
  <c r="H24" i="19"/>
  <c r="L24" i="19" s="1"/>
  <c r="H22" i="19"/>
  <c r="L22" i="19" s="1"/>
  <c r="H20" i="19"/>
  <c r="L20" i="19" s="1"/>
  <c r="H18" i="19"/>
  <c r="L18" i="19" s="1"/>
  <c r="L16" i="19"/>
  <c r="H14" i="19"/>
  <c r="L14" i="19" s="1"/>
  <c r="H12" i="19"/>
  <c r="L12" i="19" s="1"/>
  <c r="H10" i="19"/>
  <c r="L10" i="19" s="1"/>
  <c r="H8" i="19"/>
  <c r="L8" i="19" s="1"/>
  <c r="H6" i="19"/>
  <c r="L6" i="19" s="1"/>
  <c r="H4" i="19"/>
  <c r="L4" i="19" s="1"/>
  <c r="X5" i="19"/>
  <c r="X6" i="1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<sst xmlns="http://schemas.openxmlformats.org/spreadsheetml/2006/main" count="2355" uniqueCount="86">
  <si>
    <t>Nro. Pedido</t>
  </si>
  <si>
    <t>Unidades</t>
  </si>
  <si>
    <t>Precio unit.</t>
  </si>
  <si>
    <t>Importe</t>
  </si>
  <si>
    <t>Fecha de Pedido</t>
  </si>
  <si>
    <t>Estado</t>
  </si>
  <si>
    <t>Depósito</t>
  </si>
  <si>
    <t>BUE</t>
  </si>
  <si>
    <t>BAH</t>
  </si>
  <si>
    <t>ROS</t>
  </si>
  <si>
    <t>ID Cliente</t>
  </si>
  <si>
    <t>Pendiente Aprobación</t>
  </si>
  <si>
    <t>Pendiente Entrega</t>
  </si>
  <si>
    <t>Entregado</t>
  </si>
  <si>
    <t>Días Prep</t>
  </si>
  <si>
    <t>Fecha ent Prevista</t>
  </si>
  <si>
    <t>a) Con slicers</t>
  </si>
  <si>
    <t>b) Con filtros avanzados</t>
  </si>
  <si>
    <t>c) Con Fórmulas</t>
  </si>
  <si>
    <t>d) Con una Tabla Pivot</t>
  </si>
  <si>
    <t>e) Representar Gráficamente</t>
  </si>
  <si>
    <t>2. Quién es el cliente que realizó más cantidad de pedidos</t>
  </si>
  <si>
    <t>6. Representar con una Tabla Pivot cuántos pedidos hay por depósito por estado</t>
  </si>
  <si>
    <t xml:space="preserve">   a. a través de formulas/funciones</t>
  </si>
  <si>
    <t xml:space="preserve">   b. pivot tables</t>
  </si>
  <si>
    <t>3. Agregar una columna indicando si un pedido está demorado en su entrega o está a tiempo, dependiendo de la fecha de hoy</t>
  </si>
  <si>
    <t xml:space="preserve">      a. los pedidos (la columna Nro Pedido) en rojo, si está demorado</t>
  </si>
  <si>
    <t xml:space="preserve">      b. la fecha entrega prevista (columna Fecha etn Prevista) en amarillo si corresponde entregar el próximo mes (debe depender de la fecha en que abro la planilla)</t>
  </si>
  <si>
    <t>5. Indicar la cantidad de pedidos demorados por depósito (copiar la hoja y hacer cada item por separado)</t>
  </si>
  <si>
    <t>1. Formatear tabla y columnas (fecha: día-mes-año, importes con 2 decimales)</t>
  </si>
  <si>
    <t xml:space="preserve">   c. otra manera que devuelva el resultado?  (vale la creatividad)</t>
  </si>
  <si>
    <t>4. Destacar:</t>
  </si>
  <si>
    <t>7. Cuando armen la tabla, asegurarse que la columna depósito pueda solo tener los valores de BUE, BAH, ROS</t>
  </si>
  <si>
    <t xml:space="preserve">   a. hacerlo flexible por si mañana se agrega algún deposito nuevo (puede ser un nombre, tabla aux)</t>
  </si>
  <si>
    <t>Usen CREATIVIDAD, todo lo que tienen en su caja de herramientas de EXCEL.  Busquen maneras alternativas de lograr lo mismo</t>
  </si>
  <si>
    <t xml:space="preserve">   a.  Los Entregados</t>
  </si>
  <si>
    <t xml:space="preserve">   b.  Los Entregados en ROS y los Pendiente de Entrega en BUE</t>
  </si>
  <si>
    <t xml:space="preserve">   c.   Los del Deposito de BAH que tengan más de 3 días de preparacion</t>
  </si>
  <si>
    <t xml:space="preserve">   d.  Los pedidos de más de 304 y de menos de 310 unidades, Entregados, Pendientes de Entrega o Pendientes de Aprobación, en cualquier depósito menos en ROS</t>
  </si>
  <si>
    <t>8.  Generar un area aparte donde se puedan filtrar (segun area de criterio) // que les queden claras las areas de criterio</t>
  </si>
  <si>
    <t>Codigo Deposito</t>
  </si>
  <si>
    <t>Nombre Deposito</t>
  </si>
  <si>
    <t>Buenos Aires</t>
  </si>
  <si>
    <t>Bahía Blanca</t>
  </si>
  <si>
    <t>Rosario</t>
  </si>
  <si>
    <t xml:space="preserve">     a. agregar columna que tenga el nombre del depósito completo (no solo el codigo)</t>
  </si>
  <si>
    <t>9. Armar un listado por rangos de unidades.  Definir los valores min, max y el tamaño del intervalo, de manera de poder saber:</t>
  </si>
  <si>
    <t xml:space="preserve">    a.  Cantidad de órdenes en cada intervalo</t>
  </si>
  <si>
    <t xml:space="preserve">    b.  Suma de esas órdenes en cada intervalo</t>
  </si>
  <si>
    <t xml:space="preserve">    c.  Cantidad de ordenes segun su estado, para cada intervalo</t>
  </si>
  <si>
    <t xml:space="preserve">    d.  Graficar el punto c, con el grafico que te parezca mas adecuado</t>
  </si>
  <si>
    <t>cantidad de pedidos</t>
  </si>
  <si>
    <t>cliente</t>
  </si>
  <si>
    <t>maximo</t>
  </si>
  <si>
    <t>pivot tables</t>
  </si>
  <si>
    <t>Grand Total</t>
  </si>
  <si>
    <t>Count of Nro. Pedido</t>
  </si>
  <si>
    <t>Clientes</t>
  </si>
  <si>
    <t>A tiempo/demorado</t>
  </si>
  <si>
    <t>estado por deposito</t>
  </si>
  <si>
    <t>demorado</t>
  </si>
  <si>
    <t>e.</t>
  </si>
  <si>
    <t>15-39</t>
  </si>
  <si>
    <t>40-64</t>
  </si>
  <si>
    <t>65-89</t>
  </si>
  <si>
    <t>90-114</t>
  </si>
  <si>
    <t>115-139</t>
  </si>
  <si>
    <t>primero defini un rango y hago todo en funcion de ese rango</t>
  </si>
  <si>
    <t>Importe total</t>
  </si>
  <si>
    <t>Cantidad de pedido</t>
  </si>
  <si>
    <t>a tiempo</t>
  </si>
  <si>
    <t>Pendiente *</t>
  </si>
  <si>
    <t>&gt;3</t>
  </si>
  <si>
    <t>&gt;45</t>
  </si>
  <si>
    <t>&lt;90</t>
  </si>
  <si>
    <t>&lt;&gt;ROS</t>
  </si>
  <si>
    <t>codigoDeposito</t>
  </si>
  <si>
    <t>Row Labels</t>
  </si>
  <si>
    <t>Total</t>
  </si>
  <si>
    <t>&lt;&gt;Entregado</t>
  </si>
  <si>
    <t>&gt;44675</t>
  </si>
  <si>
    <t>(Multiple Items)</t>
  </si>
  <si>
    <t>Count of Unidades</t>
  </si>
  <si>
    <t>PEDIDOS NO DEMORADOS</t>
  </si>
  <si>
    <t>Pedidos demorados</t>
  </si>
  <si>
    <t>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</si>
</sst>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 x14ac:knownFonts="1">
    <font>
      <sz val="11"/>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4"/>
        <bgColor theme="4"/>
      </patternFill>
    </fill>
    <fill>
      <patternFill patternType="solid">
        <fgColor rgb="FF92D05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bgColor indexed="64"/>
      </patternFill>
    </fill>
    <fill>
      <patternFill patternType="solid">
        <fgColor theme="8" tint="0.79998168889431442"/>
        <bgColor indexed="64"/>
      </patternFill>
    </fill>
    <fill>
      <patternFill patternType="solid">
        <fgColor theme="4" tint="0.59999389629810485"/>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7">
    <xf numFmtId="0" fontId="0" fillId="0" borderId="0" xfId="0"/>
    <xf numFmtId="14" fontId="0" fillId="0" borderId="0" xfId="0" applyNumberFormat="1"/>
    <xf numFmtId="1" fontId="0" fillId="0" borderId="0" xfId="0" applyNumberFormat="1"/>
    <xf numFmtId="0" fontId="0" fillId="2" borderId="0" xfId="0" applyFill="1"/>
    <xf numFmtId="0" fontId="1" fillId="3" borderId="1" xfId="0" applyFont="1" applyFill="1" applyBorder="1"/>
    <xf numFmtId="0" fontId="1" fillId="3" borderId="2" xfId="0" applyFont="1" applyFill="1" applyBorder="1"/>
    <xf numFmtId="0" fontId="1" fillId="3" borderId="3" xfId="0" applyFont="1" applyFill="1" applyBorder="1"/>
    <xf numFmtId="0" fontId="0" fillId="4" borderId="0" xfId="0" applyFill="1"/>
    <xf numFmtId="0" fontId="0" fillId="5" borderId="0" xfId="0" applyFill="1"/>
    <xf numFmtId="0" fontId="0" fillId="0" borderId="0" xfId="0" applyAlignment="1">
      <alignment horizontal="left"/>
    </xf>
    <xf numFmtId="0" fontId="0" fillId="0" borderId="0" xfId="0" applyFill="1" applyAlignment="1">
      <alignment horizontal="left"/>
    </xf>
    <xf numFmtId="0" fontId="0" fillId="6" borderId="0" xfId="0" applyFill="1" applyAlignment="1">
      <alignment horizontal="left"/>
    </xf>
    <xf numFmtId="0" fontId="0" fillId="0" borderId="0" xfId="0" pivotButton="1"/>
    <xf numFmtId="0" fontId="0" fillId="0" borderId="0" xfId="0" applyNumberFormat="1"/>
    <xf numFmtId="0" fontId="0" fillId="6" borderId="0" xfId="0" applyNumberFormat="1" applyFill="1"/>
    <xf numFmtId="0" fontId="0" fillId="7" borderId="0" xfId="0" applyFill="1"/>
    <xf numFmtId="0" fontId="0" fillId="0" borderId="0" xfId="0" applyAlignment="1">
      <alignment horizontal="left" indent="1"/>
    </xf>
    <xf numFmtId="0" fontId="0" fillId="5" borderId="0" xfId="0" quotePrefix="1" applyFill="1" applyAlignment="1">
      <alignment horizontal="left" indent="3"/>
    </xf>
    <xf numFmtId="0" fontId="0" fillId="5" borderId="0" xfId="0" applyFill="1" applyAlignment="1">
      <alignment horizontal="left" indent="3"/>
    </xf>
    <xf numFmtId="0" fontId="0" fillId="7" borderId="0" xfId="0" quotePrefix="1" applyFill="1" applyAlignment="1">
      <alignment horizontal="left" indent="3"/>
    </xf>
    <xf numFmtId="0" fontId="0" fillId="7" borderId="0" xfId="0" applyFill="1" applyAlignment="1">
      <alignment horizontal="left" indent="3"/>
    </xf>
    <xf numFmtId="164" fontId="0" fillId="0" borderId="0" xfId="0" applyNumberFormat="1"/>
    <xf numFmtId="0" fontId="0" fillId="4" borderId="0" xfId="0" applyFill="1" applyAlignment="1">
      <alignment wrapText="1"/>
    </xf>
    <xf numFmtId="14" fontId="0" fillId="0" borderId="0" xfId="0" applyNumberFormat="1" applyAlignment="1">
      <alignment horizontal="left"/>
    </xf>
    <xf numFmtId="0" fontId="0" fillId="8" borderId="0" xfId="0" applyFill="1"/>
    <xf numFmtId="0" fontId="0" fillId="9" borderId="0" xfId="0" applyFill="1" applyAlignment="1">
      <alignment horizontal="left" indent="3"/>
    </xf>
    <xf numFmtId="0" fontId="0" fillId="9" borderId="0" xfId="0" applyFill="1"/>
  </cellXfs>
  <cellStyles count="1">
    <cellStyle name="Normal" xfId="0" builtinId="0"/>
  </cellStyles>
  <dxfs count="54">
    <dxf>
      <fill>
        <patternFill>
          <bgColor rgb="FFFF5D5D"/>
        </patternFill>
      </fill>
    </dxf>
    <dxf>
      <fill>
        <patternFill>
          <bgColor rgb="FFFF5D5D"/>
        </patternFill>
      </fill>
    </dxf>
    <dxf>
      <fill>
        <patternFill>
          <bgColor rgb="FFFFFF9F"/>
        </patternFill>
      </fill>
    </dxf>
    <dxf>
      <fill>
        <patternFill>
          <bgColor rgb="FFFF5D5D"/>
        </patternFill>
      </fill>
    </dxf>
    <dxf>
      <numFmt numFmtId="0" formatCode="General"/>
    </dxf>
    <dxf>
      <numFmt numFmtId="0" formatCode="General"/>
    </dxf>
    <dxf>
      <numFmt numFmtId="0" formatCode="General"/>
    </dxf>
    <dxf>
      <numFmt numFmtId="19" formatCode="d/m/yyyy"/>
    </dxf>
    <dxf>
      <numFmt numFmtId="19" formatCode="d/m/yyyy"/>
    </dxf>
    <dxf>
      <numFmt numFmtId="1" formatCode="0"/>
    </dxf>
    <dxf>
      <numFmt numFmtId="1" formatCode="0"/>
    </dxf>
    <dxf>
      <numFmt numFmtId="19" formatCode="d/m/yyyy"/>
    </dxf>
    <dxf>
      <numFmt numFmtId="19" formatCode="d/m/yyyy"/>
    </dxf>
    <dxf>
      <numFmt numFmtId="0" formatCode="General"/>
    </dxf>
    <dxf>
      <numFmt numFmtId="0" formatCode="General"/>
    </dxf>
    <dxf>
      <numFmt numFmtId="0" formatCode="General"/>
    </dxf>
    <dxf>
      <numFmt numFmtId="19" formatCode="d/m/yyyy"/>
    </dxf>
    <dxf>
      <numFmt numFmtId="1" formatCode="0"/>
    </dxf>
    <dxf>
      <numFmt numFmtId="19" formatCode="d/m/yyyy"/>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numFmt numFmtId="164" formatCode="&quot;$&quot;\ #,##0"/>
    </dxf>
    <dxf>
      <numFmt numFmtId="0" formatCode="General"/>
    </dxf>
    <dxf>
      <numFmt numFmtId="0" formatCode="General"/>
    </dxf>
    <dxf>
      <numFmt numFmtId="19" formatCode="d/m/yyyy"/>
    </dxf>
    <dxf>
      <numFmt numFmtId="1" formatCode="0"/>
    </dxf>
    <dxf>
      <numFmt numFmtId="19" formatCode="d/m/yyyy"/>
    </dxf>
    <dxf>
      <numFmt numFmtId="0" formatCode="General"/>
    </dxf>
    <dxf>
      <numFmt numFmtId="0" formatCode="General"/>
    </dxf>
    <dxf>
      <numFmt numFmtId="19" formatCode="d/m/yyyy"/>
    </dxf>
    <dxf>
      <numFmt numFmtId="1" formatCode="0"/>
    </dxf>
    <dxf>
      <numFmt numFmtId="19" formatCode="d/m/yyyy"/>
    </dxf>
    <dxf>
      <numFmt numFmtId="0" formatCode="General"/>
    </dxf>
    <dxf>
      <numFmt numFmtId="0" formatCode="General"/>
    </dxf>
    <dxf>
      <numFmt numFmtId="19" formatCode="d/m/yyyy"/>
    </dxf>
    <dxf>
      <numFmt numFmtId="1" formatCode="0"/>
    </dxf>
    <dxf>
      <numFmt numFmtId="19" formatCode="d/m/yyyy"/>
    </dxf>
    <dxf>
      <numFmt numFmtId="0" formatCode="General"/>
    </dxf>
    <dxf>
      <numFmt numFmtId="0" formatCode="General"/>
    </dxf>
    <dxf>
      <numFmt numFmtId="19" formatCode="d/m/yyyy"/>
    </dxf>
    <dxf>
      <numFmt numFmtId="1" formatCode="0"/>
    </dxf>
    <dxf>
      <numFmt numFmtId="19" formatCode="d/m/yyyy"/>
    </dxf>
    <dxf>
      <numFmt numFmtId="0" formatCode="General"/>
    </dxf>
    <dxf>
      <numFmt numFmtId="0" formatCode="General"/>
    </dxf>
    <dxf>
      <numFmt numFmtId="19" formatCode="d/m/yyyy"/>
    </dxf>
    <dxf>
      <numFmt numFmtId="1" formatCode="0"/>
    </dxf>
    <dxf>
      <numFmt numFmtId="19" formatCode="d/m/yyyy"/>
    </dxf>
    <dxf>
      <numFmt numFmtId="0" formatCode="General"/>
    </dxf>
    <dxf>
      <numFmt numFmtId="0" formatCode="General"/>
    </dxf>
    <dxf>
      <numFmt numFmtId="19" formatCode="d/m/yyyy"/>
    </dxf>
    <dxf>
      <numFmt numFmtId="1" formatCode="0"/>
    </dxf>
    <dxf>
      <numFmt numFmtId="19" formatCode="d/m/yyyy"/>
    </dxf>
    <dxf>
      <fill>
        <patternFill patternType="solid">
          <bgColor rgb="FFFFFF00"/>
        </patternFill>
      </fill>
    </dxf>
  </dxfs>
  <tableStyles count="0" defaultTableStyle="TableStyleMedium2" defaultPivotStyle="PivotStyleLight16"/>
  <colors>
    <mruColors>
      <color rgb="FFFFFF9F"/>
      <color rgb="FFFF5D5D"/>
      <color rgb="FFFF6600"/>
      <color rgb="FFDD9191"/>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ejercicio_5_formula_gráfico!$P$4</c:f>
              <c:strCache>
                <c:ptCount val="1"/>
                <c:pt idx="0">
                  <c:v>Pedidos demorados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ejercicio_5_formula_gráfico!$N$5:$N$7</c:f>
              <c:strCache>
                <c:ptCount val="3"/>
                <c:pt idx="0">
                  <c:v>BUE</c:v>
                </c:pt>
                <c:pt idx="1">
                  <c:v>BAH</c:v>
                </c:pt>
                <c:pt idx="2">
                  <c:v>ROS</c:v>
                </c:pt>
              </c:strCache>
            </c:strRef>
          </c:cat>
          <c:val>
            <c:numRef>
              <c:f>ejercicio_5_formula_gráfico!$P$5:$P$7</c:f>
              <c:numCache>
                <c:formatCode>General</c:formatCode>
                <c:ptCount val="3"/>
                <c:pt idx="0">
                  <c:v>8</c:v>
                </c:pt>
                <c:pt idx="1">
                  <c:v>9</c:v>
                </c:pt>
                <c:pt idx="2">
                  <c:v>3</c:v>
                </c:pt>
              </c:numCache>
            </c:numRef>
          </c:val>
          <c:extLst>
            <c:ext xmlns:c16="http://schemas.microsoft.com/office/drawing/2014/chart" uri="{C3380CC4-5D6E-409C-BE32-E72D297353CC}">
              <c16:uniqueId val="{00000000-5F45-4B08-B34D-4973B6381F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[4_Ejercicios practicas.xlsx]ejercicio_9!PivotTable1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ejercicio_9!$B$3</c:f>
              <c:strCache>
                <c:ptCount val="1"/>
                <c:pt idx="0">
                  <c:v>Cantidad de pedido</c:v>
                </c:pt>
              </c:strCache>
            </c:strRef>
          </c:tx>
          <c:spPr>
            <a:solidFill>
              <a:schemeClr val="accent1"/>
            </a:solidFill>
            <a:ln>
              <a:noFill/>
            </a:ln>
            <a:effectLst/>
          </c:spPr>
          <c:invertIfNegative val="0"/>
          <c:cat>
            <c:multiLvlStrRef>
              <c:f>ejercicio_9!$A$4:$A$24</c:f>
              <c:multiLvlStrCache>
                <c:ptCount val="15"/>
                <c:lvl>
                  <c:pt idx="0">
                    <c:v>Entregado</c:v>
                  </c:pt>
                  <c:pt idx="1">
                    <c:v>Pendiente Aprobación</c:v>
                  </c:pt>
                  <c:pt idx="2">
                    <c:v>Pendiente Entrega</c:v>
                  </c:pt>
                  <c:pt idx="3">
                    <c:v>Entregado</c:v>
                  </c:pt>
                  <c:pt idx="4">
                    <c:v>Pendiente Aprobación</c:v>
                  </c:pt>
                  <c:pt idx="5">
                    <c:v>Pendiente Entrega</c:v>
                  </c:pt>
                  <c:pt idx="6">
                    <c:v>Entregado</c:v>
                  </c:pt>
                  <c:pt idx="7">
                    <c:v>Pendiente Aprobación</c:v>
                  </c:pt>
                  <c:pt idx="8">
                    <c:v>Pendiente Entrega</c:v>
                  </c:pt>
                  <c:pt idx="9">
                    <c:v>Entregado</c:v>
                  </c:pt>
                  <c:pt idx="10">
                    <c:v>Pendiente Aprobación</c:v>
                  </c:pt>
                  <c:pt idx="11">
                    <c:v>Pendiente Entrega</c:v>
                  </c:pt>
                  <c:pt idx="12">
                    <c:v>Entregado</c:v>
                  </c:pt>
                  <c:pt idx="13">
                    <c:v>Pendiente Aprobación</c:v>
                  </c:pt>
                  <c:pt idx="14">
                    <c:v>Pendiente Entrega</c:v>
                  </c:pt>
                </c:lvl>
                <c:lvl>
                  <c:pt idx="0">
                    <c:v>15-39</c:v>
                  </c:pt>
                  <c:pt idx="3">
                    <c:v>40-64</c:v>
                  </c:pt>
                  <c:pt idx="6">
                    <c:v>65-89</c:v>
                  </c:pt>
                  <c:pt idx="9">
                    <c:v>90-114</c:v>
                  </c:pt>
                  <c:pt idx="12">
                    <c:v>115-139</c:v>
                  </c:pt>
                </c:lvl>
              </c:multiLvlStrCache>
            </c:multiLvlStrRef>
          </c:cat>
          <c:val>
            <c:numRef>
              <c:f>ejercicio_9!$B$4:$B$24</c:f>
              <c:numCache>
                <c:formatCode>General</c:formatCode>
                <c:ptCount val="15"/>
                <c:pt idx="0">
                  <c:v>6</c:v>
                </c:pt>
                <c:pt idx="1">
                  <c:v>3</c:v>
                </c:pt>
                <c:pt idx="2">
                  <c:v>8</c:v>
                </c:pt>
                <c:pt idx="3">
                  <c:v>4</c:v>
                </c:pt>
                <c:pt idx="4">
                  <c:v>7</c:v>
                </c:pt>
                <c:pt idx="5">
                  <c:v>6</c:v>
                </c:pt>
                <c:pt idx="6">
                  <c:v>5</c:v>
                </c:pt>
                <c:pt idx="7">
                  <c:v>3</c:v>
                </c:pt>
                <c:pt idx="8">
                  <c:v>6</c:v>
                </c:pt>
                <c:pt idx="9">
                  <c:v>4</c:v>
                </c:pt>
                <c:pt idx="10">
                  <c:v>3</c:v>
                </c:pt>
                <c:pt idx="11">
                  <c:v>7</c:v>
                </c:pt>
                <c:pt idx="12">
                  <c:v>1</c:v>
                </c:pt>
                <c:pt idx="13">
                  <c:v>2</c:v>
                </c:pt>
                <c:pt idx="14">
                  <c:v>2</c:v>
                </c:pt>
              </c:numCache>
            </c:numRef>
          </c:val>
          <c:extLst>
            <c:ext xmlns:c16="http://schemas.microsoft.com/office/drawing/2014/chart" uri="{C3380CC4-5D6E-409C-BE32-E72D297353CC}">
              <c16:uniqueId val="{00000000-97A9-4607-988C-E65BA5635288}"/>
            </c:ext>
          </c:extLst>
        </c:ser>
        <c:ser>
          <c:idx val="1"/>
          <c:order val="1"/>
          <c:tx>
            <c:strRef>
              <c:f>ejercicio_9!$C$3</c:f>
              <c:strCache>
                <c:ptCount val="1"/>
                <c:pt idx="0">
                  <c:v>Importe total</c:v>
                </c:pt>
              </c:strCache>
            </c:strRef>
          </c:tx>
          <c:spPr>
            <a:solidFill>
              <a:schemeClr val="accent2"/>
            </a:solidFill>
            <a:ln>
              <a:noFill/>
            </a:ln>
            <a:effectLst/>
          </c:spPr>
          <c:invertIfNegative val="0"/>
          <c:cat>
            <c:multiLvlStrRef>
              <c:f>ejercicio_9!$A$4:$A$24</c:f>
              <c:multiLvlStrCache>
                <c:ptCount val="15"/>
                <c:lvl>
                  <c:pt idx="0">
                    <c:v>Entregado</c:v>
                  </c:pt>
                  <c:pt idx="1">
                    <c:v>Pendiente Aprobación</c:v>
                  </c:pt>
                  <c:pt idx="2">
                    <c:v>Pendiente Entrega</c:v>
                  </c:pt>
                  <c:pt idx="3">
                    <c:v>Entregado</c:v>
                  </c:pt>
                  <c:pt idx="4">
                    <c:v>Pendiente Aprobación</c:v>
                  </c:pt>
                  <c:pt idx="5">
                    <c:v>Pendiente Entrega</c:v>
                  </c:pt>
                  <c:pt idx="6">
                    <c:v>Entregado</c:v>
                  </c:pt>
                  <c:pt idx="7">
                    <c:v>Pendiente Aprobación</c:v>
                  </c:pt>
                  <c:pt idx="8">
                    <c:v>Pendiente Entrega</c:v>
                  </c:pt>
                  <c:pt idx="9">
                    <c:v>Entregado</c:v>
                  </c:pt>
                  <c:pt idx="10">
                    <c:v>Pendiente Aprobación</c:v>
                  </c:pt>
                  <c:pt idx="11">
                    <c:v>Pendiente Entrega</c:v>
                  </c:pt>
                  <c:pt idx="12">
                    <c:v>Entregado</c:v>
                  </c:pt>
                  <c:pt idx="13">
                    <c:v>Pendiente Aprobación</c:v>
                  </c:pt>
                  <c:pt idx="14">
                    <c:v>Pendiente Entrega</c:v>
                  </c:pt>
                </c:lvl>
                <c:lvl>
                  <c:pt idx="0">
                    <c:v>15-39</c:v>
                  </c:pt>
                  <c:pt idx="3">
                    <c:v>40-64</c:v>
                  </c:pt>
                  <c:pt idx="6">
                    <c:v>65-89</c:v>
                  </c:pt>
                  <c:pt idx="9">
                    <c:v>90-114</c:v>
                  </c:pt>
                  <c:pt idx="12">
                    <c:v>115-139</c:v>
                  </c:pt>
                </c:lvl>
              </c:multiLvlStrCache>
            </c:multiLvlStrRef>
          </c:cat>
          <c:val>
            <c:numRef>
              <c:f>ejercicio_9!$C$4:$C$24</c:f>
              <c:numCache>
                <c:formatCode>"$"\ #,##0</c:formatCode>
                <c:ptCount val="15"/>
                <c:pt idx="0">
                  <c:v>65000</c:v>
                </c:pt>
                <c:pt idx="1">
                  <c:v>40000</c:v>
                </c:pt>
                <c:pt idx="2">
                  <c:v>129000</c:v>
                </c:pt>
                <c:pt idx="3">
                  <c:v>81500</c:v>
                </c:pt>
                <c:pt idx="4">
                  <c:v>174500</c:v>
                </c:pt>
                <c:pt idx="5">
                  <c:v>207500</c:v>
                </c:pt>
                <c:pt idx="6">
                  <c:v>182000</c:v>
                </c:pt>
                <c:pt idx="7">
                  <c:v>76000</c:v>
                </c:pt>
                <c:pt idx="8">
                  <c:v>255000</c:v>
                </c:pt>
                <c:pt idx="9">
                  <c:v>215500</c:v>
                </c:pt>
                <c:pt idx="10">
                  <c:v>135000</c:v>
                </c:pt>
                <c:pt idx="11">
                  <c:v>308000</c:v>
                </c:pt>
                <c:pt idx="12">
                  <c:v>60000</c:v>
                </c:pt>
                <c:pt idx="13">
                  <c:v>112000</c:v>
                </c:pt>
                <c:pt idx="14">
                  <c:v>132000</c:v>
                </c:pt>
              </c:numCache>
            </c:numRef>
          </c:val>
          <c:extLst>
            <c:ext xmlns:c16="http://schemas.microsoft.com/office/drawing/2014/chart" uri="{C3380CC4-5D6E-409C-BE32-E72D297353CC}">
              <c16:uniqueId val="{00000001-97A9-4607-988C-E65BA5635288}"/>
            </c:ext>
          </c:extLst>
        </c:ser>
        <c:dLbls>
          <c:showLegendKey val="0"/>
          <c:showVal val="0"/>
          <c:showCatName val="0"/>
          <c:showSerName val="0"/>
          <c:showPercent val="0"/>
          <c:showBubbleSize val="0"/>
        </c:dLbls>
        <c:gapWidth val="182"/>
        <c:axId val="507422712"/>
        <c:axId val="507422072"/>
      </c:barChart>
      <c:catAx>
        <c:axId val="507422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422072"/>
        <c:crosses val="autoZero"/>
        <c:auto val="1"/>
        <c:lblAlgn val="ctr"/>
        <c:lblOffset val="100"/>
        <c:noMultiLvlLbl val="0"/>
      </c:catAx>
      <c:valAx>
        <c:axId val="507422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422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13</xdr:col>
      <xdr:colOff>398318</xdr:colOff>
      <xdr:row>9</xdr:row>
      <xdr:rowOff>13855</xdr:rowOff>
    </xdr:from>
    <xdr:to>
      <xdr:col>21</xdr:col>
      <xdr:colOff>467591</xdr:colOff>
      <xdr:row>29</xdr:row>
      <xdr:rowOff>69273</xdr:rowOff>
    </xdr:to>
    <xdr:graphicFrame macro="">
      <xdr:nvGraphicFramePr>
        <xdr:cNvPr id="5" name="Chart 4">
          <a:extLst>
            <a:ext uri="{FF2B5EF4-FFF2-40B4-BE49-F238E27FC236}">
              <a16:creationId xmlns:a16="http://schemas.microsoft.com/office/drawing/2014/main" id="{29A51F3C-AF95-425A-8345-349ABB2A08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123825</xdr:colOff>
      <xdr:row>0</xdr:row>
      <xdr:rowOff>28575</xdr:rowOff>
    </xdr:from>
    <xdr:to>
      <xdr:col>14</xdr:col>
      <xdr:colOff>523875</xdr:colOff>
      <xdr:row>13</xdr:row>
      <xdr:rowOff>76200</xdr:rowOff>
    </xdr:to>
    <mc:AlternateContent xmlns:mc="http://schemas.openxmlformats.org/markup-compatibility/2006">
      <mc:Choice xmlns:sle15="http://schemas.microsoft.com/office/drawing/2012/slicer" Requires="sle15">
        <xdr:graphicFrame macro="">
          <xdr:nvGraphicFramePr>
            <xdr:cNvPr id="2" name="Depósito 1">
              <a:extLst>
                <a:ext uri="{FF2B5EF4-FFF2-40B4-BE49-F238E27FC236}">
                  <a16:creationId xmlns:a16="http://schemas.microsoft.com/office/drawing/2014/main" id="{734A6EF9-4EC8-4FF7-A206-F044C40239A9}"/>
                </a:ext>
              </a:extLst>
            </xdr:cNvPr>
            <xdr:cNvGraphicFramePr/>
          </xdr:nvGraphicFramePr>
          <xdr:xfrm>
            <a:off x="0" y="0"/>
            <a:ext cx="0" cy="0"/>
          </xdr:xfrm>
          <a:graphic>
            <a:graphicData uri="http://schemas.microsoft.com/office/drawing/2010/slicer">
              <sle:slicer xmlns:sle="http://schemas.microsoft.com/office/drawing/2010/slicer" name="Depósito 1"/>
            </a:graphicData>
          </a:graphic>
        </xdr:graphicFrame>
      </mc:Choice>
      <mc:Fallback>
        <xdr:sp macro="" textlink="">
          <xdr:nvSpPr>
            <xdr:cNvPr id="0" name=""/>
            <xdr:cNvSpPr>
              <a:spLocks noTextEdit="1"/>
            </xdr:cNvSpPr>
          </xdr:nvSpPr>
          <xdr:spPr>
            <a:xfrm>
              <a:off x="11431361" y="28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561975</xdr:colOff>
      <xdr:row>0</xdr:row>
      <xdr:rowOff>28575</xdr:rowOff>
    </xdr:from>
    <xdr:to>
      <xdr:col>17</xdr:col>
      <xdr:colOff>561975</xdr:colOff>
      <xdr:row>13</xdr:row>
      <xdr:rowOff>76200</xdr:rowOff>
    </xdr:to>
    <mc:AlternateContent xmlns:mc="http://schemas.openxmlformats.org/markup-compatibility/2006">
      <mc:Choice xmlns:sle15="http://schemas.microsoft.com/office/drawing/2012/slicer" Requires="sle15">
        <xdr:graphicFrame macro="">
          <xdr:nvGraphicFramePr>
            <xdr:cNvPr id="3" name="demorado">
              <a:extLst>
                <a:ext uri="{FF2B5EF4-FFF2-40B4-BE49-F238E27FC236}">
                  <a16:creationId xmlns:a16="http://schemas.microsoft.com/office/drawing/2014/main" id="{8A0B1BCA-3EC2-4957-86F9-509BF7747E2B}"/>
                </a:ext>
              </a:extLst>
            </xdr:cNvPr>
            <xdr:cNvGraphicFramePr/>
          </xdr:nvGraphicFramePr>
          <xdr:xfrm>
            <a:off x="0" y="0"/>
            <a:ext cx="0" cy="0"/>
          </xdr:xfrm>
          <a:graphic>
            <a:graphicData uri="http://schemas.microsoft.com/office/drawing/2010/slicer">
              <sle:slicer xmlns:sle="http://schemas.microsoft.com/office/drawing/2010/slicer" name="demorado"/>
            </a:graphicData>
          </a:graphic>
        </xdr:graphicFrame>
      </mc:Choice>
      <mc:Fallback>
        <xdr:sp macro="" textlink="">
          <xdr:nvSpPr>
            <xdr:cNvPr id="0" name=""/>
            <xdr:cNvSpPr>
              <a:spLocks noTextEdit="1"/>
            </xdr:cNvSpPr>
          </xdr:nvSpPr>
          <xdr:spPr>
            <a:xfrm>
              <a:off x="13298261" y="28575"/>
              <a:ext cx="1836964"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476250</xdr:colOff>
      <xdr:row>1</xdr:row>
      <xdr:rowOff>166687</xdr:rowOff>
    </xdr:from>
    <xdr:to>
      <xdr:col>11</xdr:col>
      <xdr:colOff>171450</xdr:colOff>
      <xdr:row>16</xdr:row>
      <xdr:rowOff>52387</xdr:rowOff>
    </xdr:to>
    <xdr:graphicFrame macro="">
      <xdr:nvGraphicFramePr>
        <xdr:cNvPr id="2" name="Chart 1">
          <a:extLst>
            <a:ext uri="{FF2B5EF4-FFF2-40B4-BE49-F238E27FC236}">
              <a16:creationId xmlns:a16="http://schemas.microsoft.com/office/drawing/2014/main" id="{CF13DE71-7609-424C-A007-37840BC661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ada" refreshedDate="44674.995745717591" createdVersion="7" refreshedVersion="7" minRefreshableVersion="3" recordCount="67" xr:uid="{45ED98BF-F631-4E1B-B9E3-9C1B555C13F8}">
  <cacheSource type="worksheet">
    <worksheetSource name="Table2"/>
  </cacheSource>
  <cacheFields count="11">
    <cacheField name="ID Cliente" numFmtId="0">
      <sharedItems containsSemiMixedTypes="0" containsString="0" containsNumber="1" containsInteger="1" minValue="10304" maxValue="60798" count="16">
        <n v="10304"/>
        <n v="60798"/>
        <n v="29384"/>
        <n v="59302"/>
        <n v="45607"/>
        <n v="50695"/>
        <n v="10395"/>
        <n v="15036"/>
        <n v="45023"/>
        <n v="40543"/>
        <n v="20550"/>
        <n v="30960"/>
        <n v="30670"/>
        <n v="45090"/>
        <n v="23450"/>
        <n v="59830"/>
      </sharedItems>
    </cacheField>
    <cacheField name="Nro. Pedido" numFmtId="0">
      <sharedItems containsSemiMixedTypes="0" containsString="0" containsNumber="1" containsInteger="1" minValue="300" maxValue="366" count="67">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sharedItems>
    </cacheField>
    <cacheField name="Unidades" numFmtId="0">
      <sharedItems containsSemiMixedTypes="0" containsString="0" containsNumber="1" containsInteger="1" minValue="15" maxValue="130"/>
    </cacheField>
    <cacheField name="Precio unit." numFmtId="0">
      <sharedItems containsSemiMixedTypes="0" containsString="0" containsNumber="1" containsInteger="1" minValue="100" maxValue="900"/>
    </cacheField>
    <cacheField name="Importe" numFmtId="0">
      <sharedItems containsSemiMixedTypes="0" containsString="0" containsNumber="1" containsInteger="1" minValue="3000" maxValue="88000"/>
    </cacheField>
    <cacheField name="Fecha de Pedido" numFmtId="14">
      <sharedItems containsSemiMixedTypes="0" containsNonDate="0" containsDate="1" containsString="0" minDate="2022-04-18T00:00:00" maxDate="2022-04-19T00:00:00"/>
    </cacheField>
    <cacheField name="Días Prep" numFmtId="1">
      <sharedItems containsSemiMixedTypes="0" containsString="0" containsNumber="1" containsInteger="1" minValue="1" maxValue="8"/>
    </cacheField>
    <cacheField name="Fecha ent Prevista" numFmtId="14">
      <sharedItems containsSemiMixedTypes="0" containsNonDate="0" containsDate="1" containsString="0" minDate="2022-04-19T00:00:00" maxDate="2022-04-27T00:00:00"/>
    </cacheField>
    <cacheField name="Estado" numFmtId="0">
      <sharedItems count="3">
        <s v="Pendiente Aprobación"/>
        <s v="Pendiente Entrega"/>
        <s v="Entregado"/>
      </sharedItems>
    </cacheField>
    <cacheField name="Depósito" numFmtId="0">
      <sharedItems count="3">
        <s v="BUE"/>
        <s v="BAH"/>
        <s v="ROS"/>
      </sharedItems>
    </cacheField>
    <cacheField name="Nombre Deposito"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ada" refreshedDate="44675.577639351854" createdVersion="7" refreshedVersion="7" minRefreshableVersion="3" recordCount="67" xr:uid="{8EC96E8B-A0A0-4BCD-BC9F-F0700E92ABD0}">
  <cacheSource type="worksheet">
    <worksheetSource name="Table22"/>
  </cacheSource>
  <cacheFields count="12">
    <cacheField name="ID Cliente" numFmtId="0">
      <sharedItems containsSemiMixedTypes="0" containsString="0" containsNumber="1" containsInteger="1" minValue="10304" maxValue="60798"/>
    </cacheField>
    <cacheField name="Nro. Pedido" numFmtId="0">
      <sharedItems containsSemiMixedTypes="0" containsString="0" containsNumber="1" containsInteger="1" minValue="300" maxValue="366"/>
    </cacheField>
    <cacheField name="Unidades" numFmtId="0">
      <sharedItems containsSemiMixedTypes="0" containsString="0" containsNumber="1" containsInteger="1" minValue="15" maxValue="130" count="20">
        <n v="25"/>
        <n v="90"/>
        <n v="20"/>
        <n v="80"/>
        <n v="40"/>
        <n v="35"/>
        <n v="60"/>
        <n v="120"/>
        <n v="30"/>
        <n v="45"/>
        <n v="65"/>
        <n v="75"/>
        <n v="15"/>
        <n v="55"/>
        <n v="95"/>
        <n v="85"/>
        <n v="130"/>
        <n v="100"/>
        <n v="110"/>
        <n v="70"/>
      </sharedItems>
      <fieldGroup base="2">
        <rangePr startNum="15" endNum="130" groupInterval="25"/>
        <groupItems count="7">
          <s v="&lt;15"/>
          <s v="15-39"/>
          <s v="40-64"/>
          <s v="65-89"/>
          <s v="90-114"/>
          <s v="115-139"/>
          <s v="&gt;140"/>
        </groupItems>
      </fieldGroup>
    </cacheField>
    <cacheField name="Precio unit." numFmtId="0">
      <sharedItems containsSemiMixedTypes="0" containsString="0" containsNumber="1" containsInteger="1" minValue="100" maxValue="900"/>
    </cacheField>
    <cacheField name="Importe" numFmtId="0">
      <sharedItems containsSemiMixedTypes="0" containsString="0" containsNumber="1" containsInteger="1" minValue="3000" maxValue="88000"/>
    </cacheField>
    <cacheField name="Fecha de Pedido" numFmtId="14">
      <sharedItems containsSemiMixedTypes="0" containsNonDate="0" containsDate="1" containsString="0" minDate="2022-04-19T00:00:00" maxDate="2022-04-20T00:00:00"/>
    </cacheField>
    <cacheField name="Días Prep" numFmtId="1">
      <sharedItems containsSemiMixedTypes="0" containsString="0" containsNumber="1" containsInteger="1" minValue="1" maxValue="8"/>
    </cacheField>
    <cacheField name="Fecha ent Prevista" numFmtId="14">
      <sharedItems containsSemiMixedTypes="0" containsNonDate="0" containsDate="1" containsString="0" minDate="2022-04-20T00:00:00" maxDate="2022-05-04T00:00:00"/>
    </cacheField>
    <cacheField name="Estado" numFmtId="0">
      <sharedItems count="3">
        <s v="Pendiente Aprobación"/>
        <s v="Pendiente Entrega"/>
        <s v="Entregado"/>
      </sharedItems>
    </cacheField>
    <cacheField name="Depósito" numFmtId="0">
      <sharedItems/>
    </cacheField>
    <cacheField name="Nombre Deposito" numFmtId="0">
      <sharedItems/>
    </cacheField>
    <cacheField name="A tiempo/demorado"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ada" refreshedDate="44675.63468865741" createdVersion="7" refreshedVersion="7" minRefreshableVersion="3" recordCount="67" xr:uid="{040238F1-8E95-4BD4-9FA1-6AB9FEB68389}">
  <cacheSource type="worksheet">
    <worksheetSource name="Table2417"/>
  </cacheSource>
  <cacheFields count="12">
    <cacheField name="ID Cliente" numFmtId="0">
      <sharedItems containsSemiMixedTypes="0" containsString="0" containsNumber="1" containsInteger="1" minValue="10304" maxValue="60798" count="16">
        <n v="10304"/>
        <n v="60798"/>
        <n v="29384"/>
        <n v="59302"/>
        <n v="45607"/>
        <n v="50695"/>
        <n v="10395"/>
        <n v="15036"/>
        <n v="45023"/>
        <n v="40543"/>
        <n v="20550"/>
        <n v="30960"/>
        <n v="30670"/>
        <n v="45090"/>
        <n v="23450"/>
        <n v="59830"/>
      </sharedItems>
    </cacheField>
    <cacheField name="Nro. Pedido" numFmtId="0">
      <sharedItems containsSemiMixedTypes="0" containsString="0" containsNumber="1" containsInteger="1" minValue="300" maxValue="366" count="67">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sharedItems>
    </cacheField>
    <cacheField name="Unidades" numFmtId="0">
      <sharedItems containsSemiMixedTypes="0" containsString="0" containsNumber="1" containsInteger="1" minValue="15" maxValue="130"/>
    </cacheField>
    <cacheField name="Precio unit." numFmtId="0">
      <sharedItems containsSemiMixedTypes="0" containsString="0" containsNumber="1" containsInteger="1" minValue="100" maxValue="900"/>
    </cacheField>
    <cacheField name="Importe" numFmtId="0">
      <sharedItems containsSemiMixedTypes="0" containsString="0" containsNumber="1" containsInteger="1" minValue="3000" maxValue="88000"/>
    </cacheField>
    <cacheField name="Fecha de Pedido" numFmtId="14">
      <sharedItems containsSemiMixedTypes="0" containsNonDate="0" containsDate="1" containsString="0" minDate="2022-04-19T00:00:00" maxDate="2022-04-20T00:00:00"/>
    </cacheField>
    <cacheField name="Días Prep" numFmtId="1">
      <sharedItems containsSemiMixedTypes="0" containsString="0" containsNumber="1" containsInteger="1" minValue="1" maxValue="8"/>
    </cacheField>
    <cacheField name="Fecha ent Prevista" numFmtId="14">
      <sharedItems containsSemiMixedTypes="0" containsNonDate="0" containsDate="1" containsString="0" minDate="2022-04-20T00:00:00" maxDate="2022-04-28T00:00:00" count="8">
        <d v="2022-04-22T00:00:00"/>
        <d v="2022-04-25T00:00:00"/>
        <d v="2022-04-27T00:00:00"/>
        <d v="2022-04-26T00:00:00"/>
        <d v="2022-04-23T00:00:00"/>
        <d v="2022-04-24T00:00:00"/>
        <d v="2022-04-21T00:00:00"/>
        <d v="2022-04-20T00:00:00"/>
      </sharedItems>
    </cacheField>
    <cacheField name="Estado" numFmtId="0">
      <sharedItems count="3">
        <s v="Pendiente Aprobación"/>
        <s v="Pendiente Entrega"/>
        <s v="Entregado"/>
      </sharedItems>
    </cacheField>
    <cacheField name="Depósito" numFmtId="0">
      <sharedItems/>
    </cacheField>
    <cacheField name="Nombre Deposito" numFmtId="0">
      <sharedItems/>
    </cacheField>
    <cacheField name="demorad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n v="25"/>
    <n v="300"/>
    <n v="7500"/>
    <d v="2022-04-18T00:00:00"/>
    <n v="3"/>
    <d v="2022-04-21T00:00:00"/>
    <x v="0"/>
    <x v="0"/>
    <s v="Buenos Aires"/>
  </r>
  <r>
    <x v="1"/>
    <x v="1"/>
    <n v="90"/>
    <n v="500"/>
    <n v="45000"/>
    <d v="2022-04-18T00:00:00"/>
    <n v="6"/>
    <d v="2022-04-24T00:00:00"/>
    <x v="1"/>
    <x v="1"/>
    <s v="Bahía Blanca"/>
  </r>
  <r>
    <x v="2"/>
    <x v="2"/>
    <n v="20"/>
    <n v="900"/>
    <n v="18000"/>
    <d v="2022-04-18T00:00:00"/>
    <n v="3"/>
    <d v="2022-04-21T00:00:00"/>
    <x v="2"/>
    <x v="2"/>
    <s v="Rosario"/>
  </r>
  <r>
    <x v="3"/>
    <x v="3"/>
    <n v="80"/>
    <n v="200"/>
    <n v="16000"/>
    <d v="2022-04-18T00:00:00"/>
    <n v="6"/>
    <d v="2022-04-24T00:00:00"/>
    <x v="2"/>
    <x v="0"/>
    <s v="Buenos Aires"/>
  </r>
  <r>
    <x v="4"/>
    <x v="4"/>
    <n v="40"/>
    <n v="800"/>
    <n v="32000"/>
    <d v="2022-04-18T00:00:00"/>
    <n v="8"/>
    <d v="2022-04-26T00:00:00"/>
    <x v="1"/>
    <x v="1"/>
    <s v="Bahía Blanca"/>
  </r>
  <r>
    <x v="2"/>
    <x v="5"/>
    <n v="35"/>
    <n v="400"/>
    <n v="14000"/>
    <d v="2022-04-18T00:00:00"/>
    <n v="7"/>
    <d v="2022-04-25T00:00:00"/>
    <x v="1"/>
    <x v="2"/>
    <s v="Rosario"/>
  </r>
  <r>
    <x v="5"/>
    <x v="6"/>
    <n v="60"/>
    <n v="200"/>
    <n v="12000"/>
    <d v="2022-04-18T00:00:00"/>
    <n v="3"/>
    <d v="2022-04-21T00:00:00"/>
    <x v="0"/>
    <x v="1"/>
    <s v="Bahía Blanca"/>
  </r>
  <r>
    <x v="6"/>
    <x v="7"/>
    <n v="40"/>
    <n v="300"/>
    <n v="12000"/>
    <d v="2022-04-18T00:00:00"/>
    <n v="4"/>
    <d v="2022-04-22T00:00:00"/>
    <x v="0"/>
    <x v="2"/>
    <s v="Rosario"/>
  </r>
  <r>
    <x v="7"/>
    <x v="8"/>
    <n v="120"/>
    <n v="400"/>
    <n v="48000"/>
    <d v="2022-04-18T00:00:00"/>
    <n v="5"/>
    <d v="2022-04-23T00:00:00"/>
    <x v="1"/>
    <x v="2"/>
    <s v="Rosario"/>
  </r>
  <r>
    <x v="8"/>
    <x v="9"/>
    <n v="30"/>
    <n v="100"/>
    <n v="3000"/>
    <d v="2022-04-18T00:00:00"/>
    <n v="8"/>
    <d v="2022-04-26T00:00:00"/>
    <x v="2"/>
    <x v="0"/>
    <s v="Buenos Aires"/>
  </r>
  <r>
    <x v="9"/>
    <x v="10"/>
    <n v="25"/>
    <n v="500"/>
    <n v="12500"/>
    <d v="2022-04-18T00:00:00"/>
    <n v="2"/>
    <d v="2022-04-20T00:00:00"/>
    <x v="2"/>
    <x v="0"/>
    <s v="Buenos Aires"/>
  </r>
  <r>
    <x v="10"/>
    <x v="11"/>
    <n v="60"/>
    <n v="600"/>
    <n v="36000"/>
    <d v="2022-04-18T00:00:00"/>
    <n v="7"/>
    <d v="2022-04-25T00:00:00"/>
    <x v="1"/>
    <x v="0"/>
    <s v="Buenos Aires"/>
  </r>
  <r>
    <x v="4"/>
    <x v="12"/>
    <n v="45"/>
    <n v="700"/>
    <n v="31500"/>
    <d v="2022-04-18T00:00:00"/>
    <n v="6"/>
    <d v="2022-04-24T00:00:00"/>
    <x v="1"/>
    <x v="0"/>
    <s v="Buenos Aires"/>
  </r>
  <r>
    <x v="2"/>
    <x v="13"/>
    <n v="80"/>
    <n v="400"/>
    <n v="32000"/>
    <d v="2022-04-18T00:00:00"/>
    <n v="3"/>
    <d v="2022-04-21T00:00:00"/>
    <x v="0"/>
    <x v="1"/>
    <s v="Bahía Blanca"/>
  </r>
  <r>
    <x v="5"/>
    <x v="14"/>
    <n v="65"/>
    <n v="300"/>
    <n v="19500"/>
    <d v="2022-04-18T00:00:00"/>
    <n v="8"/>
    <d v="2022-04-26T00:00:00"/>
    <x v="2"/>
    <x v="2"/>
    <s v="Rosario"/>
  </r>
  <r>
    <x v="11"/>
    <x v="15"/>
    <n v="75"/>
    <n v="400"/>
    <n v="30000"/>
    <d v="2022-04-18T00:00:00"/>
    <n v="1"/>
    <d v="2022-04-19T00:00:00"/>
    <x v="1"/>
    <x v="2"/>
    <s v="Rosario"/>
  </r>
  <r>
    <x v="0"/>
    <x v="16"/>
    <n v="90"/>
    <n v="700"/>
    <n v="63000"/>
    <d v="2022-04-18T00:00:00"/>
    <n v="2"/>
    <d v="2022-04-20T00:00:00"/>
    <x v="0"/>
    <x v="0"/>
    <s v="Buenos Aires"/>
  </r>
  <r>
    <x v="1"/>
    <x v="17"/>
    <n v="20"/>
    <n v="800"/>
    <n v="16000"/>
    <d v="2022-04-18T00:00:00"/>
    <n v="6"/>
    <d v="2022-04-24T00:00:00"/>
    <x v="1"/>
    <x v="1"/>
    <s v="Bahía Blanca"/>
  </r>
  <r>
    <x v="2"/>
    <x v="18"/>
    <n v="15"/>
    <n v="200"/>
    <n v="3000"/>
    <d v="2022-04-18T00:00:00"/>
    <n v="3"/>
    <d v="2022-04-21T00:00:00"/>
    <x v="2"/>
    <x v="2"/>
    <s v="Rosario"/>
  </r>
  <r>
    <x v="3"/>
    <x v="19"/>
    <n v="45"/>
    <n v="500"/>
    <n v="22500"/>
    <d v="2022-04-18T00:00:00"/>
    <n v="4"/>
    <d v="2022-04-22T00:00:00"/>
    <x v="1"/>
    <x v="1"/>
    <s v="Bahía Blanca"/>
  </r>
  <r>
    <x v="4"/>
    <x v="20"/>
    <n v="30"/>
    <n v="500"/>
    <n v="15000"/>
    <d v="2022-04-18T00:00:00"/>
    <n v="2"/>
    <d v="2022-04-20T00:00:00"/>
    <x v="0"/>
    <x v="2"/>
    <s v="Rosario"/>
  </r>
  <r>
    <x v="2"/>
    <x v="21"/>
    <n v="25"/>
    <n v="300"/>
    <n v="7500"/>
    <d v="2022-04-18T00:00:00"/>
    <n v="7"/>
    <d v="2022-04-25T00:00:00"/>
    <x v="1"/>
    <x v="1"/>
    <s v="Bahía Blanca"/>
  </r>
  <r>
    <x v="5"/>
    <x v="22"/>
    <n v="80"/>
    <n v="500"/>
    <n v="40000"/>
    <d v="2022-04-18T00:00:00"/>
    <n v="4"/>
    <d v="2022-04-22T00:00:00"/>
    <x v="2"/>
    <x v="0"/>
    <s v="Buenos Aires"/>
  </r>
  <r>
    <x v="6"/>
    <x v="23"/>
    <n v="55"/>
    <n v="600"/>
    <n v="33000"/>
    <d v="2022-04-18T00:00:00"/>
    <n v="8"/>
    <d v="2022-04-26T00:00:00"/>
    <x v="2"/>
    <x v="1"/>
    <s v="Bahía Blanca"/>
  </r>
  <r>
    <x v="7"/>
    <x v="24"/>
    <n v="65"/>
    <n v="900"/>
    <n v="58500"/>
    <d v="2022-04-18T00:00:00"/>
    <n v="2"/>
    <d v="2022-04-20T00:00:00"/>
    <x v="1"/>
    <x v="2"/>
    <s v="Rosario"/>
  </r>
  <r>
    <x v="8"/>
    <x v="25"/>
    <n v="90"/>
    <n v="400"/>
    <n v="36000"/>
    <d v="2022-04-18T00:00:00"/>
    <n v="7"/>
    <d v="2022-04-25T00:00:00"/>
    <x v="1"/>
    <x v="0"/>
    <s v="Buenos Aires"/>
  </r>
  <r>
    <x v="9"/>
    <x v="26"/>
    <n v="55"/>
    <n v="600"/>
    <n v="33000"/>
    <d v="2022-04-18T00:00:00"/>
    <n v="6"/>
    <d v="2022-04-24T00:00:00"/>
    <x v="0"/>
    <x v="1"/>
    <s v="Bahía Blanca"/>
  </r>
  <r>
    <x v="12"/>
    <x v="27"/>
    <n v="35"/>
    <n v="500"/>
    <n v="17500"/>
    <d v="2022-04-18T00:00:00"/>
    <n v="3"/>
    <d v="2022-04-21T00:00:00"/>
    <x v="0"/>
    <x v="2"/>
    <s v="Rosario"/>
  </r>
  <r>
    <x v="13"/>
    <x v="28"/>
    <n v="90"/>
    <n v="700"/>
    <n v="63000"/>
    <d v="2022-04-18T00:00:00"/>
    <n v="8"/>
    <d v="2022-04-26T00:00:00"/>
    <x v="1"/>
    <x v="0"/>
    <s v="Buenos Aires"/>
  </r>
  <r>
    <x v="14"/>
    <x v="29"/>
    <n v="95"/>
    <n v="300"/>
    <n v="28500"/>
    <d v="2022-04-18T00:00:00"/>
    <n v="1"/>
    <d v="2022-04-19T00:00:00"/>
    <x v="2"/>
    <x v="1"/>
    <s v="Bahía Blanca"/>
  </r>
  <r>
    <x v="15"/>
    <x v="30"/>
    <n v="120"/>
    <n v="500"/>
    <n v="60000"/>
    <d v="2022-04-18T00:00:00"/>
    <n v="2"/>
    <d v="2022-04-20T00:00:00"/>
    <x v="2"/>
    <x v="2"/>
    <s v="Rosario"/>
  </r>
  <r>
    <x v="0"/>
    <x v="31"/>
    <n v="15"/>
    <n v="800"/>
    <n v="12000"/>
    <d v="2022-04-18T00:00:00"/>
    <n v="6"/>
    <d v="2022-04-24T00:00:00"/>
    <x v="1"/>
    <x v="1"/>
    <s v="Bahía Blanca"/>
  </r>
  <r>
    <x v="1"/>
    <x v="32"/>
    <n v="35"/>
    <n v="900"/>
    <n v="31500"/>
    <d v="2022-04-18T00:00:00"/>
    <n v="3"/>
    <d v="2022-04-21T00:00:00"/>
    <x v="1"/>
    <x v="2"/>
    <s v="Rosario"/>
  </r>
  <r>
    <x v="2"/>
    <x v="33"/>
    <n v="65"/>
    <n v="100"/>
    <n v="6500"/>
    <d v="2022-04-18T00:00:00"/>
    <n v="4"/>
    <d v="2022-04-22T00:00:00"/>
    <x v="0"/>
    <x v="2"/>
    <s v="Rosario"/>
  </r>
  <r>
    <x v="3"/>
    <x v="34"/>
    <n v="90"/>
    <n v="400"/>
    <n v="36000"/>
    <d v="2022-04-18T00:00:00"/>
    <n v="2"/>
    <d v="2022-04-20T00:00:00"/>
    <x v="2"/>
    <x v="0"/>
    <s v="Buenos Aires"/>
  </r>
  <r>
    <x v="4"/>
    <x v="35"/>
    <n v="85"/>
    <n v="300"/>
    <n v="25500"/>
    <d v="2022-04-18T00:00:00"/>
    <n v="7"/>
    <d v="2022-04-25T00:00:00"/>
    <x v="1"/>
    <x v="0"/>
    <s v="Buenos Aires"/>
  </r>
  <r>
    <x v="2"/>
    <x v="36"/>
    <n v="75"/>
    <n v="500"/>
    <n v="37500"/>
    <d v="2022-04-18T00:00:00"/>
    <n v="4"/>
    <d v="2022-04-22T00:00:00"/>
    <x v="0"/>
    <x v="0"/>
    <s v="Buenos Aires"/>
  </r>
  <r>
    <x v="10"/>
    <x v="37"/>
    <n v="30"/>
    <n v="600"/>
    <n v="18000"/>
    <d v="2022-04-18T00:00:00"/>
    <n v="6"/>
    <d v="2022-04-24T00:00:00"/>
    <x v="1"/>
    <x v="0"/>
    <s v="Buenos Aires"/>
  </r>
  <r>
    <x v="4"/>
    <x v="38"/>
    <n v="55"/>
    <n v="300"/>
    <n v="16500"/>
    <d v="2022-04-18T00:00:00"/>
    <n v="3"/>
    <d v="2022-04-21T00:00:00"/>
    <x v="2"/>
    <x v="1"/>
    <s v="Bahía Blanca"/>
  </r>
  <r>
    <x v="2"/>
    <x v="39"/>
    <n v="80"/>
    <n v="800"/>
    <n v="64000"/>
    <d v="2022-04-18T00:00:00"/>
    <n v="6"/>
    <d v="2022-04-24T00:00:00"/>
    <x v="2"/>
    <x v="2"/>
    <s v="Rosario"/>
  </r>
  <r>
    <x v="5"/>
    <x v="40"/>
    <n v="120"/>
    <n v="700"/>
    <n v="84000"/>
    <d v="2022-04-18T00:00:00"/>
    <n v="8"/>
    <d v="2022-04-26T00:00:00"/>
    <x v="1"/>
    <x v="2"/>
    <s v="Rosario"/>
  </r>
  <r>
    <x v="11"/>
    <x v="41"/>
    <n v="75"/>
    <n v="900"/>
    <n v="67500"/>
    <d v="2022-04-18T00:00:00"/>
    <n v="7"/>
    <d v="2022-04-25T00:00:00"/>
    <x v="1"/>
    <x v="0"/>
    <s v="Buenos Aires"/>
  </r>
  <r>
    <x v="0"/>
    <x v="42"/>
    <n v="120"/>
    <n v="500"/>
    <n v="60000"/>
    <d v="2022-04-18T00:00:00"/>
    <n v="3"/>
    <d v="2022-04-21T00:00:00"/>
    <x v="0"/>
    <x v="0"/>
    <s v="Buenos Aires"/>
  </r>
  <r>
    <x v="1"/>
    <x v="43"/>
    <n v="130"/>
    <n v="400"/>
    <n v="52000"/>
    <d v="2022-04-18T00:00:00"/>
    <n v="4"/>
    <d v="2022-04-22T00:00:00"/>
    <x v="0"/>
    <x v="1"/>
    <s v="Bahía Blanca"/>
  </r>
  <r>
    <x v="2"/>
    <x v="44"/>
    <n v="100"/>
    <n v="300"/>
    <n v="30000"/>
    <d v="2022-04-18T00:00:00"/>
    <n v="5"/>
    <d v="2022-04-23T00:00:00"/>
    <x v="1"/>
    <x v="2"/>
    <s v="Rosario"/>
  </r>
  <r>
    <x v="3"/>
    <x v="45"/>
    <n v="85"/>
    <n v="500"/>
    <n v="42500"/>
    <d v="2022-04-18T00:00:00"/>
    <n v="8"/>
    <d v="2022-04-26T00:00:00"/>
    <x v="2"/>
    <x v="0"/>
    <s v="Buenos Aires"/>
  </r>
  <r>
    <x v="14"/>
    <x v="46"/>
    <n v="90"/>
    <n v="700"/>
    <n v="63000"/>
    <d v="2022-04-18T00:00:00"/>
    <n v="2"/>
    <d v="2022-04-20T00:00:00"/>
    <x v="2"/>
    <x v="1"/>
    <s v="Bahía Blanca"/>
  </r>
  <r>
    <x v="15"/>
    <x v="47"/>
    <n v="110"/>
    <n v="200"/>
    <n v="22000"/>
    <d v="2022-04-18T00:00:00"/>
    <n v="7"/>
    <d v="2022-04-25T00:00:00"/>
    <x v="1"/>
    <x v="2"/>
    <s v="Rosario"/>
  </r>
  <r>
    <x v="0"/>
    <x v="48"/>
    <n v="25"/>
    <n v="500"/>
    <n v="12500"/>
    <d v="2022-04-18T00:00:00"/>
    <n v="6"/>
    <d v="2022-04-24T00:00:00"/>
    <x v="1"/>
    <x v="1"/>
    <s v="Bahía Blanca"/>
  </r>
  <r>
    <x v="1"/>
    <x v="49"/>
    <n v="90"/>
    <n v="500"/>
    <n v="45000"/>
    <d v="2022-04-18T00:00:00"/>
    <n v="3"/>
    <d v="2022-04-21T00:00:00"/>
    <x v="0"/>
    <x v="2"/>
    <s v="Rosario"/>
  </r>
  <r>
    <x v="2"/>
    <x v="50"/>
    <n v="35"/>
    <n v="600"/>
    <n v="21000"/>
    <d v="2022-04-18T00:00:00"/>
    <n v="8"/>
    <d v="2022-04-26T00:00:00"/>
    <x v="2"/>
    <x v="2"/>
    <s v="Rosario"/>
  </r>
  <r>
    <x v="3"/>
    <x v="51"/>
    <n v="60"/>
    <n v="900"/>
    <n v="54000"/>
    <d v="2022-04-18T00:00:00"/>
    <n v="1"/>
    <d v="2022-04-19T00:00:00"/>
    <x v="1"/>
    <x v="0"/>
    <s v="Buenos Aires"/>
  </r>
  <r>
    <x v="4"/>
    <x v="52"/>
    <n v="40"/>
    <n v="600"/>
    <n v="24000"/>
    <d v="2022-04-18T00:00:00"/>
    <n v="2"/>
    <d v="2022-04-20T00:00:00"/>
    <x v="0"/>
    <x v="0"/>
    <s v="Buenos Aires"/>
  </r>
  <r>
    <x v="2"/>
    <x v="53"/>
    <n v="75"/>
    <n v="700"/>
    <n v="52500"/>
    <d v="2022-04-18T00:00:00"/>
    <n v="7"/>
    <d v="2022-04-25T00:00:00"/>
    <x v="1"/>
    <x v="0"/>
    <s v="Buenos Aires"/>
  </r>
  <r>
    <x v="0"/>
    <x v="54"/>
    <n v="60"/>
    <n v="200"/>
    <n v="12000"/>
    <d v="2022-04-18T00:00:00"/>
    <n v="6"/>
    <d v="2022-04-24T00:00:00"/>
    <x v="2"/>
    <x v="0"/>
    <s v="Buenos Aires"/>
  </r>
  <r>
    <x v="1"/>
    <x v="55"/>
    <n v="25"/>
    <n v="300"/>
    <n v="7500"/>
    <d v="2022-04-18T00:00:00"/>
    <n v="3"/>
    <d v="2022-04-21T00:00:00"/>
    <x v="2"/>
    <x v="1"/>
    <s v="Bahía Blanca"/>
  </r>
  <r>
    <x v="2"/>
    <x v="56"/>
    <n v="40"/>
    <n v="500"/>
    <n v="20000"/>
    <d v="2022-04-18T00:00:00"/>
    <n v="8"/>
    <d v="2022-04-26T00:00:00"/>
    <x v="2"/>
    <x v="2"/>
    <s v="Rosario"/>
  </r>
  <r>
    <x v="3"/>
    <x v="57"/>
    <n v="95"/>
    <n v="600"/>
    <n v="57000"/>
    <d v="2022-04-18T00:00:00"/>
    <n v="1"/>
    <d v="2022-04-19T00:00:00"/>
    <x v="1"/>
    <x v="2"/>
    <s v="Rosario"/>
  </r>
  <r>
    <x v="4"/>
    <x v="58"/>
    <n v="90"/>
    <n v="300"/>
    <n v="27000"/>
    <d v="2022-04-18T00:00:00"/>
    <n v="2"/>
    <d v="2022-04-20T00:00:00"/>
    <x v="0"/>
    <x v="0"/>
    <s v="Buenos Aires"/>
  </r>
  <r>
    <x v="2"/>
    <x v="59"/>
    <n v="110"/>
    <n v="800"/>
    <n v="88000"/>
    <d v="2022-04-18T00:00:00"/>
    <n v="6"/>
    <d v="2022-04-24T00:00:00"/>
    <x v="2"/>
    <x v="1"/>
    <s v="Bahía Blanca"/>
  </r>
  <r>
    <x v="5"/>
    <x v="60"/>
    <n v="45"/>
    <n v="700"/>
    <n v="31500"/>
    <d v="2022-04-18T00:00:00"/>
    <n v="3"/>
    <d v="2022-04-21T00:00:00"/>
    <x v="1"/>
    <x v="2"/>
    <s v="Rosario"/>
  </r>
  <r>
    <x v="6"/>
    <x v="61"/>
    <n v="55"/>
    <n v="900"/>
    <n v="49500"/>
    <d v="2022-04-18T00:00:00"/>
    <n v="4"/>
    <d v="2022-04-22T00:00:00"/>
    <x v="0"/>
    <x v="1"/>
    <s v="Bahía Blanca"/>
  </r>
  <r>
    <x v="7"/>
    <x v="62"/>
    <n v="110"/>
    <n v="500"/>
    <n v="55000"/>
    <d v="2022-04-18T00:00:00"/>
    <n v="2"/>
    <d v="2022-04-20T00:00:00"/>
    <x v="1"/>
    <x v="2"/>
    <s v="Rosario"/>
  </r>
  <r>
    <x v="8"/>
    <x v="63"/>
    <n v="40"/>
    <n v="400"/>
    <n v="16000"/>
    <d v="2022-04-18T00:00:00"/>
    <n v="7"/>
    <d v="2022-04-25T00:00:00"/>
    <x v="0"/>
    <x v="1"/>
    <s v="Bahía Blanca"/>
  </r>
  <r>
    <x v="9"/>
    <x v="64"/>
    <n v="70"/>
    <n v="300"/>
    <n v="21000"/>
    <d v="2022-04-18T00:00:00"/>
    <n v="4"/>
    <d v="2022-04-22T00:00:00"/>
    <x v="1"/>
    <x v="0"/>
    <s v="Buenos Aires"/>
  </r>
  <r>
    <x v="10"/>
    <x v="65"/>
    <n v="35"/>
    <n v="500"/>
    <n v="17500"/>
    <d v="2022-04-18T00:00:00"/>
    <n v="8"/>
    <d v="2022-04-26T00:00:00"/>
    <x v="1"/>
    <x v="1"/>
    <s v="Bahía Blanca"/>
  </r>
  <r>
    <x v="4"/>
    <x v="66"/>
    <n v="40"/>
    <n v="700"/>
    <n v="28000"/>
    <d v="2022-04-18T00:00:00"/>
    <n v="2"/>
    <d v="2022-04-20T00:00:00"/>
    <x v="0"/>
    <x v="2"/>
    <s v="Rosari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n v="10304"/>
    <n v="300"/>
    <x v="0"/>
    <n v="300"/>
    <n v="7500"/>
    <d v="2022-04-19T00:00:00"/>
    <n v="3"/>
    <d v="2022-04-22T00:00:00"/>
    <x v="0"/>
    <s v="BUE"/>
    <s v="Buenos Aires"/>
    <s v="a tiempo"/>
  </r>
  <r>
    <n v="60798"/>
    <n v="301"/>
    <x v="1"/>
    <n v="500"/>
    <n v="45000"/>
    <d v="2022-04-19T00:00:00"/>
    <n v="6"/>
    <d v="2022-04-25T00:00:00"/>
    <x v="1"/>
    <s v="BAH"/>
    <s v="Bahía Blanca"/>
    <s v="demorado"/>
  </r>
  <r>
    <n v="29384"/>
    <n v="302"/>
    <x v="2"/>
    <n v="900"/>
    <n v="18000"/>
    <d v="2022-04-19T00:00:00"/>
    <n v="3"/>
    <d v="2022-04-22T00:00:00"/>
    <x v="2"/>
    <s v="ROS"/>
    <s v="Rosario"/>
    <s v="a tiempo"/>
  </r>
  <r>
    <n v="59302"/>
    <n v="303"/>
    <x v="3"/>
    <n v="200"/>
    <n v="16000"/>
    <d v="2022-04-19T00:00:00"/>
    <n v="6"/>
    <d v="2022-04-25T00:00:00"/>
    <x v="2"/>
    <s v="BUE"/>
    <s v="Buenos Aires"/>
    <s v="demorado"/>
  </r>
  <r>
    <n v="45607"/>
    <n v="304"/>
    <x v="4"/>
    <n v="800"/>
    <n v="32000"/>
    <d v="2022-04-19T00:00:00"/>
    <n v="8"/>
    <d v="2022-04-27T00:00:00"/>
    <x v="1"/>
    <s v="BAH"/>
    <s v="Bahía Blanca"/>
    <s v="demorado"/>
  </r>
  <r>
    <n v="29384"/>
    <n v="305"/>
    <x v="5"/>
    <n v="400"/>
    <n v="14000"/>
    <d v="2022-04-19T00:00:00"/>
    <n v="7"/>
    <d v="2022-04-26T00:00:00"/>
    <x v="1"/>
    <s v="ROS"/>
    <s v="Rosario"/>
    <s v="demorado"/>
  </r>
  <r>
    <n v="50695"/>
    <n v="306"/>
    <x v="6"/>
    <n v="200"/>
    <n v="12000"/>
    <d v="2022-04-19T00:00:00"/>
    <n v="3"/>
    <d v="2022-04-22T00:00:00"/>
    <x v="0"/>
    <s v="BAH"/>
    <s v="Bahía Blanca"/>
    <s v="a tiempo"/>
  </r>
  <r>
    <n v="10395"/>
    <n v="307"/>
    <x v="4"/>
    <n v="300"/>
    <n v="12000"/>
    <d v="2022-04-19T00:00:00"/>
    <n v="4"/>
    <d v="2022-04-23T00:00:00"/>
    <x v="0"/>
    <s v="ROS"/>
    <s v="Rosario"/>
    <s v="a tiempo"/>
  </r>
  <r>
    <n v="15036"/>
    <n v="308"/>
    <x v="7"/>
    <n v="400"/>
    <n v="48000"/>
    <d v="2022-04-19T00:00:00"/>
    <n v="5"/>
    <d v="2022-04-24T00:00:00"/>
    <x v="1"/>
    <s v="ROS"/>
    <s v="Rosario"/>
    <s v="demorado"/>
  </r>
  <r>
    <n v="45023"/>
    <n v="309"/>
    <x v="8"/>
    <n v="100"/>
    <n v="3000"/>
    <d v="2022-04-19T00:00:00"/>
    <n v="8"/>
    <d v="2022-04-27T00:00:00"/>
    <x v="2"/>
    <s v="BUE"/>
    <s v="Buenos Aires"/>
    <s v="demorado"/>
  </r>
  <r>
    <n v="40543"/>
    <n v="310"/>
    <x v="0"/>
    <n v="500"/>
    <n v="12500"/>
    <d v="2022-04-19T00:00:00"/>
    <n v="2"/>
    <d v="2022-04-21T00:00:00"/>
    <x v="2"/>
    <s v="BUE"/>
    <s v="Buenos Aires"/>
    <s v="a tiempo"/>
  </r>
  <r>
    <n v="20550"/>
    <n v="311"/>
    <x v="6"/>
    <n v="600"/>
    <n v="36000"/>
    <d v="2022-04-19T00:00:00"/>
    <n v="7"/>
    <d v="2022-04-26T00:00:00"/>
    <x v="1"/>
    <s v="BUE"/>
    <s v="Buenos Aires"/>
    <s v="demorado"/>
  </r>
  <r>
    <n v="45607"/>
    <n v="312"/>
    <x v="9"/>
    <n v="700"/>
    <n v="31500"/>
    <d v="2022-04-19T00:00:00"/>
    <n v="6"/>
    <d v="2022-04-25T00:00:00"/>
    <x v="1"/>
    <s v="BUE"/>
    <s v="Buenos Aires"/>
    <s v="demorado"/>
  </r>
  <r>
    <n v="29384"/>
    <n v="313"/>
    <x v="3"/>
    <n v="400"/>
    <n v="32000"/>
    <d v="2022-04-19T00:00:00"/>
    <n v="3"/>
    <d v="2022-04-22T00:00:00"/>
    <x v="0"/>
    <s v="BAH"/>
    <s v="Bahía Blanca"/>
    <s v="a tiempo"/>
  </r>
  <r>
    <n v="50695"/>
    <n v="314"/>
    <x v="10"/>
    <n v="300"/>
    <n v="19500"/>
    <d v="2022-04-19T00:00:00"/>
    <n v="8"/>
    <d v="2022-05-03T00:00:00"/>
    <x v="2"/>
    <s v="ROS"/>
    <s v="Rosario"/>
    <s v="demorado"/>
  </r>
  <r>
    <n v="30960"/>
    <n v="315"/>
    <x v="11"/>
    <n v="400"/>
    <n v="30000"/>
    <d v="2022-04-19T00:00:00"/>
    <n v="1"/>
    <d v="2022-04-20T00:00:00"/>
    <x v="1"/>
    <s v="ROS"/>
    <s v="Rosario"/>
    <s v="a tiempo"/>
  </r>
  <r>
    <n v="10304"/>
    <n v="316"/>
    <x v="1"/>
    <n v="700"/>
    <n v="63000"/>
    <d v="2022-04-19T00:00:00"/>
    <n v="2"/>
    <d v="2022-04-21T00:00:00"/>
    <x v="0"/>
    <s v="BUE"/>
    <s v="Buenos Aires"/>
    <s v="a tiempo"/>
  </r>
  <r>
    <n v="60798"/>
    <n v="317"/>
    <x v="2"/>
    <n v="800"/>
    <n v="16000"/>
    <d v="2022-04-19T00:00:00"/>
    <n v="6"/>
    <d v="2022-04-25T00:00:00"/>
    <x v="1"/>
    <s v="BAH"/>
    <s v="Bahía Blanca"/>
    <s v="demorado"/>
  </r>
  <r>
    <n v="29384"/>
    <n v="318"/>
    <x v="12"/>
    <n v="200"/>
    <n v="3000"/>
    <d v="2022-04-19T00:00:00"/>
    <n v="3"/>
    <d v="2022-04-22T00:00:00"/>
    <x v="2"/>
    <s v="ROS"/>
    <s v="Rosario"/>
    <s v="a tiempo"/>
  </r>
  <r>
    <n v="59302"/>
    <n v="319"/>
    <x v="9"/>
    <n v="500"/>
    <n v="22500"/>
    <d v="2022-04-19T00:00:00"/>
    <n v="4"/>
    <d v="2022-04-23T00:00:00"/>
    <x v="1"/>
    <s v="BAH"/>
    <s v="Bahía Blanca"/>
    <s v="a tiempo"/>
  </r>
  <r>
    <n v="45607"/>
    <n v="320"/>
    <x v="8"/>
    <n v="500"/>
    <n v="15000"/>
    <d v="2022-04-19T00:00:00"/>
    <n v="2"/>
    <d v="2022-04-21T00:00:00"/>
    <x v="0"/>
    <s v="ROS"/>
    <s v="Rosario"/>
    <s v="a tiempo"/>
  </r>
  <r>
    <n v="29384"/>
    <n v="321"/>
    <x v="0"/>
    <n v="300"/>
    <n v="7500"/>
    <d v="2022-04-19T00:00:00"/>
    <n v="7"/>
    <d v="2022-04-26T00:00:00"/>
    <x v="1"/>
    <s v="BAH"/>
    <s v="Bahía Blanca"/>
    <s v="demorado"/>
  </r>
  <r>
    <n v="50695"/>
    <n v="322"/>
    <x v="3"/>
    <n v="500"/>
    <n v="40000"/>
    <d v="2022-04-19T00:00:00"/>
    <n v="4"/>
    <d v="2022-04-23T00:00:00"/>
    <x v="2"/>
    <s v="BUE"/>
    <s v="Buenos Aires"/>
    <s v="a tiempo"/>
  </r>
  <r>
    <n v="10395"/>
    <n v="323"/>
    <x v="13"/>
    <n v="600"/>
    <n v="33000"/>
    <d v="2022-04-19T00:00:00"/>
    <n v="8"/>
    <d v="2022-04-27T00:00:00"/>
    <x v="2"/>
    <s v="BAH"/>
    <s v="Bahía Blanca"/>
    <s v="demorado"/>
  </r>
  <r>
    <n v="15036"/>
    <n v="324"/>
    <x v="10"/>
    <n v="900"/>
    <n v="58500"/>
    <d v="2022-04-19T00:00:00"/>
    <n v="2"/>
    <d v="2022-04-21T00:00:00"/>
    <x v="1"/>
    <s v="ROS"/>
    <s v="Rosario"/>
    <s v="a tiempo"/>
  </r>
  <r>
    <n v="45023"/>
    <n v="325"/>
    <x v="1"/>
    <n v="400"/>
    <n v="36000"/>
    <d v="2022-04-19T00:00:00"/>
    <n v="7"/>
    <d v="2022-04-26T00:00:00"/>
    <x v="1"/>
    <s v="BUE"/>
    <s v="Buenos Aires"/>
    <s v="demorado"/>
  </r>
  <r>
    <n v="40543"/>
    <n v="326"/>
    <x v="13"/>
    <n v="600"/>
    <n v="33000"/>
    <d v="2022-04-19T00:00:00"/>
    <n v="6"/>
    <d v="2022-04-25T00:00:00"/>
    <x v="0"/>
    <s v="BAH"/>
    <s v="Bahía Blanca"/>
    <s v="demorado"/>
  </r>
  <r>
    <n v="30670"/>
    <n v="327"/>
    <x v="5"/>
    <n v="500"/>
    <n v="17500"/>
    <d v="2022-04-19T00:00:00"/>
    <n v="3"/>
    <d v="2022-04-22T00:00:00"/>
    <x v="0"/>
    <s v="ROS"/>
    <s v="Rosario"/>
    <s v="a tiempo"/>
  </r>
  <r>
    <n v="45090"/>
    <n v="328"/>
    <x v="1"/>
    <n v="700"/>
    <n v="63000"/>
    <d v="2022-04-19T00:00:00"/>
    <n v="8"/>
    <d v="2022-04-27T00:00:00"/>
    <x v="1"/>
    <s v="BUE"/>
    <s v="Buenos Aires"/>
    <s v="demorado"/>
  </r>
  <r>
    <n v="23450"/>
    <n v="329"/>
    <x v="14"/>
    <n v="300"/>
    <n v="28500"/>
    <d v="2022-04-19T00:00:00"/>
    <n v="1"/>
    <d v="2022-04-20T00:00:00"/>
    <x v="2"/>
    <s v="BAH"/>
    <s v="Bahía Blanca"/>
    <s v="a tiempo"/>
  </r>
  <r>
    <n v="59830"/>
    <n v="330"/>
    <x v="7"/>
    <n v="500"/>
    <n v="60000"/>
    <d v="2022-04-19T00:00:00"/>
    <n v="2"/>
    <d v="2022-04-21T00:00:00"/>
    <x v="2"/>
    <s v="ROS"/>
    <s v="Rosario"/>
    <s v="a tiempo"/>
  </r>
  <r>
    <n v="10304"/>
    <n v="331"/>
    <x v="12"/>
    <n v="800"/>
    <n v="12000"/>
    <d v="2022-04-19T00:00:00"/>
    <n v="6"/>
    <d v="2022-04-25T00:00:00"/>
    <x v="1"/>
    <s v="BAH"/>
    <s v="Bahía Blanca"/>
    <s v="demorado"/>
  </r>
  <r>
    <n v="60798"/>
    <n v="332"/>
    <x v="5"/>
    <n v="900"/>
    <n v="31500"/>
    <d v="2022-04-19T00:00:00"/>
    <n v="3"/>
    <d v="2022-04-22T00:00:00"/>
    <x v="1"/>
    <s v="ROS"/>
    <s v="Rosario"/>
    <s v="a tiempo"/>
  </r>
  <r>
    <n v="29384"/>
    <n v="333"/>
    <x v="10"/>
    <n v="100"/>
    <n v="6500"/>
    <d v="2022-04-19T00:00:00"/>
    <n v="4"/>
    <d v="2022-04-23T00:00:00"/>
    <x v="0"/>
    <s v="ROS"/>
    <s v="Rosario"/>
    <s v="a tiempo"/>
  </r>
  <r>
    <n v="59302"/>
    <n v="334"/>
    <x v="1"/>
    <n v="400"/>
    <n v="36000"/>
    <d v="2022-04-19T00:00:00"/>
    <n v="2"/>
    <d v="2022-04-21T00:00:00"/>
    <x v="2"/>
    <s v="BUE"/>
    <s v="Buenos Aires"/>
    <s v="a tiempo"/>
  </r>
  <r>
    <n v="45607"/>
    <n v="335"/>
    <x v="15"/>
    <n v="300"/>
    <n v="25500"/>
    <d v="2022-04-19T00:00:00"/>
    <n v="7"/>
    <d v="2022-04-26T00:00:00"/>
    <x v="1"/>
    <s v="BUE"/>
    <s v="Buenos Aires"/>
    <s v="demorado"/>
  </r>
  <r>
    <n v="29384"/>
    <n v="336"/>
    <x v="11"/>
    <n v="500"/>
    <n v="37500"/>
    <d v="2022-04-19T00:00:00"/>
    <n v="4"/>
    <d v="2022-04-23T00:00:00"/>
    <x v="0"/>
    <s v="BUE"/>
    <s v="Buenos Aires"/>
    <s v="a tiempo"/>
  </r>
  <r>
    <n v="20550"/>
    <n v="337"/>
    <x v="8"/>
    <n v="600"/>
    <n v="18000"/>
    <d v="2022-04-19T00:00:00"/>
    <n v="6"/>
    <d v="2022-04-25T00:00:00"/>
    <x v="1"/>
    <s v="BUE"/>
    <s v="Buenos Aires"/>
    <s v="demorado"/>
  </r>
  <r>
    <n v="45607"/>
    <n v="338"/>
    <x v="13"/>
    <n v="300"/>
    <n v="16500"/>
    <d v="2022-04-19T00:00:00"/>
    <n v="3"/>
    <d v="2022-04-22T00:00:00"/>
    <x v="2"/>
    <s v="BAH"/>
    <s v="Bahía Blanca"/>
    <s v="a tiempo"/>
  </r>
  <r>
    <n v="29384"/>
    <n v="339"/>
    <x v="3"/>
    <n v="800"/>
    <n v="64000"/>
    <d v="2022-04-19T00:00:00"/>
    <n v="6"/>
    <d v="2022-04-25T00:00:00"/>
    <x v="2"/>
    <s v="ROS"/>
    <s v="Rosario"/>
    <s v="demorado"/>
  </r>
  <r>
    <n v="50695"/>
    <n v="340"/>
    <x v="7"/>
    <n v="700"/>
    <n v="84000"/>
    <d v="2022-04-19T00:00:00"/>
    <n v="8"/>
    <d v="2022-04-27T00:00:00"/>
    <x v="1"/>
    <s v="ROS"/>
    <s v="Rosario"/>
    <s v="demorado"/>
  </r>
  <r>
    <n v="30960"/>
    <n v="341"/>
    <x v="11"/>
    <n v="900"/>
    <n v="67500"/>
    <d v="2022-04-19T00:00:00"/>
    <n v="7"/>
    <d v="2022-04-26T00:00:00"/>
    <x v="1"/>
    <s v="BUE"/>
    <s v="Buenos Aires"/>
    <s v="demorado"/>
  </r>
  <r>
    <n v="10304"/>
    <n v="342"/>
    <x v="7"/>
    <n v="500"/>
    <n v="60000"/>
    <d v="2022-04-19T00:00:00"/>
    <n v="3"/>
    <d v="2022-04-22T00:00:00"/>
    <x v="0"/>
    <s v="BUE"/>
    <s v="Buenos Aires"/>
    <s v="a tiempo"/>
  </r>
  <r>
    <n v="60798"/>
    <n v="343"/>
    <x v="16"/>
    <n v="400"/>
    <n v="52000"/>
    <d v="2022-04-19T00:00:00"/>
    <n v="4"/>
    <d v="2022-04-23T00:00:00"/>
    <x v="0"/>
    <s v="BAH"/>
    <s v="Bahía Blanca"/>
    <s v="a tiempo"/>
  </r>
  <r>
    <n v="29384"/>
    <n v="344"/>
    <x v="17"/>
    <n v="300"/>
    <n v="30000"/>
    <d v="2022-04-19T00:00:00"/>
    <n v="5"/>
    <d v="2022-04-24T00:00:00"/>
    <x v="1"/>
    <s v="ROS"/>
    <s v="Rosario"/>
    <s v="demorado"/>
  </r>
  <r>
    <n v="59302"/>
    <n v="345"/>
    <x v="15"/>
    <n v="500"/>
    <n v="42500"/>
    <d v="2022-04-19T00:00:00"/>
    <n v="8"/>
    <d v="2022-04-27T00:00:00"/>
    <x v="2"/>
    <s v="BUE"/>
    <s v="Buenos Aires"/>
    <s v="demorado"/>
  </r>
  <r>
    <n v="23450"/>
    <n v="346"/>
    <x v="1"/>
    <n v="700"/>
    <n v="63000"/>
    <d v="2022-04-19T00:00:00"/>
    <n v="2"/>
    <d v="2022-04-21T00:00:00"/>
    <x v="2"/>
    <s v="BAH"/>
    <s v="Bahía Blanca"/>
    <s v="a tiempo"/>
  </r>
  <r>
    <n v="59830"/>
    <n v="347"/>
    <x v="18"/>
    <n v="200"/>
    <n v="22000"/>
    <d v="2022-04-19T00:00:00"/>
    <n v="7"/>
    <d v="2022-04-26T00:00:00"/>
    <x v="1"/>
    <s v="ROS"/>
    <s v="Rosario"/>
    <s v="demorado"/>
  </r>
  <r>
    <n v="10304"/>
    <n v="348"/>
    <x v="0"/>
    <n v="500"/>
    <n v="12500"/>
    <d v="2022-04-19T00:00:00"/>
    <n v="6"/>
    <d v="2022-04-25T00:00:00"/>
    <x v="1"/>
    <s v="BAH"/>
    <s v="Bahía Blanca"/>
    <s v="demorado"/>
  </r>
  <r>
    <n v="60798"/>
    <n v="349"/>
    <x v="1"/>
    <n v="500"/>
    <n v="45000"/>
    <d v="2022-04-19T00:00:00"/>
    <n v="3"/>
    <d v="2022-04-22T00:00:00"/>
    <x v="0"/>
    <s v="ROS"/>
    <s v="Rosario"/>
    <s v="a tiempo"/>
  </r>
  <r>
    <n v="29384"/>
    <n v="350"/>
    <x v="5"/>
    <n v="600"/>
    <n v="21000"/>
    <d v="2022-04-19T00:00:00"/>
    <n v="8"/>
    <d v="2022-04-27T00:00:00"/>
    <x v="2"/>
    <s v="ROS"/>
    <s v="Rosario"/>
    <s v="demorado"/>
  </r>
  <r>
    <n v="59302"/>
    <n v="351"/>
    <x v="6"/>
    <n v="900"/>
    <n v="54000"/>
    <d v="2022-04-19T00:00:00"/>
    <n v="1"/>
    <d v="2022-04-20T00:00:00"/>
    <x v="1"/>
    <s v="BUE"/>
    <s v="Buenos Aires"/>
    <s v="a tiempo"/>
  </r>
  <r>
    <n v="45607"/>
    <n v="352"/>
    <x v="4"/>
    <n v="600"/>
    <n v="24000"/>
    <d v="2022-04-19T00:00:00"/>
    <n v="2"/>
    <d v="2022-04-21T00:00:00"/>
    <x v="0"/>
    <s v="BUE"/>
    <s v="Buenos Aires"/>
    <s v="a tiempo"/>
  </r>
  <r>
    <n v="29384"/>
    <n v="353"/>
    <x v="11"/>
    <n v="700"/>
    <n v="52500"/>
    <d v="2022-04-19T00:00:00"/>
    <n v="7"/>
    <d v="2022-04-26T00:00:00"/>
    <x v="1"/>
    <s v="BUE"/>
    <s v="Buenos Aires"/>
    <s v="demorado"/>
  </r>
  <r>
    <n v="10304"/>
    <n v="354"/>
    <x v="6"/>
    <n v="200"/>
    <n v="12000"/>
    <d v="2022-04-19T00:00:00"/>
    <n v="6"/>
    <d v="2022-04-25T00:00:00"/>
    <x v="2"/>
    <s v="BUE"/>
    <s v="Buenos Aires"/>
    <s v="demorado"/>
  </r>
  <r>
    <n v="60798"/>
    <n v="355"/>
    <x v="0"/>
    <n v="300"/>
    <n v="7500"/>
    <d v="2022-04-19T00:00:00"/>
    <n v="3"/>
    <d v="2022-04-22T00:00:00"/>
    <x v="2"/>
    <s v="BAH"/>
    <s v="Bahía Blanca"/>
    <s v="a tiempo"/>
  </r>
  <r>
    <n v="29384"/>
    <n v="356"/>
    <x v="4"/>
    <n v="500"/>
    <n v="20000"/>
    <d v="2022-04-19T00:00:00"/>
    <n v="8"/>
    <d v="2022-04-27T00:00:00"/>
    <x v="2"/>
    <s v="ROS"/>
    <s v="Rosario"/>
    <s v="demorado"/>
  </r>
  <r>
    <n v="59302"/>
    <n v="357"/>
    <x v="14"/>
    <n v="600"/>
    <n v="57000"/>
    <d v="2022-04-19T00:00:00"/>
    <n v="1"/>
    <d v="2022-04-20T00:00:00"/>
    <x v="1"/>
    <s v="ROS"/>
    <s v="Rosario"/>
    <s v="a tiempo"/>
  </r>
  <r>
    <n v="45607"/>
    <n v="358"/>
    <x v="1"/>
    <n v="300"/>
    <n v="27000"/>
    <d v="2022-04-19T00:00:00"/>
    <n v="2"/>
    <d v="2022-04-21T00:00:00"/>
    <x v="0"/>
    <s v="BUE"/>
    <s v="Buenos Aires"/>
    <s v="a tiempo"/>
  </r>
  <r>
    <n v="29384"/>
    <n v="359"/>
    <x v="18"/>
    <n v="800"/>
    <n v="88000"/>
    <d v="2022-04-19T00:00:00"/>
    <n v="6"/>
    <d v="2022-04-25T00:00:00"/>
    <x v="2"/>
    <s v="BAH"/>
    <s v="Bahía Blanca"/>
    <s v="demorado"/>
  </r>
  <r>
    <n v="50695"/>
    <n v="360"/>
    <x v="9"/>
    <n v="700"/>
    <n v="31500"/>
    <d v="2022-04-19T00:00:00"/>
    <n v="3"/>
    <d v="2022-04-22T00:00:00"/>
    <x v="1"/>
    <s v="ROS"/>
    <s v="Rosario"/>
    <s v="a tiempo"/>
  </r>
  <r>
    <n v="10395"/>
    <n v="361"/>
    <x v="13"/>
    <n v="900"/>
    <n v="49500"/>
    <d v="2022-04-19T00:00:00"/>
    <n v="4"/>
    <d v="2022-04-23T00:00:00"/>
    <x v="0"/>
    <s v="BAH"/>
    <s v="Bahía Blanca"/>
    <s v="a tiempo"/>
  </r>
  <r>
    <n v="15036"/>
    <n v="362"/>
    <x v="18"/>
    <n v="500"/>
    <n v="55000"/>
    <d v="2022-04-19T00:00:00"/>
    <n v="2"/>
    <d v="2022-04-21T00:00:00"/>
    <x v="1"/>
    <s v="ROS"/>
    <s v="Rosario"/>
    <s v="a tiempo"/>
  </r>
  <r>
    <n v="45023"/>
    <n v="363"/>
    <x v="4"/>
    <n v="400"/>
    <n v="16000"/>
    <d v="2022-04-19T00:00:00"/>
    <n v="7"/>
    <d v="2022-04-26T00:00:00"/>
    <x v="0"/>
    <s v="BAH"/>
    <s v="Bahía Blanca"/>
    <s v="demorado"/>
  </r>
  <r>
    <n v="40543"/>
    <n v="364"/>
    <x v="19"/>
    <n v="300"/>
    <n v="21000"/>
    <d v="2022-04-19T00:00:00"/>
    <n v="4"/>
    <d v="2022-04-23T00:00:00"/>
    <x v="1"/>
    <s v="BUE"/>
    <s v="Buenos Aires"/>
    <s v="a tiempo"/>
  </r>
  <r>
    <n v="20550"/>
    <n v="365"/>
    <x v="5"/>
    <n v="500"/>
    <n v="17500"/>
    <d v="2022-04-19T00:00:00"/>
    <n v="8"/>
    <d v="2022-04-27T00:00:00"/>
    <x v="1"/>
    <s v="BAH"/>
    <s v="Bahía Blanca"/>
    <s v="demorado"/>
  </r>
  <r>
    <n v="45607"/>
    <n v="366"/>
    <x v="4"/>
    <n v="700"/>
    <n v="28000"/>
    <d v="2022-04-19T00:00:00"/>
    <n v="2"/>
    <d v="2022-04-21T00:00:00"/>
    <x v="0"/>
    <s v="ROS"/>
    <s v="Rosario"/>
    <s v="a tiempo"/>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x v="0"/>
    <n v="25"/>
    <n v="300"/>
    <n v="7500"/>
    <d v="2022-04-19T00:00:00"/>
    <n v="3"/>
    <x v="0"/>
    <x v="0"/>
    <s v="BUE"/>
    <s v="Buenos Aires"/>
    <b v="0"/>
  </r>
  <r>
    <x v="1"/>
    <x v="1"/>
    <n v="90"/>
    <n v="500"/>
    <n v="45000"/>
    <d v="2022-04-19T00:00:00"/>
    <n v="6"/>
    <x v="1"/>
    <x v="1"/>
    <s v="BAH"/>
    <s v="Bahía Blanca"/>
    <b v="1"/>
  </r>
  <r>
    <x v="2"/>
    <x v="2"/>
    <n v="20"/>
    <n v="900"/>
    <n v="18000"/>
    <d v="2022-04-19T00:00:00"/>
    <n v="3"/>
    <x v="0"/>
    <x v="2"/>
    <s v="ROS"/>
    <s v="Rosario"/>
    <b v="0"/>
  </r>
  <r>
    <x v="3"/>
    <x v="3"/>
    <n v="80"/>
    <n v="200"/>
    <n v="16000"/>
    <d v="2022-04-19T00:00:00"/>
    <n v="6"/>
    <x v="1"/>
    <x v="2"/>
    <s v="BUE"/>
    <s v="Buenos Aires"/>
    <b v="0"/>
  </r>
  <r>
    <x v="4"/>
    <x v="4"/>
    <n v="40"/>
    <n v="800"/>
    <n v="32000"/>
    <d v="2022-04-19T00:00:00"/>
    <n v="8"/>
    <x v="2"/>
    <x v="1"/>
    <s v="BAH"/>
    <s v="Bahía Blanca"/>
    <b v="1"/>
  </r>
  <r>
    <x v="2"/>
    <x v="5"/>
    <n v="35"/>
    <n v="400"/>
    <n v="14000"/>
    <d v="2022-04-19T00:00:00"/>
    <n v="7"/>
    <x v="3"/>
    <x v="1"/>
    <s v="ROS"/>
    <s v="Rosario"/>
    <b v="1"/>
  </r>
  <r>
    <x v="5"/>
    <x v="6"/>
    <n v="60"/>
    <n v="200"/>
    <n v="12000"/>
    <d v="2022-04-19T00:00:00"/>
    <n v="3"/>
    <x v="0"/>
    <x v="0"/>
    <s v="BAH"/>
    <s v="Bahía Blanca"/>
    <b v="0"/>
  </r>
  <r>
    <x v="6"/>
    <x v="7"/>
    <n v="40"/>
    <n v="300"/>
    <n v="12000"/>
    <d v="2022-04-19T00:00:00"/>
    <n v="4"/>
    <x v="4"/>
    <x v="0"/>
    <s v="ROS"/>
    <s v="Rosario"/>
    <b v="0"/>
  </r>
  <r>
    <x v="7"/>
    <x v="8"/>
    <n v="120"/>
    <n v="400"/>
    <n v="48000"/>
    <d v="2022-04-19T00:00:00"/>
    <n v="5"/>
    <x v="5"/>
    <x v="1"/>
    <s v="ROS"/>
    <s v="Rosario"/>
    <b v="0"/>
  </r>
  <r>
    <x v="8"/>
    <x v="9"/>
    <n v="30"/>
    <n v="100"/>
    <n v="3000"/>
    <d v="2022-04-19T00:00:00"/>
    <n v="8"/>
    <x v="2"/>
    <x v="2"/>
    <s v="BUE"/>
    <s v="Buenos Aires"/>
    <b v="0"/>
  </r>
  <r>
    <x v="9"/>
    <x v="10"/>
    <n v="25"/>
    <n v="500"/>
    <n v="12500"/>
    <d v="2022-04-19T00:00:00"/>
    <n v="2"/>
    <x v="6"/>
    <x v="2"/>
    <s v="BUE"/>
    <s v="Buenos Aires"/>
    <b v="0"/>
  </r>
  <r>
    <x v="10"/>
    <x v="11"/>
    <n v="60"/>
    <n v="600"/>
    <n v="36000"/>
    <d v="2022-04-19T00:00:00"/>
    <n v="7"/>
    <x v="3"/>
    <x v="1"/>
    <s v="BUE"/>
    <s v="Buenos Aires"/>
    <b v="1"/>
  </r>
  <r>
    <x v="4"/>
    <x v="12"/>
    <n v="45"/>
    <n v="700"/>
    <n v="31500"/>
    <d v="2022-04-19T00:00:00"/>
    <n v="6"/>
    <x v="1"/>
    <x v="1"/>
    <s v="BUE"/>
    <s v="Buenos Aires"/>
    <b v="1"/>
  </r>
  <r>
    <x v="2"/>
    <x v="13"/>
    <n v="80"/>
    <n v="400"/>
    <n v="32000"/>
    <d v="2022-04-19T00:00:00"/>
    <n v="3"/>
    <x v="0"/>
    <x v="0"/>
    <s v="BAH"/>
    <s v="Bahía Blanca"/>
    <b v="0"/>
  </r>
  <r>
    <x v="5"/>
    <x v="14"/>
    <n v="65"/>
    <n v="300"/>
    <n v="19500"/>
    <d v="2022-04-19T00:00:00"/>
    <n v="8"/>
    <x v="2"/>
    <x v="2"/>
    <s v="ROS"/>
    <s v="Rosario"/>
    <b v="0"/>
  </r>
  <r>
    <x v="11"/>
    <x v="15"/>
    <n v="75"/>
    <n v="400"/>
    <n v="30000"/>
    <d v="2022-04-19T00:00:00"/>
    <n v="1"/>
    <x v="7"/>
    <x v="1"/>
    <s v="ROS"/>
    <s v="Rosario"/>
    <b v="0"/>
  </r>
  <r>
    <x v="0"/>
    <x v="16"/>
    <n v="90"/>
    <n v="700"/>
    <n v="63000"/>
    <d v="2022-04-19T00:00:00"/>
    <n v="2"/>
    <x v="6"/>
    <x v="0"/>
    <s v="BUE"/>
    <s v="Buenos Aires"/>
    <b v="0"/>
  </r>
  <r>
    <x v="1"/>
    <x v="17"/>
    <n v="20"/>
    <n v="800"/>
    <n v="16000"/>
    <d v="2022-04-19T00:00:00"/>
    <n v="6"/>
    <x v="1"/>
    <x v="1"/>
    <s v="BAH"/>
    <s v="Bahía Blanca"/>
    <b v="1"/>
  </r>
  <r>
    <x v="2"/>
    <x v="18"/>
    <n v="15"/>
    <n v="200"/>
    <n v="3000"/>
    <d v="2022-04-19T00:00:00"/>
    <n v="3"/>
    <x v="0"/>
    <x v="2"/>
    <s v="ROS"/>
    <s v="Rosario"/>
    <b v="0"/>
  </r>
  <r>
    <x v="3"/>
    <x v="19"/>
    <n v="45"/>
    <n v="500"/>
    <n v="22500"/>
    <d v="2022-04-19T00:00:00"/>
    <n v="4"/>
    <x v="4"/>
    <x v="1"/>
    <s v="BAH"/>
    <s v="Bahía Blanca"/>
    <b v="0"/>
  </r>
  <r>
    <x v="4"/>
    <x v="20"/>
    <n v="30"/>
    <n v="500"/>
    <n v="15000"/>
    <d v="2022-04-19T00:00:00"/>
    <n v="2"/>
    <x v="6"/>
    <x v="0"/>
    <s v="ROS"/>
    <s v="Rosario"/>
    <b v="0"/>
  </r>
  <r>
    <x v="2"/>
    <x v="21"/>
    <n v="25"/>
    <n v="300"/>
    <n v="7500"/>
    <d v="2022-04-19T00:00:00"/>
    <n v="7"/>
    <x v="3"/>
    <x v="1"/>
    <s v="BAH"/>
    <s v="Bahía Blanca"/>
    <b v="1"/>
  </r>
  <r>
    <x v="5"/>
    <x v="22"/>
    <n v="80"/>
    <n v="500"/>
    <n v="40000"/>
    <d v="2022-04-19T00:00:00"/>
    <n v="4"/>
    <x v="4"/>
    <x v="2"/>
    <s v="BUE"/>
    <s v="Buenos Aires"/>
    <b v="0"/>
  </r>
  <r>
    <x v="6"/>
    <x v="23"/>
    <n v="55"/>
    <n v="600"/>
    <n v="33000"/>
    <d v="2022-04-19T00:00:00"/>
    <n v="8"/>
    <x v="2"/>
    <x v="2"/>
    <s v="BAH"/>
    <s v="Bahía Blanca"/>
    <b v="0"/>
  </r>
  <r>
    <x v="7"/>
    <x v="24"/>
    <n v="65"/>
    <n v="900"/>
    <n v="58500"/>
    <d v="2022-04-19T00:00:00"/>
    <n v="2"/>
    <x v="6"/>
    <x v="1"/>
    <s v="ROS"/>
    <s v="Rosario"/>
    <b v="0"/>
  </r>
  <r>
    <x v="8"/>
    <x v="25"/>
    <n v="90"/>
    <n v="400"/>
    <n v="36000"/>
    <d v="2022-04-19T00:00:00"/>
    <n v="7"/>
    <x v="3"/>
    <x v="1"/>
    <s v="BUE"/>
    <s v="Buenos Aires"/>
    <b v="1"/>
  </r>
  <r>
    <x v="9"/>
    <x v="26"/>
    <n v="55"/>
    <n v="600"/>
    <n v="33000"/>
    <d v="2022-04-19T00:00:00"/>
    <n v="6"/>
    <x v="1"/>
    <x v="0"/>
    <s v="BAH"/>
    <s v="Bahía Blanca"/>
    <b v="1"/>
  </r>
  <r>
    <x v="12"/>
    <x v="27"/>
    <n v="35"/>
    <n v="500"/>
    <n v="17500"/>
    <d v="2022-04-19T00:00:00"/>
    <n v="3"/>
    <x v="0"/>
    <x v="0"/>
    <s v="ROS"/>
    <s v="Rosario"/>
    <b v="0"/>
  </r>
  <r>
    <x v="13"/>
    <x v="28"/>
    <n v="90"/>
    <n v="700"/>
    <n v="63000"/>
    <d v="2022-04-19T00:00:00"/>
    <n v="8"/>
    <x v="2"/>
    <x v="1"/>
    <s v="BUE"/>
    <s v="Buenos Aires"/>
    <b v="1"/>
  </r>
  <r>
    <x v="14"/>
    <x v="29"/>
    <n v="95"/>
    <n v="300"/>
    <n v="28500"/>
    <d v="2022-04-19T00:00:00"/>
    <n v="1"/>
    <x v="7"/>
    <x v="2"/>
    <s v="BAH"/>
    <s v="Bahía Blanca"/>
    <b v="0"/>
  </r>
  <r>
    <x v="15"/>
    <x v="30"/>
    <n v="120"/>
    <n v="500"/>
    <n v="60000"/>
    <d v="2022-04-19T00:00:00"/>
    <n v="2"/>
    <x v="6"/>
    <x v="2"/>
    <s v="ROS"/>
    <s v="Rosario"/>
    <b v="0"/>
  </r>
  <r>
    <x v="0"/>
    <x v="31"/>
    <n v="15"/>
    <n v="800"/>
    <n v="12000"/>
    <d v="2022-04-19T00:00:00"/>
    <n v="6"/>
    <x v="1"/>
    <x v="1"/>
    <s v="BAH"/>
    <s v="Bahía Blanca"/>
    <b v="1"/>
  </r>
  <r>
    <x v="1"/>
    <x v="32"/>
    <n v="35"/>
    <n v="900"/>
    <n v="31500"/>
    <d v="2022-04-19T00:00:00"/>
    <n v="3"/>
    <x v="0"/>
    <x v="1"/>
    <s v="ROS"/>
    <s v="Rosario"/>
    <b v="0"/>
  </r>
  <r>
    <x v="2"/>
    <x v="33"/>
    <n v="65"/>
    <n v="100"/>
    <n v="6500"/>
    <d v="2022-04-19T00:00:00"/>
    <n v="4"/>
    <x v="4"/>
    <x v="0"/>
    <s v="ROS"/>
    <s v="Rosario"/>
    <b v="0"/>
  </r>
  <r>
    <x v="3"/>
    <x v="34"/>
    <n v="90"/>
    <n v="400"/>
    <n v="36000"/>
    <d v="2022-04-19T00:00:00"/>
    <n v="2"/>
    <x v="6"/>
    <x v="2"/>
    <s v="BUE"/>
    <s v="Buenos Aires"/>
    <b v="0"/>
  </r>
  <r>
    <x v="4"/>
    <x v="35"/>
    <n v="85"/>
    <n v="300"/>
    <n v="25500"/>
    <d v="2022-04-19T00:00:00"/>
    <n v="7"/>
    <x v="3"/>
    <x v="1"/>
    <s v="BUE"/>
    <s v="Buenos Aires"/>
    <b v="1"/>
  </r>
  <r>
    <x v="2"/>
    <x v="36"/>
    <n v="75"/>
    <n v="500"/>
    <n v="37500"/>
    <d v="2022-04-19T00:00:00"/>
    <n v="4"/>
    <x v="4"/>
    <x v="0"/>
    <s v="BUE"/>
    <s v="Buenos Aires"/>
    <b v="0"/>
  </r>
  <r>
    <x v="10"/>
    <x v="37"/>
    <n v="30"/>
    <n v="600"/>
    <n v="18000"/>
    <d v="2022-04-19T00:00:00"/>
    <n v="6"/>
    <x v="1"/>
    <x v="1"/>
    <s v="BUE"/>
    <s v="Buenos Aires"/>
    <b v="1"/>
  </r>
  <r>
    <x v="4"/>
    <x v="38"/>
    <n v="55"/>
    <n v="300"/>
    <n v="16500"/>
    <d v="2022-04-19T00:00:00"/>
    <n v="3"/>
    <x v="0"/>
    <x v="2"/>
    <s v="BAH"/>
    <s v="Bahía Blanca"/>
    <b v="0"/>
  </r>
  <r>
    <x v="2"/>
    <x v="39"/>
    <n v="80"/>
    <n v="800"/>
    <n v="64000"/>
    <d v="2022-04-19T00:00:00"/>
    <n v="6"/>
    <x v="1"/>
    <x v="2"/>
    <s v="ROS"/>
    <s v="Rosario"/>
    <b v="0"/>
  </r>
  <r>
    <x v="5"/>
    <x v="40"/>
    <n v="120"/>
    <n v="700"/>
    <n v="84000"/>
    <d v="2022-04-19T00:00:00"/>
    <n v="8"/>
    <x v="2"/>
    <x v="1"/>
    <s v="ROS"/>
    <s v="Rosario"/>
    <b v="1"/>
  </r>
  <r>
    <x v="11"/>
    <x v="41"/>
    <n v="75"/>
    <n v="900"/>
    <n v="67500"/>
    <d v="2022-04-19T00:00:00"/>
    <n v="7"/>
    <x v="3"/>
    <x v="1"/>
    <s v="BUE"/>
    <s v="Buenos Aires"/>
    <b v="1"/>
  </r>
  <r>
    <x v="0"/>
    <x v="42"/>
    <n v="120"/>
    <n v="500"/>
    <n v="60000"/>
    <d v="2022-04-19T00:00:00"/>
    <n v="3"/>
    <x v="0"/>
    <x v="0"/>
    <s v="BUE"/>
    <s v="Buenos Aires"/>
    <b v="0"/>
  </r>
  <r>
    <x v="1"/>
    <x v="43"/>
    <n v="130"/>
    <n v="400"/>
    <n v="52000"/>
    <d v="2022-04-19T00:00:00"/>
    <n v="4"/>
    <x v="4"/>
    <x v="0"/>
    <s v="BAH"/>
    <s v="Bahía Blanca"/>
    <b v="0"/>
  </r>
  <r>
    <x v="2"/>
    <x v="44"/>
    <n v="100"/>
    <n v="300"/>
    <n v="30000"/>
    <d v="2022-04-19T00:00:00"/>
    <n v="5"/>
    <x v="5"/>
    <x v="1"/>
    <s v="ROS"/>
    <s v="Rosario"/>
    <b v="0"/>
  </r>
  <r>
    <x v="3"/>
    <x v="45"/>
    <n v="85"/>
    <n v="500"/>
    <n v="42500"/>
    <d v="2022-04-19T00:00:00"/>
    <n v="8"/>
    <x v="2"/>
    <x v="2"/>
    <s v="BUE"/>
    <s v="Buenos Aires"/>
    <b v="0"/>
  </r>
  <r>
    <x v="14"/>
    <x v="46"/>
    <n v="90"/>
    <n v="700"/>
    <n v="63000"/>
    <d v="2022-04-19T00:00:00"/>
    <n v="2"/>
    <x v="6"/>
    <x v="2"/>
    <s v="BAH"/>
    <s v="Bahía Blanca"/>
    <b v="0"/>
  </r>
  <r>
    <x v="15"/>
    <x v="47"/>
    <n v="110"/>
    <n v="200"/>
    <n v="22000"/>
    <d v="2022-04-19T00:00:00"/>
    <n v="7"/>
    <x v="3"/>
    <x v="1"/>
    <s v="ROS"/>
    <s v="Rosario"/>
    <b v="1"/>
  </r>
  <r>
    <x v="0"/>
    <x v="48"/>
    <n v="25"/>
    <n v="500"/>
    <n v="12500"/>
    <d v="2022-04-19T00:00:00"/>
    <n v="6"/>
    <x v="1"/>
    <x v="1"/>
    <s v="BAH"/>
    <s v="Bahía Blanca"/>
    <b v="1"/>
  </r>
  <r>
    <x v="1"/>
    <x v="49"/>
    <n v="90"/>
    <n v="500"/>
    <n v="45000"/>
    <d v="2022-04-19T00:00:00"/>
    <n v="3"/>
    <x v="0"/>
    <x v="0"/>
    <s v="ROS"/>
    <s v="Rosario"/>
    <b v="0"/>
  </r>
  <r>
    <x v="2"/>
    <x v="50"/>
    <n v="35"/>
    <n v="600"/>
    <n v="21000"/>
    <d v="2022-04-19T00:00:00"/>
    <n v="8"/>
    <x v="2"/>
    <x v="2"/>
    <s v="ROS"/>
    <s v="Rosario"/>
    <b v="0"/>
  </r>
  <r>
    <x v="3"/>
    <x v="51"/>
    <n v="60"/>
    <n v="900"/>
    <n v="54000"/>
    <d v="2022-04-19T00:00:00"/>
    <n v="1"/>
    <x v="7"/>
    <x v="1"/>
    <s v="BUE"/>
    <s v="Buenos Aires"/>
    <b v="0"/>
  </r>
  <r>
    <x v="4"/>
    <x v="52"/>
    <n v="40"/>
    <n v="600"/>
    <n v="24000"/>
    <d v="2022-04-19T00:00:00"/>
    <n v="2"/>
    <x v="6"/>
    <x v="0"/>
    <s v="BUE"/>
    <s v="Buenos Aires"/>
    <b v="0"/>
  </r>
  <r>
    <x v="2"/>
    <x v="53"/>
    <n v="75"/>
    <n v="700"/>
    <n v="52500"/>
    <d v="2022-04-19T00:00:00"/>
    <n v="7"/>
    <x v="3"/>
    <x v="1"/>
    <s v="BUE"/>
    <s v="Buenos Aires"/>
    <b v="1"/>
  </r>
  <r>
    <x v="0"/>
    <x v="54"/>
    <n v="60"/>
    <n v="200"/>
    <n v="12000"/>
    <d v="2022-04-19T00:00:00"/>
    <n v="6"/>
    <x v="1"/>
    <x v="2"/>
    <s v="BUE"/>
    <s v="Buenos Aires"/>
    <b v="0"/>
  </r>
  <r>
    <x v="1"/>
    <x v="55"/>
    <n v="25"/>
    <n v="300"/>
    <n v="7500"/>
    <d v="2022-04-19T00:00:00"/>
    <n v="3"/>
    <x v="0"/>
    <x v="2"/>
    <s v="BAH"/>
    <s v="Bahía Blanca"/>
    <b v="0"/>
  </r>
  <r>
    <x v="2"/>
    <x v="56"/>
    <n v="40"/>
    <n v="500"/>
    <n v="20000"/>
    <d v="2022-04-19T00:00:00"/>
    <n v="8"/>
    <x v="2"/>
    <x v="2"/>
    <s v="ROS"/>
    <s v="Rosario"/>
    <b v="0"/>
  </r>
  <r>
    <x v="3"/>
    <x v="57"/>
    <n v="95"/>
    <n v="600"/>
    <n v="57000"/>
    <d v="2022-04-19T00:00:00"/>
    <n v="1"/>
    <x v="7"/>
    <x v="1"/>
    <s v="ROS"/>
    <s v="Rosario"/>
    <b v="0"/>
  </r>
  <r>
    <x v="4"/>
    <x v="58"/>
    <n v="90"/>
    <n v="300"/>
    <n v="27000"/>
    <d v="2022-04-19T00:00:00"/>
    <n v="2"/>
    <x v="6"/>
    <x v="0"/>
    <s v="BUE"/>
    <s v="Buenos Aires"/>
    <b v="0"/>
  </r>
  <r>
    <x v="2"/>
    <x v="59"/>
    <n v="110"/>
    <n v="800"/>
    <n v="88000"/>
    <d v="2022-04-19T00:00:00"/>
    <n v="6"/>
    <x v="1"/>
    <x v="2"/>
    <s v="BAH"/>
    <s v="Bahía Blanca"/>
    <b v="0"/>
  </r>
  <r>
    <x v="5"/>
    <x v="60"/>
    <n v="45"/>
    <n v="700"/>
    <n v="31500"/>
    <d v="2022-04-19T00:00:00"/>
    <n v="3"/>
    <x v="0"/>
    <x v="1"/>
    <s v="ROS"/>
    <s v="Rosario"/>
    <b v="0"/>
  </r>
  <r>
    <x v="6"/>
    <x v="61"/>
    <n v="55"/>
    <n v="900"/>
    <n v="49500"/>
    <d v="2022-04-19T00:00:00"/>
    <n v="4"/>
    <x v="4"/>
    <x v="0"/>
    <s v="BAH"/>
    <s v="Bahía Blanca"/>
    <b v="0"/>
  </r>
  <r>
    <x v="7"/>
    <x v="62"/>
    <n v="110"/>
    <n v="500"/>
    <n v="55000"/>
    <d v="2022-04-19T00:00:00"/>
    <n v="2"/>
    <x v="6"/>
    <x v="1"/>
    <s v="ROS"/>
    <s v="Rosario"/>
    <b v="0"/>
  </r>
  <r>
    <x v="8"/>
    <x v="63"/>
    <n v="40"/>
    <n v="400"/>
    <n v="16000"/>
    <d v="2022-04-19T00:00:00"/>
    <n v="7"/>
    <x v="3"/>
    <x v="0"/>
    <s v="BAH"/>
    <s v="Bahía Blanca"/>
    <b v="1"/>
  </r>
  <r>
    <x v="9"/>
    <x v="64"/>
    <n v="70"/>
    <n v="300"/>
    <n v="21000"/>
    <d v="2022-04-19T00:00:00"/>
    <n v="4"/>
    <x v="4"/>
    <x v="1"/>
    <s v="BUE"/>
    <s v="Buenos Aires"/>
    <b v="0"/>
  </r>
  <r>
    <x v="10"/>
    <x v="65"/>
    <n v="35"/>
    <n v="500"/>
    <n v="17500"/>
    <d v="2022-04-19T00:00:00"/>
    <n v="8"/>
    <x v="2"/>
    <x v="1"/>
    <s v="BAH"/>
    <s v="Bahía Blanca"/>
    <b v="1"/>
  </r>
  <r>
    <x v="4"/>
    <x v="66"/>
    <n v="40"/>
    <n v="700"/>
    <n v="28000"/>
    <d v="2022-04-19T00:00:00"/>
    <n v="2"/>
    <x v="6"/>
    <x v="0"/>
    <s v="ROS"/>
    <s v="Rosario"/>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FA5DDC-1C7E-4064-8930-FB862285A0A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stado por deposito">
  <location ref="AC2:AD15" firstHeaderRow="1" firstDataRow="1" firstDataCol="1"/>
  <pivotFields count="11">
    <pivotField showAll="0"/>
    <pivotField dataField="1" showAll="0"/>
    <pivotField showAll="0"/>
    <pivotField showAll="0"/>
    <pivotField showAll="0"/>
    <pivotField numFmtId="14" showAll="0"/>
    <pivotField numFmtId="1" showAll="0"/>
    <pivotField numFmtId="14" showAll="0"/>
    <pivotField axis="axisRow" showAll="0">
      <items count="4">
        <item x="2"/>
        <item x="0"/>
        <item x="1"/>
        <item t="default"/>
      </items>
    </pivotField>
    <pivotField axis="axisRow" showAll="0">
      <items count="4">
        <item x="1"/>
        <item x="0"/>
        <item x="2"/>
        <item t="default"/>
      </items>
    </pivotField>
    <pivotField showAll="0"/>
  </pivotFields>
  <rowFields count="2">
    <field x="9"/>
    <field x="8"/>
  </rowFields>
  <rowItems count="13">
    <i>
      <x/>
    </i>
    <i r="1">
      <x/>
    </i>
    <i r="1">
      <x v="1"/>
    </i>
    <i r="1">
      <x v="2"/>
    </i>
    <i>
      <x v="1"/>
    </i>
    <i r="1">
      <x/>
    </i>
    <i r="1">
      <x v="1"/>
    </i>
    <i r="1">
      <x v="2"/>
    </i>
    <i>
      <x v="2"/>
    </i>
    <i r="1">
      <x/>
    </i>
    <i r="1">
      <x v="1"/>
    </i>
    <i r="1">
      <x v="2"/>
    </i>
    <i t="grand">
      <x/>
    </i>
  </rowItems>
  <colItems count="1">
    <i/>
  </colItems>
  <dataFields count="1">
    <dataField name="Count of Nro. Pedido" fld="1"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6487AF-5AC9-42C4-BDF3-0F247D0AAD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lientes">
  <location ref="S24:T41" firstHeaderRow="1" firstDataRow="1" firstDataCol="1"/>
  <pivotFields count="11">
    <pivotField axis="axisRow" showAll="0" sortType="descending">
      <items count="17">
        <item x="0"/>
        <item x="6"/>
        <item x="7"/>
        <item x="10"/>
        <item x="14"/>
        <item x="2"/>
        <item x="12"/>
        <item x="11"/>
        <item x="9"/>
        <item x="8"/>
        <item x="13"/>
        <item x="4"/>
        <item x="5"/>
        <item x="3"/>
        <item x="15"/>
        <item x="1"/>
        <item t="default"/>
      </items>
      <autoSortScope>
        <pivotArea dataOnly="0" outline="0" fieldPosition="0">
          <references count="1">
            <reference field="4294967294" count="1" selected="0">
              <x v="0"/>
            </reference>
          </references>
        </pivotArea>
      </autoSortScope>
    </pivotField>
    <pivotField dataField="1" showAll="0">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pivotField showAll="0"/>
    <pivotField showAll="0"/>
    <pivotField numFmtId="14" showAll="0"/>
    <pivotField numFmtId="1" showAll="0"/>
    <pivotField numFmtId="14" showAll="0"/>
    <pivotField showAll="0"/>
    <pivotField showAll="0"/>
    <pivotField showAll="0"/>
  </pivotFields>
  <rowFields count="1">
    <field x="0"/>
  </rowFields>
  <rowItems count="17">
    <i>
      <x v="5"/>
    </i>
    <i>
      <x v="11"/>
    </i>
    <i>
      <x v="13"/>
    </i>
    <i>
      <x v="15"/>
    </i>
    <i>
      <x/>
    </i>
    <i>
      <x v="12"/>
    </i>
    <i>
      <x v="1"/>
    </i>
    <i>
      <x v="3"/>
    </i>
    <i>
      <x v="2"/>
    </i>
    <i>
      <x v="8"/>
    </i>
    <i>
      <x v="9"/>
    </i>
    <i>
      <x v="14"/>
    </i>
    <i>
      <x v="4"/>
    </i>
    <i>
      <x v="7"/>
    </i>
    <i>
      <x v="6"/>
    </i>
    <i>
      <x v="10"/>
    </i>
    <i t="grand">
      <x/>
    </i>
  </rowItems>
  <colItems count="1">
    <i/>
  </colItems>
  <dataFields count="1">
    <dataField name="Count of Nro. Pedido" fld="1" subtotal="count" baseField="0" baseItem="0"/>
  </dataFields>
  <formats count="1">
    <format dxfId="53">
      <pivotArea dataOnly="0" fieldPosition="0">
        <references count="1">
          <reference field="0"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020445-B563-43C5-A72D-CB7BDAEF9FBF}" name="PivotTable3"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N10:O40" firstHeaderRow="1" firstDataRow="1" firstDataCol="1" rowPageCount="1" colPageCount="1"/>
  <pivotFields count="12">
    <pivotField showAll="0">
      <items count="17">
        <item x="0"/>
        <item x="6"/>
        <item x="7"/>
        <item x="10"/>
        <item x="14"/>
        <item x="2"/>
        <item x="12"/>
        <item x="11"/>
        <item x="9"/>
        <item x="8"/>
        <item x="13"/>
        <item x="4"/>
        <item x="5"/>
        <item x="3"/>
        <item x="15"/>
        <item x="1"/>
        <item t="default"/>
      </items>
    </pivotField>
    <pivotField axis="axisRow" showAll="0">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dataField="1" showAll="0"/>
    <pivotField showAll="0"/>
    <pivotField showAll="0"/>
    <pivotField numFmtId="14" showAll="0"/>
    <pivotField numFmtId="1" showAll="0"/>
    <pivotField axis="axisRow" numFmtId="14" showAll="0">
      <items count="9">
        <item x="7"/>
        <item x="6"/>
        <item x="0"/>
        <item x="4"/>
        <item x="5"/>
        <item x="1"/>
        <item x="3"/>
        <item x="2"/>
        <item t="default"/>
      </items>
    </pivotField>
    <pivotField axis="axisPage" multipleItemSelectionAllowed="1" showAll="0">
      <items count="4">
        <item h="1" x="2"/>
        <item x="0"/>
        <item x="1"/>
        <item t="default"/>
      </items>
    </pivotField>
    <pivotField showAll="0"/>
    <pivotField showAll="0"/>
    <pivotField showAll="0"/>
  </pivotFields>
  <rowFields count="2">
    <field x="7"/>
    <field x="1"/>
  </rowFields>
  <rowItems count="30">
    <i>
      <x/>
    </i>
    <i r="1">
      <x v="15"/>
    </i>
    <i r="1">
      <x v="51"/>
    </i>
    <i r="1">
      <x v="57"/>
    </i>
    <i>
      <x v="1"/>
    </i>
    <i r="1">
      <x v="16"/>
    </i>
    <i r="1">
      <x v="20"/>
    </i>
    <i r="1">
      <x v="24"/>
    </i>
    <i r="1">
      <x v="52"/>
    </i>
    <i r="1">
      <x v="58"/>
    </i>
    <i r="1">
      <x v="62"/>
    </i>
    <i r="1">
      <x v="66"/>
    </i>
    <i>
      <x v="2"/>
    </i>
    <i r="1">
      <x/>
    </i>
    <i r="1">
      <x v="6"/>
    </i>
    <i r="1">
      <x v="13"/>
    </i>
    <i r="1">
      <x v="27"/>
    </i>
    <i r="1">
      <x v="32"/>
    </i>
    <i r="1">
      <x v="42"/>
    </i>
    <i r="1">
      <x v="49"/>
    </i>
    <i r="1">
      <x v="60"/>
    </i>
    <i>
      <x v="3"/>
    </i>
    <i r="1">
      <x v="7"/>
    </i>
    <i r="1">
      <x v="19"/>
    </i>
    <i r="1">
      <x v="33"/>
    </i>
    <i r="1">
      <x v="36"/>
    </i>
    <i r="1">
      <x v="43"/>
    </i>
    <i r="1">
      <x v="61"/>
    </i>
    <i r="1">
      <x v="64"/>
    </i>
    <i t="grand">
      <x/>
    </i>
  </rowItems>
  <colItems count="1">
    <i/>
  </colItems>
  <pageFields count="1">
    <pageField fld="8" hier="-1"/>
  </pageFields>
  <dataFields count="1">
    <dataField name="Count of Unidades" fld="2" subtotal="count" baseField="7"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dateOlderThan" evalOrder="-1" id="1">
      <autoFilter ref="A1">
        <filterColumn colId="0">
          <customFilters>
            <customFilter operator="lessThan" val="4467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D4C7EB-D713-4652-B73B-33008F9646B2}"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Unidades">
  <location ref="A3:C24" firstHeaderRow="0" firstDataRow="1" firstDataCol="1"/>
  <pivotFields count="12">
    <pivotField showAll="0"/>
    <pivotField dataField="1" showAll="0"/>
    <pivotField axis="axisRow" showAll="0">
      <items count="8">
        <item x="0"/>
        <item x="1"/>
        <item x="2"/>
        <item x="3"/>
        <item x="4"/>
        <item x="5"/>
        <item x="6"/>
        <item t="default"/>
      </items>
    </pivotField>
    <pivotField showAll="0"/>
    <pivotField dataField="1" showAll="0"/>
    <pivotField numFmtId="14" showAll="0"/>
    <pivotField numFmtId="1" showAll="0"/>
    <pivotField numFmtId="14" showAll="0"/>
    <pivotField axis="axisRow" showAll="0">
      <items count="4">
        <item x="2"/>
        <item x="0"/>
        <item x="1"/>
        <item t="default"/>
      </items>
    </pivotField>
    <pivotField showAll="0"/>
    <pivotField showAll="0"/>
    <pivotField showAll="0"/>
  </pivotFields>
  <rowFields count="2">
    <field x="2"/>
    <field x="8"/>
  </rowFields>
  <rowItems count="21">
    <i>
      <x v="1"/>
    </i>
    <i r="1">
      <x/>
    </i>
    <i r="1">
      <x v="1"/>
    </i>
    <i r="1">
      <x v="2"/>
    </i>
    <i>
      <x v="2"/>
    </i>
    <i r="1">
      <x/>
    </i>
    <i r="1">
      <x v="1"/>
    </i>
    <i r="1">
      <x v="2"/>
    </i>
    <i>
      <x v="3"/>
    </i>
    <i r="1">
      <x/>
    </i>
    <i r="1">
      <x v="1"/>
    </i>
    <i r="1">
      <x v="2"/>
    </i>
    <i>
      <x v="4"/>
    </i>
    <i r="1">
      <x/>
    </i>
    <i r="1">
      <x v="1"/>
    </i>
    <i r="1">
      <x v="2"/>
    </i>
    <i>
      <x v="5"/>
    </i>
    <i r="1">
      <x/>
    </i>
    <i r="1">
      <x v="1"/>
    </i>
    <i r="1">
      <x v="2"/>
    </i>
    <i t="grand">
      <x/>
    </i>
  </rowItems>
  <colFields count="1">
    <field x="-2"/>
  </colFields>
  <colItems count="2">
    <i>
      <x/>
    </i>
    <i i="1">
      <x v="1"/>
    </i>
  </colItems>
  <dataFields count="2">
    <dataField name="Cantidad de pedido" fld="1" subtotal="count" baseField="2" baseItem="1"/>
    <dataField name="Importe total" fld="4" baseField="2" baseItem="1" numFmtId="164"/>
  </dataFields>
  <formats count="1">
    <format dxfId="22">
      <pivotArea outline="0" collapsedLevelsAreSubtotals="1" fieldPosition="0">
        <references count="1">
          <reference field="4294967294"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ósito1" xr10:uid="{5F5752C4-7E99-4224-96EE-11736D0ECB3B}" sourceName="Depósito">
  <extLst>
    <x:ext xmlns:x15="http://schemas.microsoft.com/office/spreadsheetml/2010/11/main" uri="{2F2917AC-EB37-4324-AD4E-5DD8C200BD13}">
      <x15:tableSlicerCache tableId="12" column="10"/>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morado" xr10:uid="{190FAEE4-A5E8-480C-861E-4D825CB63A12}" sourceName="demorado">
  <extLst>
    <x:ext xmlns:x15="http://schemas.microsoft.com/office/spreadsheetml/2010/11/main" uri="{2F2917AC-EB37-4324-AD4E-5DD8C200BD13}">
      <x15:tableSlicerCache tableId="12"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ósito 1" xr10:uid="{166704CB-A56B-4275-8B14-5BB4FD366DA6}" cache="Slicer_Depósito1" caption="Depósito" rowHeight="241300"/>
  <slicer name="demorado" xr10:uid="{69A48894-5257-4666-B9A6-979A13BC1AF4}" cache="Slicer_demorado" caption="demorado"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531EBC-6EEB-4BA5-A812-5FEB8C51198A}" name="Table2" displayName="Table2" ref="A1:L68" totalsRowShown="0">
  <autoFilter ref="A1:L68" xr:uid="{99531EBC-6EEB-4BA5-A812-5FEB8C51198A}"/>
  <tableColumns count="12">
    <tableColumn id="1" xr3:uid="{6C730A4F-60C8-4E52-ABF8-CA2865C6051C}" name="ID Cliente"/>
    <tableColumn id="2" xr3:uid="{156538BF-3663-4ABC-ACD9-E77A8193D814}" name="Nro. Pedido"/>
    <tableColumn id="3" xr3:uid="{60310B96-1A2C-4D9A-A222-6A38827EFF2F}" name="Unidades"/>
    <tableColumn id="4" xr3:uid="{1005176A-3E33-4738-99E3-B9DEAC43B3D7}" name="Precio unit."/>
    <tableColumn id="5" xr3:uid="{F48B2FD2-B636-4D69-A8D0-DE31236AB714}" name="Importe">
      <calculatedColumnFormula>+D2*C2</calculatedColumnFormula>
    </tableColumn>
    <tableColumn id="6" xr3:uid="{375F9211-DDAF-41B3-9F3C-21BEA0DDCEC9}" name="Fecha de Pedido" dataDxfId="52">
      <calculatedColumnFormula>+TODAY()-5</calculatedColumnFormula>
    </tableColumn>
    <tableColumn id="7" xr3:uid="{538141D8-D9AA-4BAE-9348-8CAFAEDBADC8}" name="Días Prep" dataDxfId="51"/>
    <tableColumn id="8" xr3:uid="{BBACF47D-4D3C-49A0-96FB-D1BB1DE6FA82}" name="Fecha ent Prevista" dataDxfId="50">
      <calculatedColumnFormula>+F2+G2</calculatedColumnFormula>
    </tableColumn>
    <tableColumn id="9" xr3:uid="{0736A390-AF50-4663-A307-F9CD85385A84}" name="Estado"/>
    <tableColumn id="10" xr3:uid="{4DCF240B-F835-4921-8DB1-E57F5AABDBFF}" name="Depósito"/>
    <tableColumn id="11" xr3:uid="{2B2BD6BD-BCB9-4607-B2AF-F6076A529593}" name="Nombre Deposito" dataDxfId="49">
      <calculatedColumnFormula>VLOOKUP(Table2[[#This Row],[Depósito]],$N$2:$O$4, 2, FALSE)</calculatedColumnFormula>
    </tableColumn>
    <tableColumn id="12" xr3:uid="{95B92037-AE3E-4560-BB4E-E5E9AB61ED9A}" name="A tiempo/demorado" dataDxfId="48">
      <calculatedColumnFormula>IF(Table2[[#This Row],[Fecha ent Prevista]]&lt;TODAY(), "a tiempo", "demorado")</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C44BE6C-3017-4D29-971E-128E93B50A44}" name="tablaCodigoDeposito" displayName="tablaCodigoDeposito" ref="AC17:AC20" totalsRowShown="0" headerRowDxfId="19" dataDxfId="20">
  <autoFilter ref="AC17:AC20" xr:uid="{7C44BE6C-3017-4D29-971E-128E93B50A44}"/>
  <tableColumns count="1">
    <tableColumn id="1" xr3:uid="{71BF848C-3C48-4B73-B90B-F9FBE4BD4A4D}" name="codigoDeposito"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696D54-7638-4913-969F-2F6F98286829}" name="Table24" displayName="Table24" ref="A8:M76" totalsRowCount="1">
  <autoFilter ref="A8:M75" xr:uid="{45696D54-7638-4913-969F-2F6F98286829}"/>
  <tableColumns count="13">
    <tableColumn id="1" xr3:uid="{B44AE049-494F-45B0-8C8C-1112BB41FC04}" name="ID Cliente"/>
    <tableColumn id="2" xr3:uid="{A0E5C824-7528-47D8-917D-FD1E5922D079}" name="Nro. Pedido"/>
    <tableColumn id="3" xr3:uid="{A0CAD31D-45EA-4199-97ED-07E5FE9625E2}" name="Unidades"/>
    <tableColumn id="4" xr3:uid="{C23D9DC8-F699-402B-8D1E-21CA97991533}" name="Precio unit."/>
    <tableColumn id="5" xr3:uid="{7A5DC781-2159-4CF8-B937-8B6AE76184E7}" name="Importe">
      <calculatedColumnFormula>+D9*C9</calculatedColumnFormula>
    </tableColumn>
    <tableColumn id="6" xr3:uid="{494E3788-A62E-4531-8BB8-ED776017CC95}" name="Fecha de Pedido" dataDxfId="47" totalsRowDxfId="18">
      <calculatedColumnFormula>+TODAY()-5</calculatedColumnFormula>
    </tableColumn>
    <tableColumn id="7" xr3:uid="{B245D7DF-4791-4574-8C52-A122FC73905B}" name="Días Prep" dataDxfId="46" totalsRowDxfId="17"/>
    <tableColumn id="8" xr3:uid="{FC71C513-836A-4A96-A771-4AA195A44238}" name="Fecha ent Prevista" dataDxfId="45" totalsRowDxfId="16">
      <calculatedColumnFormula>+F9+G9</calculatedColumnFormula>
    </tableColumn>
    <tableColumn id="9" xr3:uid="{589602D4-6EB3-4C66-BCAC-8B7AD493F316}" name="Estado"/>
    <tableColumn id="10" xr3:uid="{55D9B555-0F0B-46F6-A8E6-6DFEF3245020}" name="Depósito"/>
    <tableColumn id="11" xr3:uid="{7C4DC0E1-3B05-4813-8623-53154F9B534C}" name="Nombre Deposito" dataDxfId="44" totalsRowDxfId="15">
      <calculatedColumnFormula>VLOOKUP(Table24[[#This Row],[Depósito]],$N$4:$O$7, 2, FALSE)</calculatedColumnFormula>
    </tableColumn>
    <tableColumn id="12" xr3:uid="{4F224A11-5759-4E22-81FD-B05264067C2F}" name="A tiempo/demorado" totalsRowFunction="custom" dataDxfId="43" totalsRowDxfId="14">
      <calculatedColumnFormula>IF(Table24[[#This Row],[Fecha ent Prevista]]&lt;TODAY(), "a tiempo", "demorado")</calculatedColumnFormula>
      <totalsRowFormula>COUNTIF(Table24[A tiempo/demorado], "demorado")</totalsRowFormula>
    </tableColumn>
    <tableColumn id="13" xr3:uid="{1CE1DDF7-43F4-439A-BC34-7ED6709EEB77}" name="demorado" dataDxfId="13">
      <calculatedColumnFormula>AND(Table24[[#This Row],[Fecha ent Prevista]]&gt;TODAY(), Table24[[#This Row],[Estado]]&lt;&gt;"Entregado")</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0811910-F57C-4BE2-B55C-0FE5F09B8DF9}" name="Table2417" displayName="Table2417" ref="A8:L76" totalsRowCount="1">
  <autoFilter ref="A8:L75" xr:uid="{45696D54-7638-4913-969F-2F6F98286829}"/>
  <tableColumns count="12">
    <tableColumn id="1" xr3:uid="{6A9D69B0-F4EE-470C-B335-C77A9FC03A9E}" name="ID Cliente"/>
    <tableColumn id="2" xr3:uid="{6FC5C9AC-F313-41C6-BD3B-74F33DC633B9}" name="Nro. Pedido"/>
    <tableColumn id="3" xr3:uid="{73F89593-1D6D-47C0-A607-E93C3CECE234}" name="Unidades"/>
    <tableColumn id="4" xr3:uid="{645FFEE5-9DC2-4EB3-8C55-4C02E4DE8329}" name="Precio unit."/>
    <tableColumn id="5" xr3:uid="{75A5F7C9-E194-4B1A-A715-0119A22576B3}" name="Importe">
      <calculatedColumnFormula>+D9*C9</calculatedColumnFormula>
    </tableColumn>
    <tableColumn id="6" xr3:uid="{2A7DEFCA-167B-482E-8D7F-468890327D4D}" name="Fecha de Pedido" dataDxfId="11" totalsRowDxfId="12">
      <calculatedColumnFormula>+TODAY()-5</calculatedColumnFormula>
    </tableColumn>
    <tableColumn id="7" xr3:uid="{E0303509-D866-43F8-8507-99E8BF0DB215}" name="Días Prep" dataDxfId="9" totalsRowDxfId="10"/>
    <tableColumn id="8" xr3:uid="{D799E8F7-A0A2-4B24-B993-9C7446D5DB32}" name="Fecha ent Prevista" dataDxfId="7" totalsRowDxfId="8">
      <calculatedColumnFormula>+F9+G9</calculatedColumnFormula>
    </tableColumn>
    <tableColumn id="9" xr3:uid="{B6CC169A-C1A4-4B3F-962E-28D10D64EF74}" name="Estado"/>
    <tableColumn id="10" xr3:uid="{3EAD7E69-7D6A-432D-8149-E275D4824C8E}" name="Depósito"/>
    <tableColumn id="11" xr3:uid="{DC9F42DE-B619-49A1-97E2-353C3F119047}" name="Nombre Deposito" dataDxfId="5" totalsRowDxfId="6">
      <calculatedColumnFormula>VLOOKUP(Table2417[[#This Row],[Depósito]],$N$4:$O$7, 2, FALSE)</calculatedColumnFormula>
    </tableColumn>
    <tableColumn id="13" xr3:uid="{442784AE-4DD0-44EE-B9E4-089F6D94A470}" name="demorado" dataDxfId="4">
      <calculatedColumnFormula>AND(Table2417[[#This Row],[Fecha ent Prevista]]&gt;TODAY(), Table2417[[#This Row],[Estado]]&lt;&gt;"Entregado")</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44FE676-EFBC-4605-809F-E4300FCF657D}" name="Table12" displayName="Table12" ref="A1:L69" totalsRowCount="1">
  <autoFilter ref="A1:L68" xr:uid="{F44FE676-EFBC-4605-809F-E4300FCF657D}"/>
  <tableColumns count="12">
    <tableColumn id="1" xr3:uid="{5A7FA7C3-D236-4925-B78A-B2129A149689}" name="ID Cliente" totalsRowLabel="Total"/>
    <tableColumn id="2" xr3:uid="{DA4E9C04-DC18-4696-B0F3-D76A8A30A7B6}" name="Nro. Pedido"/>
    <tableColumn id="3" xr3:uid="{B060B765-7019-4763-BEA1-64E702A0CBC0}" name="Unidades"/>
    <tableColumn id="4" xr3:uid="{81A49352-72E5-47CB-846E-D0048503A658}" name="Precio unit."/>
    <tableColumn id="5" xr3:uid="{0132DA81-0B7B-4A53-A1CC-B25828337B7D}" name="Importe"/>
    <tableColumn id="6" xr3:uid="{C5BEBA3C-D1CF-454E-9D45-67CC680550CE}" name="Fecha de Pedido"/>
    <tableColumn id="7" xr3:uid="{F8318684-E4A4-4547-AE98-5438E3D4C6FD}" name="Días Prep"/>
    <tableColumn id="8" xr3:uid="{A7BA7CBA-5D74-4F8B-8683-2269180ED866}" name="Fecha ent Prevista"/>
    <tableColumn id="9" xr3:uid="{AC10E502-AB1D-4B1A-8506-03FEB7AE05A7}" name="Estado"/>
    <tableColumn id="10" xr3:uid="{32254EE7-82A2-4002-99BE-903813FD6C3D}" name="Depósito"/>
    <tableColumn id="11" xr3:uid="{5BA44AB7-F6B1-4243-AB65-08AEE54EB1F5}" name="Nombre Deposito"/>
    <tableColumn id="13" xr3:uid="{9C7464C0-10FB-4021-907A-41562CD37BA7}" name="demorado" totalsRowFunction="cou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23AAB7E-0446-4DB5-A34C-A0FCD103A8C7}" name="CodigoDeposito" displayName="CodigoDeposito" ref="N1:N5" totalsRowShown="0">
  <autoFilter ref="N1:N5" xr:uid="{523AAB7E-0446-4DB5-A34C-A0FCD103A8C7}"/>
  <tableColumns count="1">
    <tableColumn id="1" xr3:uid="{5416B62A-9470-4A1C-984B-47C16EDF299B}" name="Codigo Deposito"/>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60DDF81-6EDA-4AB7-B3D6-DBB2824027FF}" name="Table1216" displayName="Table1216" ref="A1:L69" totalsRowCount="1">
  <tableColumns count="12">
    <tableColumn id="1" xr3:uid="{B4103728-529E-4F7B-BF25-66DF5A45951C}" name="ID Cliente" totalsRowLabel="Total"/>
    <tableColumn id="2" xr3:uid="{FD427379-BBA2-42C2-A9F6-F9B74FC3CD9D}" name="Nro. Pedido"/>
    <tableColumn id="3" xr3:uid="{F8237317-3FCE-417A-9A61-5195E86B4600}" name="Unidades"/>
    <tableColumn id="4" xr3:uid="{BBE91438-DFBE-4B2B-B20F-EDBA283179A4}" name="Precio unit."/>
    <tableColumn id="5" xr3:uid="{45507039-AC63-41E4-BD69-89E75DAA3E64}" name="Importe"/>
    <tableColumn id="6" xr3:uid="{6E6FA45B-695C-435C-8BB2-355DF3CB412A}" name="Fecha de Pedido"/>
    <tableColumn id="7" xr3:uid="{F8BA1722-E5B2-47E2-8353-0EFF6BA2CE97}" name="Días Prep"/>
    <tableColumn id="8" xr3:uid="{14514FA5-58D7-48BB-BDF3-16CE5AE8AAB6}" name="Fecha ent Prevista"/>
    <tableColumn id="9" xr3:uid="{1830077A-E98B-41CF-8D1B-226AEBA6AACC}" name="Estado"/>
    <tableColumn id="10" xr3:uid="{F6284206-2791-4F41-98CA-C7EE315D0020}" name="Depósito"/>
    <tableColumn id="11" xr3:uid="{977D58B1-D5EC-4855-98EF-B39D32D3EAEA}" name="Nombre Deposito"/>
    <tableColumn id="13" xr3:uid="{2D2DFCFF-9B6B-4E13-8FD5-63CF82C51859}" name="demorado" totalsRowFunction="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CB7413-8B8F-4042-B5E6-209354AE08AB}" name="Table225" displayName="Table225" ref="A1:L68" totalsRowShown="0">
  <tableColumns count="12">
    <tableColumn id="1" xr3:uid="{BFE5E9EE-F21C-467F-8992-101ED6AF4B06}" name="ID Cliente"/>
    <tableColumn id="2" xr3:uid="{33816144-3108-4DD3-B2AA-17CAEECB5851}" name="Nro. Pedido"/>
    <tableColumn id="3" xr3:uid="{876FAAC6-D98F-41E5-8125-A75E71AFC1EB}" name="Unidades"/>
    <tableColumn id="4" xr3:uid="{92343997-0F37-45E0-BB58-45EE607B4270}" name="Precio unit."/>
    <tableColumn id="5" xr3:uid="{76129FDC-C433-4A03-83EE-DDAD8D9B58B7}" name="Importe">
      <calculatedColumnFormula>+D2*C2</calculatedColumnFormula>
    </tableColumn>
    <tableColumn id="6" xr3:uid="{4C6ABE39-8C22-4EEA-B1DB-111CEADABBEB}" name="Fecha de Pedido" dataDxfId="42">
      <calculatedColumnFormula>+TODAY()-5</calculatedColumnFormula>
    </tableColumn>
    <tableColumn id="7" xr3:uid="{B028D280-6598-4B71-81C7-FDF914D2DE06}" name="Días Prep" dataDxfId="41"/>
    <tableColumn id="8" xr3:uid="{DDFA0B30-8B09-4F59-887C-ECB7DC40D1D9}" name="Fecha ent Prevista" dataDxfId="40">
      <calculatedColumnFormula>+F2+G2</calculatedColumnFormula>
    </tableColumn>
    <tableColumn id="9" xr3:uid="{A8A66DFD-EDFF-4D47-BA5B-9ECEADEA6288}" name="Estado"/>
    <tableColumn id="10" xr3:uid="{F36BB3B8-B0DF-4AF8-81EC-C6F4B0711E78}" name="Depósito"/>
    <tableColumn id="11" xr3:uid="{3269149A-5564-4DFC-A4EF-C45EE348A4A2}" name="Nombre Deposito" dataDxfId="39"/>
    <tableColumn id="12" xr3:uid="{2070D1E6-7C67-4A1F-8F3C-12BF7E23D180}" name="A tiempo/demorado" dataDxfId="38">
      <calculatedColumnFormula>IF(Table225[[#This Row],[Fecha ent Prevista]]&lt;TODAY(), "a tiempo", "demorado")</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8D2D01-C41A-4CA7-9F87-8AACDEBAED21}" name="Table22" displayName="Table22" ref="A1:L68" totalsRowShown="0">
  <tableColumns count="12">
    <tableColumn id="1" xr3:uid="{41EC7BBF-FEDA-43F3-8E77-FFBD90AADE74}" name="ID Cliente"/>
    <tableColumn id="2" xr3:uid="{8F958E19-4215-4210-9839-C57ED98FA381}" name="Nro. Pedido"/>
    <tableColumn id="3" xr3:uid="{BF0F17A4-F05B-41F5-A43F-A7AC8DB4BC56}" name="Unidades"/>
    <tableColumn id="4" xr3:uid="{62BBDC3E-6974-421B-BEB2-5255983790A6}" name="Precio unit."/>
    <tableColumn id="5" xr3:uid="{43D46FD9-59C3-45CC-A0CC-486EA04658E2}" name="Importe">
      <calculatedColumnFormula>+D2*C2</calculatedColumnFormula>
    </tableColumn>
    <tableColumn id="6" xr3:uid="{88479AE1-5B06-49FD-A76E-FDDD45FACDF2}" name="Fecha de Pedido" dataDxfId="37">
      <calculatedColumnFormula>+TODAY()-5</calculatedColumnFormula>
    </tableColumn>
    <tableColumn id="7" xr3:uid="{1EC083FC-655B-4AED-A10C-0E7187E97688}" name="Días Prep" dataDxfId="36"/>
    <tableColumn id="8" xr3:uid="{AD54515E-4CEE-4368-9081-98011C4EC8B7}" name="Fecha ent Prevista" dataDxfId="35">
      <calculatedColumnFormula>+F2+G2</calculatedColumnFormula>
    </tableColumn>
    <tableColumn id="9" xr3:uid="{185910C0-C4F5-42D1-8ADC-F9E56FD57710}" name="Estado"/>
    <tableColumn id="10" xr3:uid="{C40DD151-4F99-4CB8-8712-0A30D5651BCF}" name="Depósito"/>
    <tableColumn id="11" xr3:uid="{65F53909-21AE-46FB-B388-6C72CECC94FE}" name="Nombre Deposito" dataDxfId="34"/>
    <tableColumn id="12" xr3:uid="{C57AFCB7-FC0C-438F-BF3B-826BBB1594F1}" name="A tiempo/demorado" dataDxfId="33">
      <calculatedColumnFormula>IF(Table22[[#This Row],[Fecha ent Prevista]]&lt;TODAY(), "a tiempo", "demorado")</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64FFEC9-82CA-4860-95F6-8DAC4ED8C6CE}" name="Table2256" displayName="Table2256" ref="A1:L68" totalsRowShown="0">
  <tableColumns count="12">
    <tableColumn id="1" xr3:uid="{2EEDC0EF-DDBB-46C4-B5D7-58D1F097BD96}" name="ID Cliente"/>
    <tableColumn id="2" xr3:uid="{3AC8BC3F-DA35-42FA-BF56-1FF09F09CD96}" name="Nro. Pedido"/>
    <tableColumn id="3" xr3:uid="{8D75B4F1-E75D-4FEB-80E7-99808AAF3D00}" name="Unidades"/>
    <tableColumn id="4" xr3:uid="{49A586EF-B2DA-407E-9F75-A8A2965466B7}" name="Precio unit."/>
    <tableColumn id="5" xr3:uid="{77D54338-28CA-496D-81B8-9C24426BF780}" name="Importe">
      <calculatedColumnFormula>+D2*C2</calculatedColumnFormula>
    </tableColumn>
    <tableColumn id="6" xr3:uid="{C00D282C-FC3B-49D6-85A4-370025D01D30}" name="Fecha de Pedido" dataDxfId="32">
      <calculatedColumnFormula>+TODAY()-5</calculatedColumnFormula>
    </tableColumn>
    <tableColumn id="7" xr3:uid="{87A48265-ACD7-4E24-948D-8DF192E743AA}" name="Días Prep" dataDxfId="31"/>
    <tableColumn id="8" xr3:uid="{368C303B-8E58-4C06-8AC3-C2EA295266D7}" name="Fecha ent Prevista" dataDxfId="30">
      <calculatedColumnFormula>+F2+G2</calculatedColumnFormula>
    </tableColumn>
    <tableColumn id="9" xr3:uid="{22DC7A0A-FA07-4BD0-AC97-1D048730F9CE}" name="Estado"/>
    <tableColumn id="10" xr3:uid="{0363992C-E50E-41DD-8657-BD8FB7A2FC6A}" name="Depósito"/>
    <tableColumn id="11" xr3:uid="{1DD4281D-1CB9-4D4F-B840-E6ABA45FE4EC}" name="Nombre Deposito" dataDxfId="29"/>
    <tableColumn id="12" xr3:uid="{D910B909-2A80-4768-9C04-3B09F42239B9}" name="A tiempo/demorado" dataDxfId="28">
      <calculatedColumnFormula>IF(Table2256[[#This Row],[Fecha ent Prevista]]&lt;TODAY(), "a tiempo", "demorado")</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680B497-8AA0-4AF7-8F0C-08AD5540EBA4}" name="Table22567" displayName="Table22567" ref="A1:L68" totalsRowShown="0">
  <tableColumns count="12">
    <tableColumn id="1" xr3:uid="{FC332C49-7C6A-44EE-825D-BF3221CBF470}" name="ID Cliente"/>
    <tableColumn id="2" xr3:uid="{A41892EC-038F-4128-9028-6E768A1EBED5}" name="Nro. Pedido"/>
    <tableColumn id="3" xr3:uid="{85C0DE19-B74D-40F9-B5F1-663299C78176}" name="Unidades"/>
    <tableColumn id="4" xr3:uid="{C43303C2-5E1E-4BD1-8758-23697AC55E5E}" name="Precio unit."/>
    <tableColumn id="5" xr3:uid="{3D466574-0088-466A-A3A0-00B125863B48}" name="Importe">
      <calculatedColumnFormula>+D2*C2</calculatedColumnFormula>
    </tableColumn>
    <tableColumn id="6" xr3:uid="{3B8180B8-0BF2-49AA-9E1E-26F00C14C357}" name="Fecha de Pedido" dataDxfId="27">
      <calculatedColumnFormula>+TODAY()-5</calculatedColumnFormula>
    </tableColumn>
    <tableColumn id="7" xr3:uid="{0DEDB095-968F-4CA2-9AF1-FC16539C27ED}" name="Días Prep" dataDxfId="26"/>
    <tableColumn id="8" xr3:uid="{197DFDCF-52EF-4061-9F8E-08D5B23E896A}" name="Fecha ent Prevista" dataDxfId="25">
      <calculatedColumnFormula>+F2+G2</calculatedColumnFormula>
    </tableColumn>
    <tableColumn id="9" xr3:uid="{8FA22098-CA12-4044-8CA4-A580EB86C9E4}" name="Estado"/>
    <tableColumn id="10" xr3:uid="{066D2F2F-F5DC-4107-AD9D-10B78BFD2DFC}" name="Depósito"/>
    <tableColumn id="11" xr3:uid="{80C7A074-6297-4D9B-81B8-B8E85C2ADFDF}" name="Nombre Deposito" dataDxfId="24"/>
    <tableColumn id="12" xr3:uid="{C6BACBC1-8E24-404E-A4CC-401CF981319F}" name="A tiempo/demorado" dataDxfId="23">
      <calculatedColumnFormula>IF(Table22567[[#This Row],[Fecha ent Prevista]]&lt;TODAY(), "a tiempo", "demorado")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DCAD4-6DCE-4481-956C-F128CA8AFE05}">
  <dimension ref="A1:A31"/>
  <sheetViews>
    <sheetView showGridLines="0" topLeftCell="A10" zoomScale="84" zoomScaleNormal="84" workbookViewId="0">
      <selection activeCell="A28" sqref="A28"/>
    </sheetView>
  </sheetViews>
  <sheetFormatPr defaultRowHeight="15" x14ac:dyDescent="0.25"/>
  <cols>
    <col min="1" max="1" width="128.7109375" bestFit="1" customWidth="1"/>
  </cols>
  <sheetData>
    <row r="1" spans="1:1" x14ac:dyDescent="0.25">
      <c r="A1" s="3" t="s">
        <v>34</v>
      </c>
    </row>
    <row r="2" spans="1:1" x14ac:dyDescent="0.25">
      <c r="A2" s="3"/>
    </row>
    <row r="3" spans="1:1" x14ac:dyDescent="0.25">
      <c r="A3" s="7" t="s">
        <v>29</v>
      </c>
    </row>
    <row r="4" spans="1:1" x14ac:dyDescent="0.25">
      <c r="A4" s="7" t="s">
        <v>45</v>
      </c>
    </row>
    <row r="5" spans="1:1" x14ac:dyDescent="0.25">
      <c r="A5" s="15" t="s">
        <v>21</v>
      </c>
    </row>
    <row r="6" spans="1:1" x14ac:dyDescent="0.25">
      <c r="A6" s="15" t="s">
        <v>23</v>
      </c>
    </row>
    <row r="7" spans="1:1" x14ac:dyDescent="0.25">
      <c r="A7" s="15" t="s">
        <v>24</v>
      </c>
    </row>
    <row r="8" spans="1:1" x14ac:dyDescent="0.25">
      <c r="A8" s="15" t="s">
        <v>30</v>
      </c>
    </row>
    <row r="9" spans="1:1" x14ac:dyDescent="0.25">
      <c r="A9" s="15" t="s">
        <v>25</v>
      </c>
    </row>
    <row r="10" spans="1:1" x14ac:dyDescent="0.25">
      <c r="A10" s="15" t="s">
        <v>31</v>
      </c>
    </row>
    <row r="11" spans="1:1" x14ac:dyDescent="0.25">
      <c r="A11" s="15" t="s">
        <v>26</v>
      </c>
    </row>
    <row r="12" spans="1:1" ht="30" x14ac:dyDescent="0.25">
      <c r="A12" s="22" t="s">
        <v>27</v>
      </c>
    </row>
    <row r="13" spans="1:1" x14ac:dyDescent="0.25">
      <c r="A13" s="15" t="s">
        <v>28</v>
      </c>
    </row>
    <row r="14" spans="1:1" x14ac:dyDescent="0.25">
      <c r="A14" s="19" t="s">
        <v>16</v>
      </c>
    </row>
    <row r="15" spans="1:1" x14ac:dyDescent="0.25">
      <c r="A15" s="20" t="s">
        <v>18</v>
      </c>
    </row>
    <row r="16" spans="1:1" x14ac:dyDescent="0.25">
      <c r="A16" s="20" t="s">
        <v>17</v>
      </c>
    </row>
    <row r="17" spans="1:1" x14ac:dyDescent="0.25">
      <c r="A17" s="20" t="s">
        <v>19</v>
      </c>
    </row>
    <row r="18" spans="1:1" x14ac:dyDescent="0.25">
      <c r="A18" s="20" t="s">
        <v>20</v>
      </c>
    </row>
    <row r="19" spans="1:1" x14ac:dyDescent="0.25">
      <c r="A19" s="15" t="s">
        <v>22</v>
      </c>
    </row>
    <row r="20" spans="1:1" x14ac:dyDescent="0.25">
      <c r="A20" s="15" t="s">
        <v>32</v>
      </c>
    </row>
    <row r="21" spans="1:1" x14ac:dyDescent="0.25">
      <c r="A21" s="15" t="s">
        <v>33</v>
      </c>
    </row>
    <row r="22" spans="1:1" x14ac:dyDescent="0.25">
      <c r="A22" s="7" t="s">
        <v>39</v>
      </c>
    </row>
    <row r="23" spans="1:1" x14ac:dyDescent="0.25">
      <c r="A23" s="7" t="s">
        <v>35</v>
      </c>
    </row>
    <row r="24" spans="1:1" x14ac:dyDescent="0.25">
      <c r="A24" s="7" t="s">
        <v>36</v>
      </c>
    </row>
    <row r="25" spans="1:1" x14ac:dyDescent="0.25">
      <c r="A25" s="7" t="s">
        <v>37</v>
      </c>
    </row>
    <row r="26" spans="1:1" x14ac:dyDescent="0.25">
      <c r="A26" s="7" t="s">
        <v>38</v>
      </c>
    </row>
    <row r="27" spans="1:1" x14ac:dyDescent="0.25">
      <c r="A27" s="7" t="s">
        <v>46</v>
      </c>
    </row>
    <row r="28" spans="1:1" x14ac:dyDescent="0.25">
      <c r="A28" s="7" t="s">
        <v>47</v>
      </c>
    </row>
    <row r="29" spans="1:1" x14ac:dyDescent="0.25">
      <c r="A29" s="7" t="s">
        <v>48</v>
      </c>
    </row>
    <row r="30" spans="1:1" x14ac:dyDescent="0.25">
      <c r="A30" s="7" t="s">
        <v>49</v>
      </c>
    </row>
    <row r="31" spans="1:1" x14ac:dyDescent="0.25">
      <c r="A31" s="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DD6A-3187-4055-9ED0-DFE67A26F318}">
  <dimension ref="A1:AJ76"/>
  <sheetViews>
    <sheetView topLeftCell="A23" workbookViewId="0">
      <selection activeCell="AC17" sqref="AC17:AC20"/>
    </sheetView>
  </sheetViews>
  <sheetFormatPr defaultRowHeight="15" x14ac:dyDescent="0.25"/>
  <cols>
    <col min="1" max="1" width="11.85546875" customWidth="1"/>
    <col min="2" max="2" width="13.7109375" customWidth="1"/>
    <col min="3" max="3" width="11.5703125" customWidth="1"/>
    <col min="4" max="4" width="13.28515625" customWidth="1"/>
    <col min="5" max="5" width="10.28515625" customWidth="1"/>
    <col min="6" max="6" width="17.7109375" customWidth="1"/>
    <col min="7" max="7" width="11.42578125" customWidth="1"/>
    <col min="8" max="8" width="19.28515625" customWidth="1"/>
    <col min="9" max="9" width="19.42578125" bestFit="1" customWidth="1"/>
    <col min="10" max="10" width="11.140625" customWidth="1"/>
    <col min="11" max="11" width="18.140625" customWidth="1"/>
    <col min="12" max="12" width="10.140625" bestFit="1" customWidth="1"/>
    <col min="14" max="14" width="13.5703125" bestFit="1" customWidth="1"/>
    <col min="15" max="15" width="14.5703125" bestFit="1" customWidth="1"/>
    <col min="19" max="19" width="13.140625" bestFit="1" customWidth="1"/>
    <col min="20" max="20" width="19.85546875" bestFit="1" customWidth="1"/>
    <col min="29" max="29" width="25" bestFit="1" customWidth="1"/>
    <col min="30" max="30" width="19.85546875" bestFit="1" customWidth="1"/>
  </cols>
  <sheetData>
    <row r="1" spans="1:36" x14ac:dyDescent="0.25">
      <c r="A1" t="s">
        <v>10</v>
      </c>
      <c r="B1" t="s">
        <v>0</v>
      </c>
      <c r="C1" t="s">
        <v>1</v>
      </c>
      <c r="D1" t="s">
        <v>2</v>
      </c>
      <c r="E1" t="s">
        <v>3</v>
      </c>
      <c r="F1" t="s">
        <v>4</v>
      </c>
      <c r="G1" t="s">
        <v>14</v>
      </c>
      <c r="H1" t="s">
        <v>15</v>
      </c>
      <c r="I1" t="s">
        <v>5</v>
      </c>
      <c r="J1" t="s">
        <v>6</v>
      </c>
      <c r="K1" t="s">
        <v>41</v>
      </c>
      <c r="L1" t="s">
        <v>58</v>
      </c>
      <c r="N1" t="s">
        <v>40</v>
      </c>
      <c r="O1" t="s">
        <v>41</v>
      </c>
      <c r="S1" s="8" t="s">
        <v>21</v>
      </c>
      <c r="T1" s="8"/>
      <c r="U1" s="8"/>
      <c r="V1" s="8"/>
      <c r="W1" s="8"/>
      <c r="X1" s="8"/>
      <c r="Y1" s="8"/>
      <c r="AC1" s="8" t="s">
        <v>22</v>
      </c>
      <c r="AD1" s="8"/>
      <c r="AE1" s="8"/>
      <c r="AF1" s="8"/>
      <c r="AG1" s="8"/>
      <c r="AH1" s="8"/>
      <c r="AI1" s="8"/>
      <c r="AJ1" s="8"/>
    </row>
    <row r="2" spans="1:36" x14ac:dyDescent="0.25">
      <c r="A2">
        <v>10304</v>
      </c>
      <c r="B2">
        <v>300</v>
      </c>
      <c r="C2">
        <v>25</v>
      </c>
      <c r="D2">
        <v>300</v>
      </c>
      <c r="E2">
        <f t="shared" ref="E2:E12" si="0">+D2*C2</f>
        <v>7500</v>
      </c>
      <c r="F2" s="1">
        <f ca="1">+TODAY()-5</f>
        <v>44670</v>
      </c>
      <c r="G2" s="2">
        <v>3</v>
      </c>
      <c r="H2" s="1">
        <f ca="1">+F2+G2</f>
        <v>44673</v>
      </c>
      <c r="I2" t="s">
        <v>11</v>
      </c>
      <c r="J2" t="s">
        <v>7</v>
      </c>
      <c r="K2" t="str">
        <f>VLOOKUP(Table2[[#This Row],[Depósito]],$N$2:$O$4, 2, FALSE)</f>
        <v>Buenos Aires</v>
      </c>
      <c r="L2" t="str">
        <f ca="1">IF(Table2[[#This Row],[Fecha ent Prevista]]&lt;TODAY(), "a tiempo", "demorado")</f>
        <v>a tiempo</v>
      </c>
      <c r="N2" t="s">
        <v>7</v>
      </c>
      <c r="O2" t="s">
        <v>42</v>
      </c>
      <c r="S2" s="8" t="s">
        <v>23</v>
      </c>
      <c r="T2" s="8"/>
      <c r="U2" s="8"/>
      <c r="V2" s="8"/>
      <c r="W2" s="8"/>
      <c r="X2" s="8"/>
      <c r="Y2" s="8"/>
      <c r="AC2" s="12" t="s">
        <v>59</v>
      </c>
      <c r="AD2" t="s">
        <v>56</v>
      </c>
    </row>
    <row r="3" spans="1:36" x14ac:dyDescent="0.25">
      <c r="A3">
        <v>60798</v>
      </c>
      <c r="B3">
        <v>301</v>
      </c>
      <c r="C3">
        <v>90</v>
      </c>
      <c r="D3">
        <v>500</v>
      </c>
      <c r="E3">
        <f t="shared" si="0"/>
        <v>45000</v>
      </c>
      <c r="F3" s="1">
        <f t="shared" ref="F3:F66" ca="1" si="1">+TODAY()-5</f>
        <v>44670</v>
      </c>
      <c r="G3" s="2">
        <v>6</v>
      </c>
      <c r="H3" s="1">
        <f t="shared" ref="H3:H66" ca="1" si="2">+F3+G3</f>
        <v>44676</v>
      </c>
      <c r="I3" t="s">
        <v>12</v>
      </c>
      <c r="J3" t="s">
        <v>8</v>
      </c>
      <c r="K3" t="str">
        <f>VLOOKUP(Table2[[#This Row],[Depósito]],$N$2:$O$4, 2, FALSE)</f>
        <v>Bahía Blanca</v>
      </c>
      <c r="L3" t="str">
        <f ca="1">IF(Table2[[#This Row],[Fecha ent Prevista]]&lt;TODAY(), "a tiempo", "demorado")</f>
        <v>demorado</v>
      </c>
      <c r="N3" t="s">
        <v>8</v>
      </c>
      <c r="O3" t="s">
        <v>43</v>
      </c>
      <c r="S3" s="8" t="s">
        <v>24</v>
      </c>
      <c r="T3" s="8"/>
      <c r="U3" s="8"/>
      <c r="V3" s="8"/>
      <c r="W3" s="8"/>
      <c r="X3" s="8"/>
      <c r="Y3" s="8"/>
      <c r="AC3" s="9" t="s">
        <v>8</v>
      </c>
      <c r="AD3" s="13">
        <v>20</v>
      </c>
    </row>
    <row r="4" spans="1:36" x14ac:dyDescent="0.25">
      <c r="A4">
        <v>29384</v>
      </c>
      <c r="B4">
        <v>302</v>
      </c>
      <c r="C4">
        <v>20</v>
      </c>
      <c r="D4">
        <v>900</v>
      </c>
      <c r="E4">
        <f t="shared" si="0"/>
        <v>18000</v>
      </c>
      <c r="F4" s="1">
        <f t="shared" ca="1" si="1"/>
        <v>44670</v>
      </c>
      <c r="G4" s="2">
        <v>3</v>
      </c>
      <c r="H4" s="1">
        <f t="shared" ca="1" si="2"/>
        <v>44673</v>
      </c>
      <c r="I4" t="s">
        <v>13</v>
      </c>
      <c r="J4" t="s">
        <v>9</v>
      </c>
      <c r="K4" t="str">
        <f>VLOOKUP(Table2[[#This Row],[Depósito]],$N$2:$O$4, 2, FALSE)</f>
        <v>Rosario</v>
      </c>
      <c r="L4" t="str">
        <f ca="1">IF(Table2[[#This Row],[Fecha ent Prevista]]&lt;TODAY(), "a tiempo", "demorado")</f>
        <v>a tiempo</v>
      </c>
      <c r="N4" t="s">
        <v>9</v>
      </c>
      <c r="O4" t="s">
        <v>44</v>
      </c>
      <c r="S4" s="8" t="s">
        <v>30</v>
      </c>
      <c r="T4" s="8"/>
      <c r="U4" s="8"/>
      <c r="V4" s="8"/>
      <c r="W4" s="8"/>
      <c r="X4" s="8"/>
      <c r="Y4" s="8"/>
      <c r="AC4" s="16" t="s">
        <v>13</v>
      </c>
      <c r="AD4" s="13">
        <v>6</v>
      </c>
    </row>
    <row r="5" spans="1:36" x14ac:dyDescent="0.25">
      <c r="A5">
        <v>59302</v>
      </c>
      <c r="B5">
        <v>303</v>
      </c>
      <c r="C5">
        <v>80</v>
      </c>
      <c r="D5">
        <v>200</v>
      </c>
      <c r="E5">
        <f t="shared" si="0"/>
        <v>16000</v>
      </c>
      <c r="F5" s="1">
        <f t="shared" ca="1" si="1"/>
        <v>44670</v>
      </c>
      <c r="G5" s="2">
        <v>6</v>
      </c>
      <c r="H5" s="1">
        <f t="shared" ca="1" si="2"/>
        <v>44676</v>
      </c>
      <c r="I5" t="s">
        <v>13</v>
      </c>
      <c r="J5" t="s">
        <v>7</v>
      </c>
      <c r="K5" t="str">
        <f>VLOOKUP(Table2[[#This Row],[Depósito]],$N$2:$O$4, 2, FALSE)</f>
        <v>Buenos Aires</v>
      </c>
      <c r="L5" t="str">
        <f ca="1">IF(Table2[[#This Row],[Fecha ent Prevista]]&lt;TODAY(), "a tiempo", "demorado")</f>
        <v>demorado</v>
      </c>
      <c r="T5" s="9" t="s">
        <v>51</v>
      </c>
      <c r="U5" s="10" t="s">
        <v>52</v>
      </c>
      <c r="W5" t="s">
        <v>53</v>
      </c>
      <c r="X5">
        <f>MAX(T6:T21)</f>
        <v>13</v>
      </c>
      <c r="AC5" s="16" t="s">
        <v>11</v>
      </c>
      <c r="AD5" s="13">
        <v>6</v>
      </c>
    </row>
    <row r="6" spans="1:36" x14ac:dyDescent="0.25">
      <c r="A6">
        <v>45607</v>
      </c>
      <c r="B6">
        <v>304</v>
      </c>
      <c r="C6">
        <v>40</v>
      </c>
      <c r="D6">
        <v>800</v>
      </c>
      <c r="E6">
        <f t="shared" si="0"/>
        <v>32000</v>
      </c>
      <c r="F6" s="1">
        <f t="shared" ca="1" si="1"/>
        <v>44670</v>
      </c>
      <c r="G6" s="2">
        <v>8</v>
      </c>
      <c r="H6" s="1">
        <f t="shared" ca="1" si="2"/>
        <v>44678</v>
      </c>
      <c r="I6" t="s">
        <v>12</v>
      </c>
      <c r="J6" t="s">
        <v>8</v>
      </c>
      <c r="K6" t="str">
        <f>VLOOKUP(Table2[[#This Row],[Depósito]],$N$2:$O$4, 2, FALSE)</f>
        <v>Bahía Blanca</v>
      </c>
      <c r="L6" t="str">
        <f ca="1">IF(Table2[[#This Row],[Fecha ent Prevista]]&lt;TODAY(), "a tiempo", "demorado")</f>
        <v>demorado</v>
      </c>
      <c r="T6" s="9">
        <f>COUNTIF(Table2[ID Cliente],U6)</f>
        <v>6</v>
      </c>
      <c r="U6" s="9" cm="1">
        <f t="array" ref="U6:U21">_xlfn.UNIQUE(Table2[ID Cliente])</f>
        <v>10304</v>
      </c>
      <c r="W6" t="s">
        <v>52</v>
      </c>
      <c r="X6">
        <f>VLOOKUP(X5, T5:U21, 2, FALSE)</f>
        <v>29384</v>
      </c>
      <c r="Y6" t="str">
        <f ca="1">_xlfn.FORMULATEXT(X6)</f>
        <v>=VLOOKUP(X5; T5:U21; 2; FALSE)</v>
      </c>
      <c r="AC6" s="16" t="s">
        <v>12</v>
      </c>
      <c r="AD6" s="13">
        <v>8</v>
      </c>
    </row>
    <row r="7" spans="1:36" x14ac:dyDescent="0.25">
      <c r="A7">
        <v>29384</v>
      </c>
      <c r="B7">
        <v>305</v>
      </c>
      <c r="C7">
        <v>35</v>
      </c>
      <c r="D7">
        <v>400</v>
      </c>
      <c r="E7">
        <f t="shared" si="0"/>
        <v>14000</v>
      </c>
      <c r="F7" s="1">
        <f t="shared" ca="1" si="1"/>
        <v>44670</v>
      </c>
      <c r="G7" s="2">
        <v>7</v>
      </c>
      <c r="H7" s="1">
        <f t="shared" ca="1" si="2"/>
        <v>44677</v>
      </c>
      <c r="I7" t="s">
        <v>12</v>
      </c>
      <c r="J7" t="s">
        <v>9</v>
      </c>
      <c r="K7" t="str">
        <f>VLOOKUP(Table2[[#This Row],[Depósito]],$N$2:$O$4, 2, FALSE)</f>
        <v>Rosario</v>
      </c>
      <c r="L7" t="str">
        <f ca="1">IF(Table2[[#This Row],[Fecha ent Prevista]]&lt;TODAY(), "a tiempo", "demorado")</f>
        <v>demorado</v>
      </c>
      <c r="T7" s="9">
        <f>COUNTIF(Table2[ID Cliente],U7)</f>
        <v>6</v>
      </c>
      <c r="U7" s="9">
        <v>60798</v>
      </c>
      <c r="AC7" s="9" t="s">
        <v>7</v>
      </c>
      <c r="AD7" s="13">
        <v>23</v>
      </c>
    </row>
    <row r="8" spans="1:36" x14ac:dyDescent="0.25">
      <c r="A8">
        <v>50695</v>
      </c>
      <c r="B8">
        <v>306</v>
      </c>
      <c r="C8">
        <v>60</v>
      </c>
      <c r="D8">
        <v>200</v>
      </c>
      <c r="E8">
        <f t="shared" si="0"/>
        <v>12000</v>
      </c>
      <c r="F8" s="1">
        <f t="shared" ca="1" si="1"/>
        <v>44670</v>
      </c>
      <c r="G8" s="2">
        <v>3</v>
      </c>
      <c r="H8" s="1">
        <f t="shared" ca="1" si="2"/>
        <v>44673</v>
      </c>
      <c r="I8" t="s">
        <v>11</v>
      </c>
      <c r="J8" t="s">
        <v>8</v>
      </c>
      <c r="K8" t="str">
        <f>VLOOKUP(Table2[[#This Row],[Depósito]],$N$2:$O$4, 2, FALSE)</f>
        <v>Bahía Blanca</v>
      </c>
      <c r="L8" t="str">
        <f ca="1">IF(Table2[[#This Row],[Fecha ent Prevista]]&lt;TODAY(), "a tiempo", "demorado")</f>
        <v>a tiempo</v>
      </c>
      <c r="T8" s="11">
        <f>COUNTIF(Table2[ID Cliente],U8)</f>
        <v>13</v>
      </c>
      <c r="U8" s="11">
        <v>29384</v>
      </c>
      <c r="AC8" s="16" t="s">
        <v>13</v>
      </c>
      <c r="AD8" s="13">
        <v>7</v>
      </c>
    </row>
    <row r="9" spans="1:36" x14ac:dyDescent="0.25">
      <c r="A9">
        <v>10395</v>
      </c>
      <c r="B9">
        <v>307</v>
      </c>
      <c r="C9">
        <v>40</v>
      </c>
      <c r="D9">
        <v>300</v>
      </c>
      <c r="E9">
        <f t="shared" si="0"/>
        <v>12000</v>
      </c>
      <c r="F9" s="1">
        <f t="shared" ca="1" si="1"/>
        <v>44670</v>
      </c>
      <c r="G9" s="2">
        <v>4</v>
      </c>
      <c r="H9" s="1">
        <f t="shared" ca="1" si="2"/>
        <v>44674</v>
      </c>
      <c r="I9" t="s">
        <v>11</v>
      </c>
      <c r="J9" t="s">
        <v>9</v>
      </c>
      <c r="K9" t="str">
        <f>VLOOKUP(Table2[[#This Row],[Depósito]],$N$2:$O$4, 2, FALSE)</f>
        <v>Rosario</v>
      </c>
      <c r="L9" t="str">
        <f ca="1">IF(Table2[[#This Row],[Fecha ent Prevista]]&lt;TODAY(), "a tiempo", "demorado")</f>
        <v>a tiempo</v>
      </c>
      <c r="T9" s="9">
        <f>COUNTIF(Table2[ID Cliente],U9)</f>
        <v>6</v>
      </c>
      <c r="U9" s="9">
        <v>59302</v>
      </c>
      <c r="AC9" s="16" t="s">
        <v>11</v>
      </c>
      <c r="AD9" s="13">
        <v>6</v>
      </c>
    </row>
    <row r="10" spans="1:36" x14ac:dyDescent="0.25">
      <c r="A10">
        <v>15036</v>
      </c>
      <c r="B10">
        <v>308</v>
      </c>
      <c r="C10">
        <v>120</v>
      </c>
      <c r="D10">
        <v>400</v>
      </c>
      <c r="E10">
        <f t="shared" si="0"/>
        <v>48000</v>
      </c>
      <c r="F10" s="1">
        <f t="shared" ca="1" si="1"/>
        <v>44670</v>
      </c>
      <c r="G10" s="2">
        <v>5</v>
      </c>
      <c r="H10" s="1">
        <f t="shared" ca="1" si="2"/>
        <v>44675</v>
      </c>
      <c r="I10" t="s">
        <v>12</v>
      </c>
      <c r="J10" t="s">
        <v>9</v>
      </c>
      <c r="K10" t="str">
        <f>VLOOKUP(Table2[[#This Row],[Depósito]],$N$2:$O$4, 2, FALSE)</f>
        <v>Rosario</v>
      </c>
      <c r="L10" t="str">
        <f ca="1">IF(Table2[[#This Row],[Fecha ent Prevista]]&lt;TODAY(), "a tiempo", "demorado")</f>
        <v>demorado</v>
      </c>
      <c r="T10" s="9">
        <f>COUNTIF(Table2[ID Cliente],U10)</f>
        <v>8</v>
      </c>
      <c r="U10" s="9">
        <v>45607</v>
      </c>
      <c r="AC10" s="16" t="s">
        <v>12</v>
      </c>
      <c r="AD10" s="13">
        <v>10</v>
      </c>
    </row>
    <row r="11" spans="1:36" x14ac:dyDescent="0.25">
      <c r="A11">
        <v>45023</v>
      </c>
      <c r="B11">
        <v>309</v>
      </c>
      <c r="C11">
        <v>30</v>
      </c>
      <c r="D11">
        <v>100</v>
      </c>
      <c r="E11">
        <f t="shared" si="0"/>
        <v>3000</v>
      </c>
      <c r="F11" s="1">
        <f t="shared" ca="1" si="1"/>
        <v>44670</v>
      </c>
      <c r="G11" s="2">
        <v>8</v>
      </c>
      <c r="H11" s="1">
        <f t="shared" ca="1" si="2"/>
        <v>44678</v>
      </c>
      <c r="I11" t="s">
        <v>13</v>
      </c>
      <c r="J11" t="s">
        <v>7</v>
      </c>
      <c r="K11" t="str">
        <f>VLOOKUP(Table2[[#This Row],[Depósito]],$N$2:$O$4, 2, FALSE)</f>
        <v>Buenos Aires</v>
      </c>
      <c r="L11" t="str">
        <f ca="1">IF(Table2[[#This Row],[Fecha ent Prevista]]&lt;TODAY(), "a tiempo", "demorado")</f>
        <v>demorado</v>
      </c>
      <c r="T11" s="9">
        <f>COUNTIF(Table2[ID Cliente],U11)</f>
        <v>5</v>
      </c>
      <c r="U11" s="9">
        <v>50695</v>
      </c>
      <c r="AC11" s="9" t="s">
        <v>9</v>
      </c>
      <c r="AD11" s="13">
        <v>24</v>
      </c>
    </row>
    <row r="12" spans="1:36" x14ac:dyDescent="0.25">
      <c r="A12">
        <v>40543</v>
      </c>
      <c r="B12">
        <v>310</v>
      </c>
      <c r="C12">
        <v>25</v>
      </c>
      <c r="D12">
        <v>500</v>
      </c>
      <c r="E12">
        <f t="shared" si="0"/>
        <v>12500</v>
      </c>
      <c r="F12" s="1">
        <f t="shared" ca="1" si="1"/>
        <v>44670</v>
      </c>
      <c r="G12" s="2">
        <v>2</v>
      </c>
      <c r="H12" s="1">
        <f t="shared" ca="1" si="2"/>
        <v>44672</v>
      </c>
      <c r="I12" t="s">
        <v>13</v>
      </c>
      <c r="J12" t="s">
        <v>7</v>
      </c>
      <c r="K12" t="str">
        <f>VLOOKUP(Table2[[#This Row],[Depósito]],$N$2:$O$4, 2, FALSE)</f>
        <v>Buenos Aires</v>
      </c>
      <c r="L12" t="str">
        <f ca="1">IF(Table2[[#This Row],[Fecha ent Prevista]]&lt;TODAY(), "a tiempo", "demorado")</f>
        <v>a tiempo</v>
      </c>
      <c r="T12" s="9">
        <f>COUNTIF(Table2[ID Cliente],U12)</f>
        <v>3</v>
      </c>
      <c r="U12" s="9">
        <v>10395</v>
      </c>
      <c r="AC12" s="16" t="s">
        <v>13</v>
      </c>
      <c r="AD12" s="13">
        <v>7</v>
      </c>
    </row>
    <row r="13" spans="1:36" x14ac:dyDescent="0.25">
      <c r="A13">
        <v>20550</v>
      </c>
      <c r="B13">
        <v>311</v>
      </c>
      <c r="C13">
        <v>60</v>
      </c>
      <c r="D13">
        <v>600</v>
      </c>
      <c r="E13">
        <f>+D13*C13</f>
        <v>36000</v>
      </c>
      <c r="F13" s="1">
        <f t="shared" ca="1" si="1"/>
        <v>44670</v>
      </c>
      <c r="G13" s="2">
        <v>7</v>
      </c>
      <c r="H13" s="1">
        <f t="shared" ca="1" si="2"/>
        <v>44677</v>
      </c>
      <c r="I13" t="s">
        <v>12</v>
      </c>
      <c r="J13" t="s">
        <v>7</v>
      </c>
      <c r="K13" t="str">
        <f>VLOOKUP(Table2[[#This Row],[Depósito]],$N$2:$O$4, 2, FALSE)</f>
        <v>Buenos Aires</v>
      </c>
      <c r="L13" t="str">
        <f ca="1">IF(Table2[[#This Row],[Fecha ent Prevista]]&lt;TODAY(), "a tiempo", "demorado")</f>
        <v>demorado</v>
      </c>
      <c r="T13" s="9">
        <f>COUNTIF(Table2[ID Cliente],U13)</f>
        <v>3</v>
      </c>
      <c r="U13" s="9">
        <v>15036</v>
      </c>
      <c r="AC13" s="16" t="s">
        <v>11</v>
      </c>
      <c r="AD13" s="13">
        <v>6</v>
      </c>
    </row>
    <row r="14" spans="1:36" x14ac:dyDescent="0.25">
      <c r="A14">
        <v>45607</v>
      </c>
      <c r="B14">
        <v>312</v>
      </c>
      <c r="C14">
        <v>45</v>
      </c>
      <c r="D14">
        <v>700</v>
      </c>
      <c r="E14">
        <f t="shared" ref="E14:E68" si="3">+D14*C14</f>
        <v>31500</v>
      </c>
      <c r="F14" s="1">
        <f t="shared" ca="1" si="1"/>
        <v>44670</v>
      </c>
      <c r="G14" s="2">
        <v>6</v>
      </c>
      <c r="H14" s="1">
        <f t="shared" ca="1" si="2"/>
        <v>44676</v>
      </c>
      <c r="I14" t="s">
        <v>12</v>
      </c>
      <c r="J14" t="s">
        <v>7</v>
      </c>
      <c r="K14" t="str">
        <f>VLOOKUP(Table2[[#This Row],[Depósito]],$N$2:$O$4, 2, FALSE)</f>
        <v>Buenos Aires</v>
      </c>
      <c r="L14" t="str">
        <f ca="1">IF(Table2[[#This Row],[Fecha ent Prevista]]&lt;TODAY(), "a tiempo", "demorado")</f>
        <v>demorado</v>
      </c>
      <c r="T14" s="9">
        <f>COUNTIF(Table2[ID Cliente],U14)</f>
        <v>3</v>
      </c>
      <c r="U14" s="9">
        <v>45023</v>
      </c>
      <c r="AC14" s="16" t="s">
        <v>12</v>
      </c>
      <c r="AD14" s="13">
        <v>11</v>
      </c>
    </row>
    <row r="15" spans="1:36" x14ac:dyDescent="0.25">
      <c r="A15">
        <v>29384</v>
      </c>
      <c r="B15">
        <v>313</v>
      </c>
      <c r="C15">
        <v>80</v>
      </c>
      <c r="D15">
        <v>400</v>
      </c>
      <c r="E15">
        <f t="shared" si="3"/>
        <v>32000</v>
      </c>
      <c r="F15" s="1">
        <f t="shared" ca="1" si="1"/>
        <v>44670</v>
      </c>
      <c r="G15" s="2">
        <v>3</v>
      </c>
      <c r="H15" s="1">
        <f t="shared" ca="1" si="2"/>
        <v>44673</v>
      </c>
      <c r="I15" t="s">
        <v>11</v>
      </c>
      <c r="J15" t="s">
        <v>8</v>
      </c>
      <c r="K15" t="str">
        <f>VLOOKUP(Table2[[#This Row],[Depósito]],$N$2:$O$4, 2, FALSE)</f>
        <v>Bahía Blanca</v>
      </c>
      <c r="L15" t="str">
        <f ca="1">IF(Table2[[#This Row],[Fecha ent Prevista]]&lt;TODAY(), "a tiempo", "demorado")</f>
        <v>a tiempo</v>
      </c>
      <c r="T15" s="9">
        <f>COUNTIF(Table2[ID Cliente],U15)</f>
        <v>3</v>
      </c>
      <c r="U15" s="9">
        <v>40543</v>
      </c>
      <c r="AC15" s="9" t="s">
        <v>55</v>
      </c>
      <c r="AD15" s="13">
        <v>67</v>
      </c>
    </row>
    <row r="16" spans="1:36" x14ac:dyDescent="0.25">
      <c r="A16">
        <v>50695</v>
      </c>
      <c r="B16">
        <v>314</v>
      </c>
      <c r="C16">
        <v>65</v>
      </c>
      <c r="D16">
        <v>300</v>
      </c>
      <c r="E16">
        <f t="shared" si="3"/>
        <v>19500</v>
      </c>
      <c r="F16" s="1">
        <f t="shared" ca="1" si="1"/>
        <v>44670</v>
      </c>
      <c r="G16" s="2">
        <v>8</v>
      </c>
      <c r="H16" s="1">
        <v>44684</v>
      </c>
      <c r="I16" t="s">
        <v>13</v>
      </c>
      <c r="J16" t="s">
        <v>9</v>
      </c>
      <c r="K16" t="str">
        <f>VLOOKUP(Table2[[#This Row],[Depósito]],$N$2:$O$4, 2, FALSE)</f>
        <v>Rosario</v>
      </c>
      <c r="L16" t="str">
        <f ca="1">IF(Table2[[#This Row],[Fecha ent Prevista]]&lt;TODAY(), "a tiempo", "demorado")</f>
        <v>demorado</v>
      </c>
      <c r="T16" s="9">
        <f>COUNTIF(Table2[ID Cliente],U16)</f>
        <v>3</v>
      </c>
      <c r="U16" s="9">
        <v>20550</v>
      </c>
    </row>
    <row r="17" spans="1:29" x14ac:dyDescent="0.25">
      <c r="A17">
        <v>30960</v>
      </c>
      <c r="B17">
        <v>315</v>
      </c>
      <c r="C17">
        <v>75</v>
      </c>
      <c r="D17">
        <v>400</v>
      </c>
      <c r="E17">
        <f t="shared" si="3"/>
        <v>30000</v>
      </c>
      <c r="F17" s="1">
        <f t="shared" ca="1" si="1"/>
        <v>44670</v>
      </c>
      <c r="G17" s="2">
        <v>1</v>
      </c>
      <c r="H17" s="1">
        <f t="shared" ca="1" si="2"/>
        <v>44671</v>
      </c>
      <c r="I17" t="s">
        <v>12</v>
      </c>
      <c r="J17" t="s">
        <v>9</v>
      </c>
      <c r="K17" t="str">
        <f>VLOOKUP(Table2[[#This Row],[Depósito]],$N$2:$O$4, 2, FALSE)</f>
        <v>Rosario</v>
      </c>
      <c r="L17" t="str">
        <f ca="1">IF(Table2[[#This Row],[Fecha ent Prevista]]&lt;TODAY(), "a tiempo", "demorado")</f>
        <v>a tiempo</v>
      </c>
      <c r="T17" s="9">
        <f>COUNTIF(Table2[ID Cliente],U17)</f>
        <v>2</v>
      </c>
      <c r="U17" s="9">
        <v>30960</v>
      </c>
      <c r="AC17" s="16" t="s">
        <v>76</v>
      </c>
    </row>
    <row r="18" spans="1:29" x14ac:dyDescent="0.25">
      <c r="A18">
        <v>10304</v>
      </c>
      <c r="B18">
        <v>316</v>
      </c>
      <c r="C18">
        <v>90</v>
      </c>
      <c r="D18">
        <v>700</v>
      </c>
      <c r="E18">
        <f t="shared" si="3"/>
        <v>63000</v>
      </c>
      <c r="F18" s="1">
        <f t="shared" ca="1" si="1"/>
        <v>44670</v>
      </c>
      <c r="G18" s="2">
        <v>2</v>
      </c>
      <c r="H18" s="1">
        <f t="shared" ca="1" si="2"/>
        <v>44672</v>
      </c>
      <c r="I18" t="s">
        <v>11</v>
      </c>
      <c r="J18" t="s">
        <v>7</v>
      </c>
      <c r="K18" t="str">
        <f>VLOOKUP(Table2[[#This Row],[Depósito]],$N$2:$O$4, 2, FALSE)</f>
        <v>Buenos Aires</v>
      </c>
      <c r="L18" t="str">
        <f ca="1">IF(Table2[[#This Row],[Fecha ent Prevista]]&lt;TODAY(), "a tiempo", "demorado")</f>
        <v>a tiempo</v>
      </c>
      <c r="T18" s="9">
        <f>COUNTIF(Table2[ID Cliente],U18)</f>
        <v>1</v>
      </c>
      <c r="U18" s="9">
        <v>30670</v>
      </c>
      <c r="AC18" s="16" t="s">
        <v>7</v>
      </c>
    </row>
    <row r="19" spans="1:29" x14ac:dyDescent="0.25">
      <c r="A19">
        <v>60798</v>
      </c>
      <c r="B19">
        <v>317</v>
      </c>
      <c r="C19">
        <v>20</v>
      </c>
      <c r="D19">
        <v>800</v>
      </c>
      <c r="E19">
        <f t="shared" si="3"/>
        <v>16000</v>
      </c>
      <c r="F19" s="1">
        <f t="shared" ca="1" si="1"/>
        <v>44670</v>
      </c>
      <c r="G19" s="2">
        <v>6</v>
      </c>
      <c r="H19" s="1">
        <f t="shared" ca="1" si="2"/>
        <v>44676</v>
      </c>
      <c r="I19" t="s">
        <v>12</v>
      </c>
      <c r="J19" t="s">
        <v>8</v>
      </c>
      <c r="K19" t="str">
        <f>VLOOKUP(Table2[[#This Row],[Depósito]],$N$2:$O$4, 2, FALSE)</f>
        <v>Bahía Blanca</v>
      </c>
      <c r="L19" t="str">
        <f ca="1">IF(Table2[[#This Row],[Fecha ent Prevista]]&lt;TODAY(), "a tiempo", "demorado")</f>
        <v>demorado</v>
      </c>
      <c r="T19" s="9">
        <f>COUNTIF(Table2[ID Cliente],U19)</f>
        <v>1</v>
      </c>
      <c r="U19" s="9">
        <v>45090</v>
      </c>
      <c r="AC19" s="16" t="s">
        <v>8</v>
      </c>
    </row>
    <row r="20" spans="1:29" x14ac:dyDescent="0.25">
      <c r="A20">
        <v>29384</v>
      </c>
      <c r="B20">
        <v>318</v>
      </c>
      <c r="C20">
        <v>15</v>
      </c>
      <c r="D20">
        <v>200</v>
      </c>
      <c r="E20">
        <f t="shared" si="3"/>
        <v>3000</v>
      </c>
      <c r="F20" s="1">
        <f t="shared" ca="1" si="1"/>
        <v>44670</v>
      </c>
      <c r="G20" s="2">
        <v>3</v>
      </c>
      <c r="H20" s="1">
        <f t="shared" ca="1" si="2"/>
        <v>44673</v>
      </c>
      <c r="I20" t="s">
        <v>13</v>
      </c>
      <c r="J20" t="s">
        <v>9</v>
      </c>
      <c r="K20" t="str">
        <f>VLOOKUP(Table2[[#This Row],[Depósito]],$N$2:$O$4, 2, FALSE)</f>
        <v>Rosario</v>
      </c>
      <c r="L20" t="str">
        <f ca="1">IF(Table2[[#This Row],[Fecha ent Prevista]]&lt;TODAY(), "a tiempo", "demorado")</f>
        <v>a tiempo</v>
      </c>
      <c r="T20" s="9">
        <f>COUNTIF(Table2[ID Cliente],U20)</f>
        <v>2</v>
      </c>
      <c r="U20" s="9">
        <v>23450</v>
      </c>
      <c r="AC20" s="16" t="s">
        <v>9</v>
      </c>
    </row>
    <row r="21" spans="1:29" x14ac:dyDescent="0.25">
      <c r="A21">
        <v>59302</v>
      </c>
      <c r="B21">
        <v>319</v>
      </c>
      <c r="C21">
        <v>45</v>
      </c>
      <c r="D21">
        <v>500</v>
      </c>
      <c r="E21">
        <f t="shared" si="3"/>
        <v>22500</v>
      </c>
      <c r="F21" s="1">
        <f t="shared" ca="1" si="1"/>
        <v>44670</v>
      </c>
      <c r="G21" s="2">
        <v>4</v>
      </c>
      <c r="H21" s="1">
        <f t="shared" ca="1" si="2"/>
        <v>44674</v>
      </c>
      <c r="I21" t="s">
        <v>12</v>
      </c>
      <c r="J21" t="s">
        <v>8</v>
      </c>
      <c r="K21" t="str">
        <f>VLOOKUP(Table2[[#This Row],[Depósito]],$N$2:$O$4, 2, FALSE)</f>
        <v>Bahía Blanca</v>
      </c>
      <c r="L21" t="str">
        <f ca="1">IF(Table2[[#This Row],[Fecha ent Prevista]]&lt;TODAY(), "a tiempo", "demorado")</f>
        <v>a tiempo</v>
      </c>
      <c r="T21" s="9">
        <f>COUNTIF(Table2[ID Cliente],U21)</f>
        <v>2</v>
      </c>
      <c r="U21" s="9">
        <v>59830</v>
      </c>
    </row>
    <row r="22" spans="1:29" x14ac:dyDescent="0.25">
      <c r="A22">
        <v>45607</v>
      </c>
      <c r="B22">
        <v>320</v>
      </c>
      <c r="C22">
        <v>30</v>
      </c>
      <c r="D22">
        <v>500</v>
      </c>
      <c r="E22">
        <f t="shared" si="3"/>
        <v>15000</v>
      </c>
      <c r="F22" s="1">
        <f t="shared" ca="1" si="1"/>
        <v>44670</v>
      </c>
      <c r="G22" s="2">
        <v>2</v>
      </c>
      <c r="H22" s="1">
        <f t="shared" ca="1" si="2"/>
        <v>44672</v>
      </c>
      <c r="I22" t="s">
        <v>11</v>
      </c>
      <c r="J22" t="s">
        <v>9</v>
      </c>
      <c r="K22" t="str">
        <f>VLOOKUP(Table2[[#This Row],[Depósito]],$N$2:$O$4, 2, FALSE)</f>
        <v>Rosario</v>
      </c>
      <c r="L22" t="str">
        <f ca="1">IF(Table2[[#This Row],[Fecha ent Prevista]]&lt;TODAY(), "a tiempo", "demorado")</f>
        <v>a tiempo</v>
      </c>
    </row>
    <row r="23" spans="1:29" x14ac:dyDescent="0.25">
      <c r="A23">
        <v>29384</v>
      </c>
      <c r="B23">
        <v>321</v>
      </c>
      <c r="C23">
        <v>25</v>
      </c>
      <c r="D23">
        <v>300</v>
      </c>
      <c r="E23">
        <f t="shared" si="3"/>
        <v>7500</v>
      </c>
      <c r="F23" s="1">
        <f t="shared" ca="1" si="1"/>
        <v>44670</v>
      </c>
      <c r="G23" s="2">
        <v>7</v>
      </c>
      <c r="H23" s="1">
        <f t="shared" ca="1" si="2"/>
        <v>44677</v>
      </c>
      <c r="I23" t="s">
        <v>12</v>
      </c>
      <c r="J23" t="s">
        <v>8</v>
      </c>
      <c r="K23" t="str">
        <f>VLOOKUP(Table2[[#This Row],[Depósito]],$N$2:$O$4, 2, FALSE)</f>
        <v>Bahía Blanca</v>
      </c>
      <c r="L23" t="str">
        <f ca="1">IF(Table2[[#This Row],[Fecha ent Prevista]]&lt;TODAY(), "a tiempo", "demorado")</f>
        <v>demorado</v>
      </c>
      <c r="S23" t="s">
        <v>54</v>
      </c>
    </row>
    <row r="24" spans="1:29" x14ac:dyDescent="0.25">
      <c r="A24">
        <v>50695</v>
      </c>
      <c r="B24">
        <v>322</v>
      </c>
      <c r="C24">
        <v>80</v>
      </c>
      <c r="D24">
        <v>500</v>
      </c>
      <c r="E24">
        <f t="shared" si="3"/>
        <v>40000</v>
      </c>
      <c r="F24" s="1">
        <f t="shared" ca="1" si="1"/>
        <v>44670</v>
      </c>
      <c r="G24" s="2">
        <v>4</v>
      </c>
      <c r="H24" s="1">
        <f t="shared" ca="1" si="2"/>
        <v>44674</v>
      </c>
      <c r="I24" t="s">
        <v>13</v>
      </c>
      <c r="J24" t="s">
        <v>7</v>
      </c>
      <c r="K24" t="str">
        <f>VLOOKUP(Table2[[#This Row],[Depósito]],$N$2:$O$4, 2, FALSE)</f>
        <v>Buenos Aires</v>
      </c>
      <c r="L24" t="str">
        <f ca="1">IF(Table2[[#This Row],[Fecha ent Prevista]]&lt;TODAY(), "a tiempo", "demorado")</f>
        <v>a tiempo</v>
      </c>
      <c r="S24" s="12" t="s">
        <v>57</v>
      </c>
      <c r="T24" t="s">
        <v>56</v>
      </c>
    </row>
    <row r="25" spans="1:29" x14ac:dyDescent="0.25">
      <c r="A25">
        <v>10395</v>
      </c>
      <c r="B25">
        <v>323</v>
      </c>
      <c r="C25">
        <v>55</v>
      </c>
      <c r="D25">
        <v>600</v>
      </c>
      <c r="E25">
        <f t="shared" si="3"/>
        <v>33000</v>
      </c>
      <c r="F25" s="1">
        <f t="shared" ca="1" si="1"/>
        <v>44670</v>
      </c>
      <c r="G25" s="2">
        <v>8</v>
      </c>
      <c r="H25" s="1">
        <f t="shared" ca="1" si="2"/>
        <v>44678</v>
      </c>
      <c r="I25" t="s">
        <v>13</v>
      </c>
      <c r="J25" t="s">
        <v>8</v>
      </c>
      <c r="K25" t="str">
        <f>VLOOKUP(Table2[[#This Row],[Depósito]],$N$2:$O$4, 2, FALSE)</f>
        <v>Bahía Blanca</v>
      </c>
      <c r="L25" t="str">
        <f ca="1">IF(Table2[[#This Row],[Fecha ent Prevista]]&lt;TODAY(), "a tiempo", "demorado")</f>
        <v>demorado</v>
      </c>
      <c r="S25" s="11">
        <v>29384</v>
      </c>
      <c r="T25" s="14">
        <v>13</v>
      </c>
    </row>
    <row r="26" spans="1:29" x14ac:dyDescent="0.25">
      <c r="A26">
        <v>15036</v>
      </c>
      <c r="B26">
        <v>324</v>
      </c>
      <c r="C26">
        <v>65</v>
      </c>
      <c r="D26">
        <v>900</v>
      </c>
      <c r="E26">
        <f t="shared" si="3"/>
        <v>58500</v>
      </c>
      <c r="F26" s="1">
        <f t="shared" ca="1" si="1"/>
        <v>44670</v>
      </c>
      <c r="G26" s="2">
        <v>2</v>
      </c>
      <c r="H26" s="1">
        <f t="shared" ca="1" si="2"/>
        <v>44672</v>
      </c>
      <c r="I26" t="s">
        <v>12</v>
      </c>
      <c r="J26" t="s">
        <v>9</v>
      </c>
      <c r="K26" t="str">
        <f>VLOOKUP(Table2[[#This Row],[Depósito]],$N$2:$O$4, 2, FALSE)</f>
        <v>Rosario</v>
      </c>
      <c r="L26" t="str">
        <f ca="1">IF(Table2[[#This Row],[Fecha ent Prevista]]&lt;TODAY(), "a tiempo", "demorado")</f>
        <v>a tiempo</v>
      </c>
      <c r="S26" s="9">
        <v>45607</v>
      </c>
      <c r="T26" s="13">
        <v>8</v>
      </c>
    </row>
    <row r="27" spans="1:29" x14ac:dyDescent="0.25">
      <c r="A27">
        <v>45023</v>
      </c>
      <c r="B27">
        <v>325</v>
      </c>
      <c r="C27">
        <v>90</v>
      </c>
      <c r="D27">
        <v>400</v>
      </c>
      <c r="E27">
        <f t="shared" si="3"/>
        <v>36000</v>
      </c>
      <c r="F27" s="1">
        <f t="shared" ca="1" si="1"/>
        <v>44670</v>
      </c>
      <c r="G27" s="2">
        <v>7</v>
      </c>
      <c r="H27" s="1">
        <f t="shared" ca="1" si="2"/>
        <v>44677</v>
      </c>
      <c r="I27" t="s">
        <v>12</v>
      </c>
      <c r="J27" t="s">
        <v>7</v>
      </c>
      <c r="K27" t="str">
        <f>VLOOKUP(Table2[[#This Row],[Depósito]],$N$2:$O$4, 2, FALSE)</f>
        <v>Buenos Aires</v>
      </c>
      <c r="L27" t="str">
        <f ca="1">IF(Table2[[#This Row],[Fecha ent Prevista]]&lt;TODAY(), "a tiempo", "demorado")</f>
        <v>demorado</v>
      </c>
      <c r="S27" s="9">
        <v>59302</v>
      </c>
      <c r="T27" s="13">
        <v>6</v>
      </c>
    </row>
    <row r="28" spans="1:29" x14ac:dyDescent="0.25">
      <c r="A28">
        <v>40543</v>
      </c>
      <c r="B28">
        <v>326</v>
      </c>
      <c r="C28">
        <v>55</v>
      </c>
      <c r="D28">
        <v>600</v>
      </c>
      <c r="E28">
        <f t="shared" si="3"/>
        <v>33000</v>
      </c>
      <c r="F28" s="1">
        <f t="shared" ca="1" si="1"/>
        <v>44670</v>
      </c>
      <c r="G28" s="2">
        <v>6</v>
      </c>
      <c r="H28" s="1">
        <f t="shared" ca="1" si="2"/>
        <v>44676</v>
      </c>
      <c r="I28" t="s">
        <v>11</v>
      </c>
      <c r="J28" t="s">
        <v>8</v>
      </c>
      <c r="K28" t="str">
        <f>VLOOKUP(Table2[[#This Row],[Depósito]],$N$2:$O$4, 2, FALSE)</f>
        <v>Bahía Blanca</v>
      </c>
      <c r="L28" t="str">
        <f ca="1">IF(Table2[[#This Row],[Fecha ent Prevista]]&lt;TODAY(), "a tiempo", "demorado")</f>
        <v>demorado</v>
      </c>
      <c r="S28" s="9">
        <v>60798</v>
      </c>
      <c r="T28" s="13">
        <v>6</v>
      </c>
    </row>
    <row r="29" spans="1:29" x14ac:dyDescent="0.25">
      <c r="A29">
        <v>30670</v>
      </c>
      <c r="B29">
        <v>327</v>
      </c>
      <c r="C29">
        <v>35</v>
      </c>
      <c r="D29">
        <v>500</v>
      </c>
      <c r="E29">
        <f t="shared" si="3"/>
        <v>17500</v>
      </c>
      <c r="F29" s="1">
        <f t="shared" ca="1" si="1"/>
        <v>44670</v>
      </c>
      <c r="G29" s="2">
        <v>3</v>
      </c>
      <c r="H29" s="1">
        <f t="shared" ca="1" si="2"/>
        <v>44673</v>
      </c>
      <c r="I29" t="s">
        <v>11</v>
      </c>
      <c r="J29" t="s">
        <v>9</v>
      </c>
      <c r="K29" t="str">
        <f>VLOOKUP(Table2[[#This Row],[Depósito]],$N$2:$O$4, 2, FALSE)</f>
        <v>Rosario</v>
      </c>
      <c r="L29" t="str">
        <f ca="1">IF(Table2[[#This Row],[Fecha ent Prevista]]&lt;TODAY(), "a tiempo", "demorado")</f>
        <v>a tiempo</v>
      </c>
      <c r="S29" s="9">
        <v>10304</v>
      </c>
      <c r="T29" s="13">
        <v>6</v>
      </c>
    </row>
    <row r="30" spans="1:29" x14ac:dyDescent="0.25">
      <c r="A30">
        <v>45090</v>
      </c>
      <c r="B30">
        <v>328</v>
      </c>
      <c r="C30">
        <v>90</v>
      </c>
      <c r="D30">
        <v>700</v>
      </c>
      <c r="E30">
        <f t="shared" si="3"/>
        <v>63000</v>
      </c>
      <c r="F30" s="1">
        <f t="shared" ca="1" si="1"/>
        <v>44670</v>
      </c>
      <c r="G30" s="2">
        <v>8</v>
      </c>
      <c r="H30" s="1">
        <f t="shared" ca="1" si="2"/>
        <v>44678</v>
      </c>
      <c r="I30" t="s">
        <v>12</v>
      </c>
      <c r="J30" t="s">
        <v>7</v>
      </c>
      <c r="K30" t="str">
        <f>VLOOKUP(Table2[[#This Row],[Depósito]],$N$2:$O$4, 2, FALSE)</f>
        <v>Buenos Aires</v>
      </c>
      <c r="L30" t="str">
        <f ca="1">IF(Table2[[#This Row],[Fecha ent Prevista]]&lt;TODAY(), "a tiempo", "demorado")</f>
        <v>demorado</v>
      </c>
      <c r="S30" s="9">
        <v>50695</v>
      </c>
      <c r="T30" s="13">
        <v>5</v>
      </c>
    </row>
    <row r="31" spans="1:29" x14ac:dyDescent="0.25">
      <c r="A31">
        <v>23450</v>
      </c>
      <c r="B31">
        <v>329</v>
      </c>
      <c r="C31">
        <v>95</v>
      </c>
      <c r="D31">
        <v>300</v>
      </c>
      <c r="E31">
        <f t="shared" si="3"/>
        <v>28500</v>
      </c>
      <c r="F31" s="1">
        <f t="shared" ca="1" si="1"/>
        <v>44670</v>
      </c>
      <c r="G31" s="2">
        <v>1</v>
      </c>
      <c r="H31" s="1">
        <f t="shared" ca="1" si="2"/>
        <v>44671</v>
      </c>
      <c r="I31" t="s">
        <v>13</v>
      </c>
      <c r="J31" t="s">
        <v>8</v>
      </c>
      <c r="K31" t="str">
        <f>VLOOKUP(Table2[[#This Row],[Depósito]],$N$2:$O$4, 2, FALSE)</f>
        <v>Bahía Blanca</v>
      </c>
      <c r="L31" t="str">
        <f ca="1">IF(Table2[[#This Row],[Fecha ent Prevista]]&lt;TODAY(), "a tiempo", "demorado")</f>
        <v>a tiempo</v>
      </c>
      <c r="S31" s="9">
        <v>10395</v>
      </c>
      <c r="T31" s="13">
        <v>3</v>
      </c>
    </row>
    <row r="32" spans="1:29" x14ac:dyDescent="0.25">
      <c r="A32">
        <v>59830</v>
      </c>
      <c r="B32">
        <v>330</v>
      </c>
      <c r="C32">
        <v>120</v>
      </c>
      <c r="D32">
        <v>500</v>
      </c>
      <c r="E32">
        <f t="shared" si="3"/>
        <v>60000</v>
      </c>
      <c r="F32" s="1">
        <f t="shared" ca="1" si="1"/>
        <v>44670</v>
      </c>
      <c r="G32" s="2">
        <v>2</v>
      </c>
      <c r="H32" s="1">
        <f t="shared" ca="1" si="2"/>
        <v>44672</v>
      </c>
      <c r="I32" t="s">
        <v>13</v>
      </c>
      <c r="J32" t="s">
        <v>9</v>
      </c>
      <c r="K32" t="str">
        <f>VLOOKUP(Table2[[#This Row],[Depósito]],$N$2:$O$4, 2, FALSE)</f>
        <v>Rosario</v>
      </c>
      <c r="L32" t="str">
        <f ca="1">IF(Table2[[#This Row],[Fecha ent Prevista]]&lt;TODAY(), "a tiempo", "demorado")</f>
        <v>a tiempo</v>
      </c>
      <c r="S32" s="9">
        <v>20550</v>
      </c>
      <c r="T32" s="13">
        <v>3</v>
      </c>
    </row>
    <row r="33" spans="1:20" x14ac:dyDescent="0.25">
      <c r="A33">
        <v>10304</v>
      </c>
      <c r="B33">
        <v>331</v>
      </c>
      <c r="C33">
        <v>15</v>
      </c>
      <c r="D33">
        <v>800</v>
      </c>
      <c r="E33">
        <f t="shared" si="3"/>
        <v>12000</v>
      </c>
      <c r="F33" s="1">
        <f t="shared" ca="1" si="1"/>
        <v>44670</v>
      </c>
      <c r="G33" s="2">
        <v>6</v>
      </c>
      <c r="H33" s="1">
        <f t="shared" ca="1" si="2"/>
        <v>44676</v>
      </c>
      <c r="I33" t="s">
        <v>12</v>
      </c>
      <c r="J33" t="s">
        <v>8</v>
      </c>
      <c r="K33" t="str">
        <f>VLOOKUP(Table2[[#This Row],[Depósito]],$N$2:$O$4, 2, FALSE)</f>
        <v>Bahía Blanca</v>
      </c>
      <c r="L33" t="str">
        <f ca="1">IF(Table2[[#This Row],[Fecha ent Prevista]]&lt;TODAY(), "a tiempo", "demorado")</f>
        <v>demorado</v>
      </c>
      <c r="S33" s="9">
        <v>15036</v>
      </c>
      <c r="T33" s="13">
        <v>3</v>
      </c>
    </row>
    <row r="34" spans="1:20" x14ac:dyDescent="0.25">
      <c r="A34">
        <v>60798</v>
      </c>
      <c r="B34">
        <v>332</v>
      </c>
      <c r="C34">
        <v>35</v>
      </c>
      <c r="D34">
        <v>900</v>
      </c>
      <c r="E34">
        <f t="shared" si="3"/>
        <v>31500</v>
      </c>
      <c r="F34" s="1">
        <f t="shared" ca="1" si="1"/>
        <v>44670</v>
      </c>
      <c r="G34" s="2">
        <v>3</v>
      </c>
      <c r="H34" s="1">
        <f t="shared" ca="1" si="2"/>
        <v>44673</v>
      </c>
      <c r="I34" t="s">
        <v>12</v>
      </c>
      <c r="J34" t="s">
        <v>9</v>
      </c>
      <c r="K34" t="str">
        <f>VLOOKUP(Table2[[#This Row],[Depósito]],$N$2:$O$4, 2, FALSE)</f>
        <v>Rosario</v>
      </c>
      <c r="L34" t="str">
        <f ca="1">IF(Table2[[#This Row],[Fecha ent Prevista]]&lt;TODAY(), "a tiempo", "demorado")</f>
        <v>a tiempo</v>
      </c>
      <c r="S34" s="9">
        <v>40543</v>
      </c>
      <c r="T34" s="13">
        <v>3</v>
      </c>
    </row>
    <row r="35" spans="1:20" x14ac:dyDescent="0.25">
      <c r="A35">
        <v>29384</v>
      </c>
      <c r="B35">
        <v>333</v>
      </c>
      <c r="C35">
        <v>65</v>
      </c>
      <c r="D35">
        <v>100</v>
      </c>
      <c r="E35">
        <f t="shared" si="3"/>
        <v>6500</v>
      </c>
      <c r="F35" s="1">
        <f t="shared" ca="1" si="1"/>
        <v>44670</v>
      </c>
      <c r="G35" s="2">
        <v>4</v>
      </c>
      <c r="H35" s="1">
        <f t="shared" ca="1" si="2"/>
        <v>44674</v>
      </c>
      <c r="I35" t="s">
        <v>11</v>
      </c>
      <c r="J35" t="s">
        <v>9</v>
      </c>
      <c r="K35" t="str">
        <f>VLOOKUP(Table2[[#This Row],[Depósito]],$N$2:$O$4, 2, FALSE)</f>
        <v>Rosario</v>
      </c>
      <c r="L35" t="str">
        <f ca="1">IF(Table2[[#This Row],[Fecha ent Prevista]]&lt;TODAY(), "a tiempo", "demorado")</f>
        <v>a tiempo</v>
      </c>
      <c r="S35" s="9">
        <v>45023</v>
      </c>
      <c r="T35" s="13">
        <v>3</v>
      </c>
    </row>
    <row r="36" spans="1:20" x14ac:dyDescent="0.25">
      <c r="A36">
        <v>59302</v>
      </c>
      <c r="B36">
        <v>334</v>
      </c>
      <c r="C36">
        <v>90</v>
      </c>
      <c r="D36">
        <v>400</v>
      </c>
      <c r="E36">
        <f t="shared" si="3"/>
        <v>36000</v>
      </c>
      <c r="F36" s="1">
        <f t="shared" ca="1" si="1"/>
        <v>44670</v>
      </c>
      <c r="G36" s="2">
        <v>2</v>
      </c>
      <c r="H36" s="1">
        <f t="shared" ca="1" si="2"/>
        <v>44672</v>
      </c>
      <c r="I36" t="s">
        <v>13</v>
      </c>
      <c r="J36" t="s">
        <v>7</v>
      </c>
      <c r="K36" t="str">
        <f>VLOOKUP(Table2[[#This Row],[Depósito]],$N$2:$O$4, 2, FALSE)</f>
        <v>Buenos Aires</v>
      </c>
      <c r="L36" t="str">
        <f ca="1">IF(Table2[[#This Row],[Fecha ent Prevista]]&lt;TODAY(), "a tiempo", "demorado")</f>
        <v>a tiempo</v>
      </c>
      <c r="S36" s="9">
        <v>59830</v>
      </c>
      <c r="T36" s="13">
        <v>2</v>
      </c>
    </row>
    <row r="37" spans="1:20" x14ac:dyDescent="0.25">
      <c r="A37">
        <v>45607</v>
      </c>
      <c r="B37">
        <v>335</v>
      </c>
      <c r="C37">
        <v>85</v>
      </c>
      <c r="D37">
        <v>300</v>
      </c>
      <c r="E37">
        <f t="shared" si="3"/>
        <v>25500</v>
      </c>
      <c r="F37" s="1">
        <f t="shared" ca="1" si="1"/>
        <v>44670</v>
      </c>
      <c r="G37" s="2">
        <v>7</v>
      </c>
      <c r="H37" s="1">
        <f t="shared" ca="1" si="2"/>
        <v>44677</v>
      </c>
      <c r="I37" t="s">
        <v>12</v>
      </c>
      <c r="J37" t="s">
        <v>7</v>
      </c>
      <c r="K37" t="str">
        <f>VLOOKUP(Table2[[#This Row],[Depósito]],$N$2:$O$4, 2, FALSE)</f>
        <v>Buenos Aires</v>
      </c>
      <c r="L37" t="str">
        <f ca="1">IF(Table2[[#This Row],[Fecha ent Prevista]]&lt;TODAY(), "a tiempo", "demorado")</f>
        <v>demorado</v>
      </c>
      <c r="S37" s="9">
        <v>23450</v>
      </c>
      <c r="T37" s="13">
        <v>2</v>
      </c>
    </row>
    <row r="38" spans="1:20" x14ac:dyDescent="0.25">
      <c r="A38">
        <v>29384</v>
      </c>
      <c r="B38">
        <v>336</v>
      </c>
      <c r="C38">
        <v>75</v>
      </c>
      <c r="D38">
        <v>500</v>
      </c>
      <c r="E38">
        <f t="shared" si="3"/>
        <v>37500</v>
      </c>
      <c r="F38" s="1">
        <f t="shared" ca="1" si="1"/>
        <v>44670</v>
      </c>
      <c r="G38" s="2">
        <v>4</v>
      </c>
      <c r="H38" s="1">
        <f t="shared" ca="1" si="2"/>
        <v>44674</v>
      </c>
      <c r="I38" t="s">
        <v>11</v>
      </c>
      <c r="J38" t="s">
        <v>7</v>
      </c>
      <c r="K38" t="str">
        <f>VLOOKUP(Table2[[#This Row],[Depósito]],$N$2:$O$4, 2, FALSE)</f>
        <v>Buenos Aires</v>
      </c>
      <c r="L38" t="str">
        <f ca="1">IF(Table2[[#This Row],[Fecha ent Prevista]]&lt;TODAY(), "a tiempo", "demorado")</f>
        <v>a tiempo</v>
      </c>
      <c r="S38" s="9">
        <v>30960</v>
      </c>
      <c r="T38" s="13">
        <v>2</v>
      </c>
    </row>
    <row r="39" spans="1:20" x14ac:dyDescent="0.25">
      <c r="A39">
        <v>20550</v>
      </c>
      <c r="B39">
        <v>337</v>
      </c>
      <c r="C39">
        <v>30</v>
      </c>
      <c r="D39">
        <v>600</v>
      </c>
      <c r="E39">
        <f t="shared" si="3"/>
        <v>18000</v>
      </c>
      <c r="F39" s="1">
        <f t="shared" ca="1" si="1"/>
        <v>44670</v>
      </c>
      <c r="G39" s="2">
        <v>6</v>
      </c>
      <c r="H39" s="1">
        <f t="shared" ca="1" si="2"/>
        <v>44676</v>
      </c>
      <c r="I39" t="s">
        <v>12</v>
      </c>
      <c r="J39" t="s">
        <v>7</v>
      </c>
      <c r="K39" t="str">
        <f>VLOOKUP(Table2[[#This Row],[Depósito]],$N$2:$O$4, 2, FALSE)</f>
        <v>Buenos Aires</v>
      </c>
      <c r="L39" t="str">
        <f ca="1">IF(Table2[[#This Row],[Fecha ent Prevista]]&lt;TODAY(), "a tiempo", "demorado")</f>
        <v>demorado</v>
      </c>
      <c r="S39" s="9">
        <v>30670</v>
      </c>
      <c r="T39" s="13">
        <v>1</v>
      </c>
    </row>
    <row r="40" spans="1:20" x14ac:dyDescent="0.25">
      <c r="A40">
        <v>45607</v>
      </c>
      <c r="B40">
        <v>338</v>
      </c>
      <c r="C40">
        <v>55</v>
      </c>
      <c r="D40">
        <v>300</v>
      </c>
      <c r="E40">
        <f t="shared" si="3"/>
        <v>16500</v>
      </c>
      <c r="F40" s="1">
        <f t="shared" ca="1" si="1"/>
        <v>44670</v>
      </c>
      <c r="G40" s="2">
        <v>3</v>
      </c>
      <c r="H40" s="1">
        <f t="shared" ca="1" si="2"/>
        <v>44673</v>
      </c>
      <c r="I40" t="s">
        <v>13</v>
      </c>
      <c r="J40" t="s">
        <v>8</v>
      </c>
      <c r="K40" t="str">
        <f>VLOOKUP(Table2[[#This Row],[Depósito]],$N$2:$O$4, 2, FALSE)</f>
        <v>Bahía Blanca</v>
      </c>
      <c r="L40" t="str">
        <f ca="1">IF(Table2[[#This Row],[Fecha ent Prevista]]&lt;TODAY(), "a tiempo", "demorado")</f>
        <v>a tiempo</v>
      </c>
      <c r="S40" s="9">
        <v>45090</v>
      </c>
      <c r="T40" s="13">
        <v>1</v>
      </c>
    </row>
    <row r="41" spans="1:20" x14ac:dyDescent="0.25">
      <c r="A41">
        <v>29384</v>
      </c>
      <c r="B41">
        <v>339</v>
      </c>
      <c r="C41">
        <v>80</v>
      </c>
      <c r="D41">
        <v>800</v>
      </c>
      <c r="E41">
        <f t="shared" si="3"/>
        <v>64000</v>
      </c>
      <c r="F41" s="1">
        <f t="shared" ca="1" si="1"/>
        <v>44670</v>
      </c>
      <c r="G41" s="2">
        <v>6</v>
      </c>
      <c r="H41" s="1">
        <f t="shared" ca="1" si="2"/>
        <v>44676</v>
      </c>
      <c r="I41" t="s">
        <v>13</v>
      </c>
      <c r="J41" t="s">
        <v>9</v>
      </c>
      <c r="K41" t="str">
        <f>VLOOKUP(Table2[[#This Row],[Depósito]],$N$2:$O$4, 2, FALSE)</f>
        <v>Rosario</v>
      </c>
      <c r="L41" t="str">
        <f ca="1">IF(Table2[[#This Row],[Fecha ent Prevista]]&lt;TODAY(), "a tiempo", "demorado")</f>
        <v>demorado</v>
      </c>
      <c r="S41" s="9" t="s">
        <v>55</v>
      </c>
      <c r="T41" s="13">
        <v>67</v>
      </c>
    </row>
    <row r="42" spans="1:20" x14ac:dyDescent="0.25">
      <c r="A42">
        <v>50695</v>
      </c>
      <c r="B42">
        <v>340</v>
      </c>
      <c r="C42">
        <v>120</v>
      </c>
      <c r="D42">
        <v>700</v>
      </c>
      <c r="E42">
        <f t="shared" si="3"/>
        <v>84000</v>
      </c>
      <c r="F42" s="1">
        <f t="shared" ca="1" si="1"/>
        <v>44670</v>
      </c>
      <c r="G42" s="2">
        <v>8</v>
      </c>
      <c r="H42" s="1">
        <f t="shared" ca="1" si="2"/>
        <v>44678</v>
      </c>
      <c r="I42" t="s">
        <v>12</v>
      </c>
      <c r="J42" t="s">
        <v>9</v>
      </c>
      <c r="K42" t="str">
        <f>VLOOKUP(Table2[[#This Row],[Depósito]],$N$2:$O$4, 2, FALSE)</f>
        <v>Rosario</v>
      </c>
      <c r="L42" t="str">
        <f ca="1">IF(Table2[[#This Row],[Fecha ent Prevista]]&lt;TODAY(), "a tiempo", "demorado")</f>
        <v>demorado</v>
      </c>
    </row>
    <row r="43" spans="1:20" x14ac:dyDescent="0.25">
      <c r="A43">
        <v>30960</v>
      </c>
      <c r="B43">
        <v>341</v>
      </c>
      <c r="C43">
        <v>75</v>
      </c>
      <c r="D43">
        <v>900</v>
      </c>
      <c r="E43">
        <f t="shared" si="3"/>
        <v>67500</v>
      </c>
      <c r="F43" s="1">
        <f t="shared" ca="1" si="1"/>
        <v>44670</v>
      </c>
      <c r="G43" s="2">
        <v>7</v>
      </c>
      <c r="H43" s="1">
        <f t="shared" ca="1" si="2"/>
        <v>44677</v>
      </c>
      <c r="I43" t="s">
        <v>12</v>
      </c>
      <c r="J43" t="s">
        <v>7</v>
      </c>
      <c r="K43" t="str">
        <f>VLOOKUP(Table2[[#This Row],[Depósito]],$N$2:$O$4, 2, FALSE)</f>
        <v>Buenos Aires</v>
      </c>
      <c r="L43" t="str">
        <f ca="1">IF(Table2[[#This Row],[Fecha ent Prevista]]&lt;TODAY(), "a tiempo", "demorado")</f>
        <v>demorado</v>
      </c>
    </row>
    <row r="44" spans="1:20" x14ac:dyDescent="0.25">
      <c r="A44">
        <v>10304</v>
      </c>
      <c r="B44">
        <v>342</v>
      </c>
      <c r="C44">
        <v>120</v>
      </c>
      <c r="D44">
        <v>500</v>
      </c>
      <c r="E44">
        <f t="shared" si="3"/>
        <v>60000</v>
      </c>
      <c r="F44" s="1">
        <f t="shared" ca="1" si="1"/>
        <v>44670</v>
      </c>
      <c r="G44" s="2">
        <v>3</v>
      </c>
      <c r="H44" s="1">
        <f t="shared" ca="1" si="2"/>
        <v>44673</v>
      </c>
      <c r="I44" t="s">
        <v>11</v>
      </c>
      <c r="J44" t="s">
        <v>7</v>
      </c>
      <c r="K44" t="str">
        <f>VLOOKUP(Table2[[#This Row],[Depósito]],$N$2:$O$4, 2, FALSE)</f>
        <v>Buenos Aires</v>
      </c>
      <c r="L44" t="str">
        <f ca="1">IF(Table2[[#This Row],[Fecha ent Prevista]]&lt;TODAY(), "a tiempo", "demorado")</f>
        <v>a tiempo</v>
      </c>
    </row>
    <row r="45" spans="1:20" x14ac:dyDescent="0.25">
      <c r="A45">
        <v>60798</v>
      </c>
      <c r="B45">
        <v>343</v>
      </c>
      <c r="C45">
        <v>130</v>
      </c>
      <c r="D45">
        <v>400</v>
      </c>
      <c r="E45">
        <f t="shared" si="3"/>
        <v>52000</v>
      </c>
      <c r="F45" s="1">
        <f t="shared" ca="1" si="1"/>
        <v>44670</v>
      </c>
      <c r="G45" s="2">
        <v>4</v>
      </c>
      <c r="H45" s="1">
        <f t="shared" ca="1" si="2"/>
        <v>44674</v>
      </c>
      <c r="I45" t="s">
        <v>11</v>
      </c>
      <c r="J45" t="s">
        <v>8</v>
      </c>
      <c r="K45" t="str">
        <f>VLOOKUP(Table2[[#This Row],[Depósito]],$N$2:$O$4, 2, FALSE)</f>
        <v>Bahía Blanca</v>
      </c>
      <c r="L45" t="str">
        <f ca="1">IF(Table2[[#This Row],[Fecha ent Prevista]]&lt;TODAY(), "a tiempo", "demorado")</f>
        <v>a tiempo</v>
      </c>
    </row>
    <row r="46" spans="1:20" x14ac:dyDescent="0.25">
      <c r="A46">
        <v>29384</v>
      </c>
      <c r="B46">
        <v>344</v>
      </c>
      <c r="C46">
        <v>100</v>
      </c>
      <c r="D46">
        <v>300</v>
      </c>
      <c r="E46">
        <f t="shared" si="3"/>
        <v>30000</v>
      </c>
      <c r="F46" s="1">
        <f t="shared" ca="1" si="1"/>
        <v>44670</v>
      </c>
      <c r="G46" s="2">
        <v>5</v>
      </c>
      <c r="H46" s="1">
        <f t="shared" ca="1" si="2"/>
        <v>44675</v>
      </c>
      <c r="I46" t="s">
        <v>12</v>
      </c>
      <c r="J46" t="s">
        <v>9</v>
      </c>
      <c r="K46" t="str">
        <f>VLOOKUP(Table2[[#This Row],[Depósito]],$N$2:$O$4, 2, FALSE)</f>
        <v>Rosario</v>
      </c>
      <c r="L46" t="str">
        <f ca="1">IF(Table2[[#This Row],[Fecha ent Prevista]]&lt;TODAY(), "a tiempo", "demorado")</f>
        <v>demorado</v>
      </c>
    </row>
    <row r="47" spans="1:20" x14ac:dyDescent="0.25">
      <c r="A47">
        <v>59302</v>
      </c>
      <c r="B47">
        <v>345</v>
      </c>
      <c r="C47">
        <v>85</v>
      </c>
      <c r="D47">
        <v>500</v>
      </c>
      <c r="E47">
        <f t="shared" si="3"/>
        <v>42500</v>
      </c>
      <c r="F47" s="1">
        <f t="shared" ca="1" si="1"/>
        <v>44670</v>
      </c>
      <c r="G47" s="2">
        <v>8</v>
      </c>
      <c r="H47" s="1">
        <f t="shared" ca="1" si="2"/>
        <v>44678</v>
      </c>
      <c r="I47" t="s">
        <v>13</v>
      </c>
      <c r="J47" t="s">
        <v>7</v>
      </c>
      <c r="K47" t="str">
        <f>VLOOKUP(Table2[[#This Row],[Depósito]],$N$2:$O$4, 2, FALSE)</f>
        <v>Buenos Aires</v>
      </c>
      <c r="L47" t="str">
        <f ca="1">IF(Table2[[#This Row],[Fecha ent Prevista]]&lt;TODAY(), "a tiempo", "demorado")</f>
        <v>demorado</v>
      </c>
    </row>
    <row r="48" spans="1:20" x14ac:dyDescent="0.25">
      <c r="A48">
        <v>23450</v>
      </c>
      <c r="B48">
        <v>346</v>
      </c>
      <c r="C48">
        <v>90</v>
      </c>
      <c r="D48">
        <v>700</v>
      </c>
      <c r="E48">
        <f t="shared" si="3"/>
        <v>63000</v>
      </c>
      <c r="F48" s="1">
        <f t="shared" ca="1" si="1"/>
        <v>44670</v>
      </c>
      <c r="G48" s="2">
        <v>2</v>
      </c>
      <c r="H48" s="1">
        <f t="shared" ca="1" si="2"/>
        <v>44672</v>
      </c>
      <c r="I48" t="s">
        <v>13</v>
      </c>
      <c r="J48" t="s">
        <v>8</v>
      </c>
      <c r="K48" t="str">
        <f>VLOOKUP(Table2[[#This Row],[Depósito]],$N$2:$O$4, 2, FALSE)</f>
        <v>Bahía Blanca</v>
      </c>
      <c r="L48" t="str">
        <f ca="1">IF(Table2[[#This Row],[Fecha ent Prevista]]&lt;TODAY(), "a tiempo", "demorado")</f>
        <v>a tiempo</v>
      </c>
    </row>
    <row r="49" spans="1:12" x14ac:dyDescent="0.25">
      <c r="A49">
        <v>59830</v>
      </c>
      <c r="B49">
        <v>347</v>
      </c>
      <c r="C49">
        <v>110</v>
      </c>
      <c r="D49">
        <v>200</v>
      </c>
      <c r="E49">
        <f t="shared" si="3"/>
        <v>22000</v>
      </c>
      <c r="F49" s="1">
        <f t="shared" ca="1" si="1"/>
        <v>44670</v>
      </c>
      <c r="G49" s="2">
        <v>7</v>
      </c>
      <c r="H49" s="1">
        <f t="shared" ca="1" si="2"/>
        <v>44677</v>
      </c>
      <c r="I49" t="s">
        <v>12</v>
      </c>
      <c r="J49" t="s">
        <v>9</v>
      </c>
      <c r="K49" t="str">
        <f>VLOOKUP(Table2[[#This Row],[Depósito]],$N$2:$O$4, 2, FALSE)</f>
        <v>Rosario</v>
      </c>
      <c r="L49" t="str">
        <f ca="1">IF(Table2[[#This Row],[Fecha ent Prevista]]&lt;TODAY(), "a tiempo", "demorado")</f>
        <v>demorado</v>
      </c>
    </row>
    <row r="50" spans="1:12" x14ac:dyDescent="0.25">
      <c r="A50">
        <v>10304</v>
      </c>
      <c r="B50">
        <v>348</v>
      </c>
      <c r="C50">
        <v>25</v>
      </c>
      <c r="D50">
        <v>500</v>
      </c>
      <c r="E50">
        <f t="shared" si="3"/>
        <v>12500</v>
      </c>
      <c r="F50" s="1">
        <f t="shared" ca="1" si="1"/>
        <v>44670</v>
      </c>
      <c r="G50" s="2">
        <v>6</v>
      </c>
      <c r="H50" s="1">
        <f t="shared" ca="1" si="2"/>
        <v>44676</v>
      </c>
      <c r="I50" t="s">
        <v>12</v>
      </c>
      <c r="J50" t="s">
        <v>8</v>
      </c>
      <c r="K50" t="str">
        <f>VLOOKUP(Table2[[#This Row],[Depósito]],$N$2:$O$4, 2, FALSE)</f>
        <v>Bahía Blanca</v>
      </c>
      <c r="L50" t="str">
        <f ca="1">IF(Table2[[#This Row],[Fecha ent Prevista]]&lt;TODAY(), "a tiempo", "demorado")</f>
        <v>demorado</v>
      </c>
    </row>
    <row r="51" spans="1:12" x14ac:dyDescent="0.25">
      <c r="A51">
        <v>60798</v>
      </c>
      <c r="B51">
        <v>349</v>
      </c>
      <c r="C51">
        <v>90</v>
      </c>
      <c r="D51">
        <v>500</v>
      </c>
      <c r="E51">
        <f t="shared" si="3"/>
        <v>45000</v>
      </c>
      <c r="F51" s="1">
        <f t="shared" ca="1" si="1"/>
        <v>44670</v>
      </c>
      <c r="G51" s="2">
        <v>3</v>
      </c>
      <c r="H51" s="1">
        <f t="shared" ca="1" si="2"/>
        <v>44673</v>
      </c>
      <c r="I51" t="s">
        <v>11</v>
      </c>
      <c r="J51" t="s">
        <v>9</v>
      </c>
      <c r="K51" t="str">
        <f>VLOOKUP(Table2[[#This Row],[Depósito]],$N$2:$O$4, 2, FALSE)</f>
        <v>Rosario</v>
      </c>
      <c r="L51" t="str">
        <f ca="1">IF(Table2[[#This Row],[Fecha ent Prevista]]&lt;TODAY(), "a tiempo", "demorado")</f>
        <v>a tiempo</v>
      </c>
    </row>
    <row r="52" spans="1:12" x14ac:dyDescent="0.25">
      <c r="A52">
        <v>29384</v>
      </c>
      <c r="B52">
        <v>350</v>
      </c>
      <c r="C52">
        <v>35</v>
      </c>
      <c r="D52">
        <v>600</v>
      </c>
      <c r="E52">
        <f t="shared" si="3"/>
        <v>21000</v>
      </c>
      <c r="F52" s="1">
        <f t="shared" ca="1" si="1"/>
        <v>44670</v>
      </c>
      <c r="G52" s="2">
        <v>8</v>
      </c>
      <c r="H52" s="1">
        <f t="shared" ca="1" si="2"/>
        <v>44678</v>
      </c>
      <c r="I52" t="s">
        <v>13</v>
      </c>
      <c r="J52" t="s">
        <v>9</v>
      </c>
      <c r="K52" t="str">
        <f>VLOOKUP(Table2[[#This Row],[Depósito]],$N$2:$O$4, 2, FALSE)</f>
        <v>Rosario</v>
      </c>
      <c r="L52" t="str">
        <f ca="1">IF(Table2[[#This Row],[Fecha ent Prevista]]&lt;TODAY(), "a tiempo", "demorado")</f>
        <v>demorado</v>
      </c>
    </row>
    <row r="53" spans="1:12" x14ac:dyDescent="0.25">
      <c r="A53">
        <v>59302</v>
      </c>
      <c r="B53">
        <v>351</v>
      </c>
      <c r="C53">
        <v>60</v>
      </c>
      <c r="D53">
        <v>900</v>
      </c>
      <c r="E53">
        <f t="shared" si="3"/>
        <v>54000</v>
      </c>
      <c r="F53" s="1">
        <f t="shared" ca="1" si="1"/>
        <v>44670</v>
      </c>
      <c r="G53" s="2">
        <v>1</v>
      </c>
      <c r="H53" s="1">
        <f t="shared" ca="1" si="2"/>
        <v>44671</v>
      </c>
      <c r="I53" t="s">
        <v>12</v>
      </c>
      <c r="J53" t="s">
        <v>7</v>
      </c>
      <c r="K53" t="str">
        <f>VLOOKUP(Table2[[#This Row],[Depósito]],$N$2:$O$4, 2, FALSE)</f>
        <v>Buenos Aires</v>
      </c>
      <c r="L53" t="str">
        <f ca="1">IF(Table2[[#This Row],[Fecha ent Prevista]]&lt;TODAY(), "a tiempo", "demorado")</f>
        <v>a tiempo</v>
      </c>
    </row>
    <row r="54" spans="1:12" x14ac:dyDescent="0.25">
      <c r="A54">
        <v>45607</v>
      </c>
      <c r="B54">
        <v>352</v>
      </c>
      <c r="C54">
        <v>40</v>
      </c>
      <c r="D54">
        <v>600</v>
      </c>
      <c r="E54">
        <f t="shared" si="3"/>
        <v>24000</v>
      </c>
      <c r="F54" s="1">
        <f t="shared" ca="1" si="1"/>
        <v>44670</v>
      </c>
      <c r="G54" s="2">
        <v>2</v>
      </c>
      <c r="H54" s="1">
        <f t="shared" ca="1" si="2"/>
        <v>44672</v>
      </c>
      <c r="I54" t="s">
        <v>11</v>
      </c>
      <c r="J54" t="s">
        <v>7</v>
      </c>
      <c r="K54" t="str">
        <f>VLOOKUP(Table2[[#This Row],[Depósito]],$N$2:$O$4, 2, FALSE)</f>
        <v>Buenos Aires</v>
      </c>
      <c r="L54" t="str">
        <f ca="1">IF(Table2[[#This Row],[Fecha ent Prevista]]&lt;TODAY(), "a tiempo", "demorado")</f>
        <v>a tiempo</v>
      </c>
    </row>
    <row r="55" spans="1:12" x14ac:dyDescent="0.25">
      <c r="A55">
        <v>29384</v>
      </c>
      <c r="B55">
        <v>353</v>
      </c>
      <c r="C55">
        <v>75</v>
      </c>
      <c r="D55">
        <v>700</v>
      </c>
      <c r="E55">
        <f t="shared" si="3"/>
        <v>52500</v>
      </c>
      <c r="F55" s="1">
        <f t="shared" ca="1" si="1"/>
        <v>44670</v>
      </c>
      <c r="G55" s="2">
        <v>7</v>
      </c>
      <c r="H55" s="1">
        <f t="shared" ca="1" si="2"/>
        <v>44677</v>
      </c>
      <c r="I55" t="s">
        <v>12</v>
      </c>
      <c r="J55" t="s">
        <v>7</v>
      </c>
      <c r="K55" t="str">
        <f>VLOOKUP(Table2[[#This Row],[Depósito]],$N$2:$O$4, 2, FALSE)</f>
        <v>Buenos Aires</v>
      </c>
      <c r="L55" t="str">
        <f ca="1">IF(Table2[[#This Row],[Fecha ent Prevista]]&lt;TODAY(), "a tiempo", "demorado")</f>
        <v>demorado</v>
      </c>
    </row>
    <row r="56" spans="1:12" x14ac:dyDescent="0.25">
      <c r="A56">
        <v>10304</v>
      </c>
      <c r="B56">
        <v>354</v>
      </c>
      <c r="C56">
        <v>60</v>
      </c>
      <c r="D56">
        <v>200</v>
      </c>
      <c r="E56">
        <f t="shared" si="3"/>
        <v>12000</v>
      </c>
      <c r="F56" s="1">
        <f t="shared" ca="1" si="1"/>
        <v>44670</v>
      </c>
      <c r="G56" s="2">
        <v>6</v>
      </c>
      <c r="H56" s="1">
        <f t="shared" ca="1" si="2"/>
        <v>44676</v>
      </c>
      <c r="I56" t="s">
        <v>13</v>
      </c>
      <c r="J56" t="s">
        <v>7</v>
      </c>
      <c r="K56" t="str">
        <f>VLOOKUP(Table2[[#This Row],[Depósito]],$N$2:$O$4, 2, FALSE)</f>
        <v>Buenos Aires</v>
      </c>
      <c r="L56" t="str">
        <f ca="1">IF(Table2[[#This Row],[Fecha ent Prevista]]&lt;TODAY(), "a tiempo", "demorado")</f>
        <v>demorado</v>
      </c>
    </row>
    <row r="57" spans="1:12" x14ac:dyDescent="0.25">
      <c r="A57">
        <v>60798</v>
      </c>
      <c r="B57">
        <v>355</v>
      </c>
      <c r="C57">
        <v>25</v>
      </c>
      <c r="D57">
        <v>300</v>
      </c>
      <c r="E57">
        <f t="shared" si="3"/>
        <v>7500</v>
      </c>
      <c r="F57" s="1">
        <f t="shared" ca="1" si="1"/>
        <v>44670</v>
      </c>
      <c r="G57" s="2">
        <v>3</v>
      </c>
      <c r="H57" s="1">
        <f t="shared" ca="1" si="2"/>
        <v>44673</v>
      </c>
      <c r="I57" t="s">
        <v>13</v>
      </c>
      <c r="J57" t="s">
        <v>8</v>
      </c>
      <c r="K57" t="str">
        <f>VLOOKUP(Table2[[#This Row],[Depósito]],$N$2:$O$4, 2, FALSE)</f>
        <v>Bahía Blanca</v>
      </c>
      <c r="L57" t="str">
        <f ca="1">IF(Table2[[#This Row],[Fecha ent Prevista]]&lt;TODAY(), "a tiempo", "demorado")</f>
        <v>a tiempo</v>
      </c>
    </row>
    <row r="58" spans="1:12" x14ac:dyDescent="0.25">
      <c r="A58">
        <v>29384</v>
      </c>
      <c r="B58">
        <v>356</v>
      </c>
      <c r="C58">
        <v>40</v>
      </c>
      <c r="D58">
        <v>500</v>
      </c>
      <c r="E58">
        <f t="shared" si="3"/>
        <v>20000</v>
      </c>
      <c r="F58" s="1">
        <f t="shared" ca="1" si="1"/>
        <v>44670</v>
      </c>
      <c r="G58" s="2">
        <v>8</v>
      </c>
      <c r="H58" s="1">
        <f t="shared" ca="1" si="2"/>
        <v>44678</v>
      </c>
      <c r="I58" t="s">
        <v>13</v>
      </c>
      <c r="J58" t="s">
        <v>9</v>
      </c>
      <c r="K58" t="str">
        <f>VLOOKUP(Table2[[#This Row],[Depósito]],$N$2:$O$4, 2, FALSE)</f>
        <v>Rosario</v>
      </c>
      <c r="L58" t="str">
        <f ca="1">IF(Table2[[#This Row],[Fecha ent Prevista]]&lt;TODAY(), "a tiempo", "demorado")</f>
        <v>demorado</v>
      </c>
    </row>
    <row r="59" spans="1:12" x14ac:dyDescent="0.25">
      <c r="A59">
        <v>59302</v>
      </c>
      <c r="B59">
        <v>357</v>
      </c>
      <c r="C59">
        <v>95</v>
      </c>
      <c r="D59">
        <v>600</v>
      </c>
      <c r="E59">
        <f t="shared" si="3"/>
        <v>57000</v>
      </c>
      <c r="F59" s="1">
        <f t="shared" ca="1" si="1"/>
        <v>44670</v>
      </c>
      <c r="G59" s="2">
        <v>1</v>
      </c>
      <c r="H59" s="1">
        <f t="shared" ca="1" si="2"/>
        <v>44671</v>
      </c>
      <c r="I59" t="s">
        <v>12</v>
      </c>
      <c r="J59" t="s">
        <v>9</v>
      </c>
      <c r="K59" t="str">
        <f>VLOOKUP(Table2[[#This Row],[Depósito]],$N$2:$O$4, 2, FALSE)</f>
        <v>Rosario</v>
      </c>
      <c r="L59" t="str">
        <f ca="1">IF(Table2[[#This Row],[Fecha ent Prevista]]&lt;TODAY(), "a tiempo", "demorado")</f>
        <v>a tiempo</v>
      </c>
    </row>
    <row r="60" spans="1:12" x14ac:dyDescent="0.25">
      <c r="A60">
        <v>45607</v>
      </c>
      <c r="B60">
        <v>358</v>
      </c>
      <c r="C60">
        <v>90</v>
      </c>
      <c r="D60">
        <v>300</v>
      </c>
      <c r="E60">
        <f t="shared" si="3"/>
        <v>27000</v>
      </c>
      <c r="F60" s="1">
        <f t="shared" ca="1" si="1"/>
        <v>44670</v>
      </c>
      <c r="G60" s="2">
        <v>2</v>
      </c>
      <c r="H60" s="1">
        <f t="shared" ca="1" si="2"/>
        <v>44672</v>
      </c>
      <c r="I60" t="s">
        <v>11</v>
      </c>
      <c r="J60" t="s">
        <v>7</v>
      </c>
      <c r="K60" t="str">
        <f>VLOOKUP(Table2[[#This Row],[Depósito]],$N$2:$O$4, 2, FALSE)</f>
        <v>Buenos Aires</v>
      </c>
      <c r="L60" t="str">
        <f ca="1">IF(Table2[[#This Row],[Fecha ent Prevista]]&lt;TODAY(), "a tiempo", "demorado")</f>
        <v>a tiempo</v>
      </c>
    </row>
    <row r="61" spans="1:12" x14ac:dyDescent="0.25">
      <c r="A61">
        <v>29384</v>
      </c>
      <c r="B61">
        <v>359</v>
      </c>
      <c r="C61">
        <v>110</v>
      </c>
      <c r="D61">
        <v>800</v>
      </c>
      <c r="E61">
        <f t="shared" si="3"/>
        <v>88000</v>
      </c>
      <c r="F61" s="1">
        <f t="shared" ca="1" si="1"/>
        <v>44670</v>
      </c>
      <c r="G61" s="2">
        <v>6</v>
      </c>
      <c r="H61" s="1">
        <f t="shared" ca="1" si="2"/>
        <v>44676</v>
      </c>
      <c r="I61" t="s">
        <v>13</v>
      </c>
      <c r="J61" t="s">
        <v>8</v>
      </c>
      <c r="K61" t="str">
        <f>VLOOKUP(Table2[[#This Row],[Depósito]],$N$2:$O$4, 2, FALSE)</f>
        <v>Bahía Blanca</v>
      </c>
      <c r="L61" t="str">
        <f ca="1">IF(Table2[[#This Row],[Fecha ent Prevista]]&lt;TODAY(), "a tiempo", "demorado")</f>
        <v>demorado</v>
      </c>
    </row>
    <row r="62" spans="1:12" x14ac:dyDescent="0.25">
      <c r="A62">
        <v>50695</v>
      </c>
      <c r="B62">
        <v>360</v>
      </c>
      <c r="C62">
        <v>45</v>
      </c>
      <c r="D62">
        <v>700</v>
      </c>
      <c r="E62">
        <f t="shared" si="3"/>
        <v>31500</v>
      </c>
      <c r="F62" s="1">
        <f t="shared" ca="1" si="1"/>
        <v>44670</v>
      </c>
      <c r="G62" s="2">
        <v>3</v>
      </c>
      <c r="H62" s="1">
        <f t="shared" ca="1" si="2"/>
        <v>44673</v>
      </c>
      <c r="I62" t="s">
        <v>12</v>
      </c>
      <c r="J62" t="s">
        <v>9</v>
      </c>
      <c r="K62" t="str">
        <f>VLOOKUP(Table2[[#This Row],[Depósito]],$N$2:$O$4, 2, FALSE)</f>
        <v>Rosario</v>
      </c>
      <c r="L62" t="str">
        <f ca="1">IF(Table2[[#This Row],[Fecha ent Prevista]]&lt;TODAY(), "a tiempo", "demorado")</f>
        <v>a tiempo</v>
      </c>
    </row>
    <row r="63" spans="1:12" x14ac:dyDescent="0.25">
      <c r="A63">
        <v>10395</v>
      </c>
      <c r="B63">
        <v>361</v>
      </c>
      <c r="C63">
        <v>55</v>
      </c>
      <c r="D63">
        <v>900</v>
      </c>
      <c r="E63">
        <f t="shared" si="3"/>
        <v>49500</v>
      </c>
      <c r="F63" s="1">
        <f t="shared" ca="1" si="1"/>
        <v>44670</v>
      </c>
      <c r="G63" s="2">
        <v>4</v>
      </c>
      <c r="H63" s="1">
        <f t="shared" ca="1" si="2"/>
        <v>44674</v>
      </c>
      <c r="I63" t="s">
        <v>11</v>
      </c>
      <c r="J63" t="s">
        <v>8</v>
      </c>
      <c r="K63" t="str">
        <f>VLOOKUP(Table2[[#This Row],[Depósito]],$N$2:$O$4, 2, FALSE)</f>
        <v>Bahía Blanca</v>
      </c>
      <c r="L63" t="str">
        <f ca="1">IF(Table2[[#This Row],[Fecha ent Prevista]]&lt;TODAY(), "a tiempo", "demorado")</f>
        <v>a tiempo</v>
      </c>
    </row>
    <row r="64" spans="1:12" x14ac:dyDescent="0.25">
      <c r="A64">
        <v>15036</v>
      </c>
      <c r="B64">
        <v>362</v>
      </c>
      <c r="C64">
        <v>110</v>
      </c>
      <c r="D64">
        <v>500</v>
      </c>
      <c r="E64">
        <f t="shared" si="3"/>
        <v>55000</v>
      </c>
      <c r="F64" s="1">
        <f t="shared" ca="1" si="1"/>
        <v>44670</v>
      </c>
      <c r="G64" s="2">
        <v>2</v>
      </c>
      <c r="H64" s="1">
        <f t="shared" ca="1" si="2"/>
        <v>44672</v>
      </c>
      <c r="I64" t="s">
        <v>12</v>
      </c>
      <c r="J64" t="s">
        <v>9</v>
      </c>
      <c r="K64" t="str">
        <f>VLOOKUP(Table2[[#This Row],[Depósito]],$N$2:$O$4, 2, FALSE)</f>
        <v>Rosario</v>
      </c>
      <c r="L64" t="str">
        <f ca="1">IF(Table2[[#This Row],[Fecha ent Prevista]]&lt;TODAY(), "a tiempo", "demorado")</f>
        <v>a tiempo</v>
      </c>
    </row>
    <row r="65" spans="1:12" x14ac:dyDescent="0.25">
      <c r="A65">
        <v>45023</v>
      </c>
      <c r="B65">
        <v>363</v>
      </c>
      <c r="C65">
        <v>40</v>
      </c>
      <c r="D65">
        <v>400</v>
      </c>
      <c r="E65">
        <f t="shared" si="3"/>
        <v>16000</v>
      </c>
      <c r="F65" s="1">
        <f t="shared" ca="1" si="1"/>
        <v>44670</v>
      </c>
      <c r="G65" s="2">
        <v>7</v>
      </c>
      <c r="H65" s="1">
        <f t="shared" ca="1" si="2"/>
        <v>44677</v>
      </c>
      <c r="I65" t="s">
        <v>11</v>
      </c>
      <c r="J65" t="s">
        <v>8</v>
      </c>
      <c r="K65" t="str">
        <f>VLOOKUP(Table2[[#This Row],[Depósito]],$N$2:$O$4, 2, FALSE)</f>
        <v>Bahía Blanca</v>
      </c>
      <c r="L65" t="str">
        <f ca="1">IF(Table2[[#This Row],[Fecha ent Prevista]]&lt;TODAY(), "a tiempo", "demorado")</f>
        <v>demorado</v>
      </c>
    </row>
    <row r="66" spans="1:12" x14ac:dyDescent="0.25">
      <c r="A66">
        <v>40543</v>
      </c>
      <c r="B66">
        <v>364</v>
      </c>
      <c r="C66">
        <v>70</v>
      </c>
      <c r="D66">
        <v>300</v>
      </c>
      <c r="E66">
        <f t="shared" si="3"/>
        <v>21000</v>
      </c>
      <c r="F66" s="1">
        <f t="shared" ca="1" si="1"/>
        <v>44670</v>
      </c>
      <c r="G66" s="2">
        <v>4</v>
      </c>
      <c r="H66" s="1">
        <f t="shared" ca="1" si="2"/>
        <v>44674</v>
      </c>
      <c r="I66" t="s">
        <v>12</v>
      </c>
      <c r="J66" t="s">
        <v>7</v>
      </c>
      <c r="K66" t="str">
        <f>VLOOKUP(Table2[[#This Row],[Depósito]],$N$2:$O$4, 2, FALSE)</f>
        <v>Buenos Aires</v>
      </c>
      <c r="L66" t="str">
        <f ca="1">IF(Table2[[#This Row],[Fecha ent Prevista]]&lt;TODAY(), "a tiempo", "demorado")</f>
        <v>a tiempo</v>
      </c>
    </row>
    <row r="67" spans="1:12" x14ac:dyDescent="0.25">
      <c r="A67">
        <v>20550</v>
      </c>
      <c r="B67">
        <v>365</v>
      </c>
      <c r="C67">
        <v>35</v>
      </c>
      <c r="D67">
        <v>500</v>
      </c>
      <c r="E67">
        <f t="shared" si="3"/>
        <v>17500</v>
      </c>
      <c r="F67" s="1">
        <f t="shared" ref="F67:F68" ca="1" si="4">+TODAY()-5</f>
        <v>44670</v>
      </c>
      <c r="G67" s="2">
        <v>8</v>
      </c>
      <c r="H67" s="1">
        <f t="shared" ref="H67:H68" ca="1" si="5">+F67+G67</f>
        <v>44678</v>
      </c>
      <c r="I67" t="s">
        <v>12</v>
      </c>
      <c r="J67" t="s">
        <v>8</v>
      </c>
      <c r="K67" t="str">
        <f>VLOOKUP(Table2[[#This Row],[Depósito]],$N$2:$O$4, 2, FALSE)</f>
        <v>Bahía Blanca</v>
      </c>
      <c r="L67" t="str">
        <f ca="1">IF(Table2[[#This Row],[Fecha ent Prevista]]&lt;TODAY(), "a tiempo", "demorado")</f>
        <v>demorado</v>
      </c>
    </row>
    <row r="68" spans="1:12" x14ac:dyDescent="0.25">
      <c r="A68">
        <v>45607</v>
      </c>
      <c r="B68">
        <v>366</v>
      </c>
      <c r="C68">
        <v>40</v>
      </c>
      <c r="D68">
        <v>700</v>
      </c>
      <c r="E68">
        <f t="shared" si="3"/>
        <v>28000</v>
      </c>
      <c r="F68" s="1">
        <f t="shared" ca="1" si="4"/>
        <v>44670</v>
      </c>
      <c r="G68" s="2">
        <v>2</v>
      </c>
      <c r="H68" s="1">
        <f t="shared" ca="1" si="5"/>
        <v>44672</v>
      </c>
      <c r="I68" t="s">
        <v>11</v>
      </c>
      <c r="J68" t="s">
        <v>9</v>
      </c>
      <c r="K68" t="str">
        <f>VLOOKUP(Table2[[#This Row],[Depósito]],$N$2:$O$4, 2, FALSE)</f>
        <v>Rosario</v>
      </c>
      <c r="L68" t="str">
        <f ca="1">IF(Table2[[#This Row],[Fecha ent Prevista]]&lt;TODAY(), "a tiempo", "demorado")</f>
        <v>a tiempo</v>
      </c>
    </row>
    <row r="69" spans="1:12" x14ac:dyDescent="0.25">
      <c r="G69" s="2"/>
    </row>
    <row r="70" spans="1:12" x14ac:dyDescent="0.25">
      <c r="G70" s="2"/>
    </row>
    <row r="71" spans="1:12" x14ac:dyDescent="0.25">
      <c r="G71" s="2"/>
    </row>
    <row r="72" spans="1:12" x14ac:dyDescent="0.25">
      <c r="G72" s="2"/>
    </row>
    <row r="73" spans="1:12" x14ac:dyDescent="0.25">
      <c r="G73" s="2"/>
    </row>
    <row r="74" spans="1:12" x14ac:dyDescent="0.25">
      <c r="G74" s="2"/>
    </row>
    <row r="75" spans="1:12" x14ac:dyDescent="0.25">
      <c r="G75" s="2"/>
    </row>
    <row r="76" spans="1:12" x14ac:dyDescent="0.25">
      <c r="G76" s="2"/>
    </row>
  </sheetData>
  <conditionalFormatting sqref="B2:B68">
    <cfRule type="expression" dxfId="3" priority="2">
      <formula>L2="demorado"</formula>
    </cfRule>
  </conditionalFormatting>
  <conditionalFormatting sqref="H2:H68">
    <cfRule type="cellIs" dxfId="2" priority="1" operator="between">
      <formula>44682</formula>
      <formula>44712</formula>
    </cfRule>
  </conditionalFormatting>
  <pageMargins left="0.7" right="0.7" top="0.75" bottom="0.75" header="0.3" footer="0.3"/>
  <pageSetup paperSize="9" orientation="portrait" r:id="rId3"/>
  <tableParts count="2">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6C82-6FAE-4923-A82A-7805733EB394}">
  <dimension ref="A1:Q76"/>
  <sheetViews>
    <sheetView zoomScale="55" zoomScaleNormal="55" workbookViewId="0">
      <selection activeCell="A6" sqref="A6:J6"/>
    </sheetView>
  </sheetViews>
  <sheetFormatPr defaultRowHeight="15" x14ac:dyDescent="0.25"/>
  <cols>
    <col min="6" max="6" width="12.5703125" customWidth="1"/>
    <col min="8" max="8" width="12.140625" customWidth="1"/>
    <col min="11" max="11" width="19.140625" bestFit="1" customWidth="1"/>
    <col min="14" max="14" width="13.140625" bestFit="1" customWidth="1"/>
    <col min="15" max="15" width="19.85546875" bestFit="1" customWidth="1"/>
    <col min="17" max="17" width="13.140625" bestFit="1" customWidth="1"/>
    <col min="18" max="18" width="15" bestFit="1" customWidth="1"/>
  </cols>
  <sheetData>
    <row r="1" spans="1:17" x14ac:dyDescent="0.25">
      <c r="A1" s="8" t="s">
        <v>28</v>
      </c>
      <c r="B1" s="8"/>
      <c r="C1" s="8"/>
      <c r="D1" s="8"/>
      <c r="E1" s="8"/>
      <c r="F1" s="8"/>
      <c r="G1" s="8"/>
      <c r="H1" s="8"/>
      <c r="I1" s="8"/>
      <c r="J1" s="8"/>
    </row>
    <row r="2" spans="1:17" x14ac:dyDescent="0.25">
      <c r="A2" s="17" t="s">
        <v>16</v>
      </c>
      <c r="B2" s="8"/>
      <c r="C2" s="8"/>
      <c r="D2" s="8"/>
      <c r="E2" s="8"/>
      <c r="F2" s="8"/>
      <c r="G2" s="8"/>
      <c r="H2" s="8"/>
      <c r="I2" s="8"/>
      <c r="J2" s="8"/>
      <c r="P2" s="24" t="s">
        <v>85</v>
      </c>
      <c r="Q2" s="24"/>
    </row>
    <row r="3" spans="1:17" x14ac:dyDescent="0.25">
      <c r="A3" s="25" t="s">
        <v>18</v>
      </c>
      <c r="B3" s="26"/>
      <c r="C3" s="26"/>
      <c r="D3" s="26"/>
      <c r="E3" s="26"/>
      <c r="F3" s="26"/>
      <c r="G3" s="26"/>
      <c r="H3" s="26"/>
      <c r="I3" s="26"/>
      <c r="J3" s="26"/>
    </row>
    <row r="4" spans="1:17" x14ac:dyDescent="0.25">
      <c r="A4" s="18" t="s">
        <v>17</v>
      </c>
      <c r="B4" s="8"/>
      <c r="C4" s="8"/>
      <c r="D4" s="8"/>
      <c r="E4" s="8"/>
      <c r="F4" s="8"/>
      <c r="G4" s="8"/>
      <c r="H4" s="8"/>
      <c r="I4" s="8"/>
      <c r="J4" s="8"/>
      <c r="N4" t="s">
        <v>40</v>
      </c>
      <c r="O4" t="s">
        <v>41</v>
      </c>
      <c r="P4" t="s">
        <v>84</v>
      </c>
    </row>
    <row r="5" spans="1:17" x14ac:dyDescent="0.25">
      <c r="A5" s="18" t="s">
        <v>19</v>
      </c>
      <c r="B5" s="8"/>
      <c r="C5" s="8"/>
      <c r="D5" s="8"/>
      <c r="E5" s="8"/>
      <c r="F5" s="8"/>
      <c r="G5" s="8"/>
      <c r="H5" s="8"/>
      <c r="I5" s="8"/>
      <c r="J5" s="8"/>
      <c r="N5" t="s">
        <v>7</v>
      </c>
      <c r="O5" t="s">
        <v>42</v>
      </c>
      <c r="P5">
        <f ca="1">COUNTIFS(Table24[demorado],"TRUE",Table24[Depósito],N5)</f>
        <v>8</v>
      </c>
    </row>
    <row r="6" spans="1:17" x14ac:dyDescent="0.25">
      <c r="A6" s="25" t="s">
        <v>20</v>
      </c>
      <c r="B6" s="26"/>
      <c r="C6" s="26"/>
      <c r="D6" s="26"/>
      <c r="E6" s="26"/>
      <c r="F6" s="26"/>
      <c r="G6" s="26"/>
      <c r="H6" s="26"/>
      <c r="I6" s="26"/>
      <c r="J6" s="26"/>
      <c r="N6" t="s">
        <v>8</v>
      </c>
      <c r="O6" t="s">
        <v>43</v>
      </c>
      <c r="P6">
        <f ca="1">COUNTIFS(Table24[demorado],"TRUE",Table24[Depósito],N6)</f>
        <v>9</v>
      </c>
    </row>
    <row r="7" spans="1:17" x14ac:dyDescent="0.25">
      <c r="N7" t="s">
        <v>9</v>
      </c>
      <c r="O7" t="s">
        <v>44</v>
      </c>
      <c r="P7">
        <f ca="1">COUNTIFS(Table24[demorado],"TRUE",Table24[Depósito],N7)</f>
        <v>3</v>
      </c>
    </row>
    <row r="8" spans="1:17" x14ac:dyDescent="0.25">
      <c r="A8" t="s">
        <v>10</v>
      </c>
      <c r="B8" t="s">
        <v>0</v>
      </c>
      <c r="C8" t="s">
        <v>1</v>
      </c>
      <c r="D8" t="s">
        <v>2</v>
      </c>
      <c r="E8" t="s">
        <v>3</v>
      </c>
      <c r="F8" t="s">
        <v>4</v>
      </c>
      <c r="G8" t="s">
        <v>14</v>
      </c>
      <c r="H8" t="s">
        <v>15</v>
      </c>
      <c r="I8" t="s">
        <v>5</v>
      </c>
      <c r="J8" t="s">
        <v>6</v>
      </c>
      <c r="K8" t="s">
        <v>41</v>
      </c>
      <c r="L8" t="s">
        <v>58</v>
      </c>
      <c r="M8" t="s">
        <v>60</v>
      </c>
    </row>
    <row r="9" spans="1:17" x14ac:dyDescent="0.25">
      <c r="A9">
        <v>10304</v>
      </c>
      <c r="B9">
        <v>300</v>
      </c>
      <c r="C9">
        <v>25</v>
      </c>
      <c r="D9">
        <v>300</v>
      </c>
      <c r="E9">
        <f t="shared" ref="E9:E19" si="0">+D9*C9</f>
        <v>7500</v>
      </c>
      <c r="F9" s="1">
        <f ca="1">+TODAY()-5</f>
        <v>44670</v>
      </c>
      <c r="G9" s="2">
        <v>3</v>
      </c>
      <c r="H9" s="1">
        <f ca="1">+F9+G9</f>
        <v>44673</v>
      </c>
      <c r="I9" t="s">
        <v>11</v>
      </c>
      <c r="J9" t="s">
        <v>7</v>
      </c>
      <c r="K9" t="str">
        <f>VLOOKUP(Table24[[#This Row],[Depósito]],$N$4:$O$7, 2, FALSE)</f>
        <v>Buenos Aires</v>
      </c>
      <c r="L9" t="str">
        <f ca="1">IF(Table24[[#This Row],[Fecha ent Prevista]]&lt;TODAY(), "a tiempo", "demorado")</f>
        <v>a tiempo</v>
      </c>
      <c r="M9" t="b">
        <f ca="1">AND(Table24[[#This Row],[Fecha ent Prevista]]&gt;TODAY(), Table24[[#This Row],[Estado]]&lt;&gt;"Entregado")</f>
        <v>0</v>
      </c>
    </row>
    <row r="10" spans="1:17" x14ac:dyDescent="0.25">
      <c r="A10">
        <v>60798</v>
      </c>
      <c r="B10">
        <v>301</v>
      </c>
      <c r="C10">
        <v>90</v>
      </c>
      <c r="D10">
        <v>500</v>
      </c>
      <c r="E10">
        <f t="shared" si="0"/>
        <v>45000</v>
      </c>
      <c r="F10" s="1">
        <f t="shared" ref="F10:F73" ca="1" si="1">+TODAY()-5</f>
        <v>44670</v>
      </c>
      <c r="G10" s="2">
        <v>6</v>
      </c>
      <c r="H10" s="1">
        <f t="shared" ref="H10:H73" ca="1" si="2">+F10+G10</f>
        <v>44676</v>
      </c>
      <c r="I10" t="s">
        <v>12</v>
      </c>
      <c r="J10" t="s">
        <v>8</v>
      </c>
      <c r="K10" t="str">
        <f>VLOOKUP(Table24[[#This Row],[Depósito]],$N$4:$O$7, 2, FALSE)</f>
        <v>Bahía Blanca</v>
      </c>
      <c r="L10" t="str">
        <f ca="1">IF(Table24[[#This Row],[Fecha ent Prevista]]&lt;TODAY(), "a tiempo", "demorado")</f>
        <v>demorado</v>
      </c>
      <c r="M10" t="b">
        <f ca="1">AND(Table24[[#This Row],[Fecha ent Prevista]]&gt;TODAY(), Table24[[#This Row],[Estado]]&lt;&gt;"Entregado")</f>
        <v>1</v>
      </c>
    </row>
    <row r="11" spans="1:17" x14ac:dyDescent="0.25">
      <c r="A11">
        <v>29384</v>
      </c>
      <c r="B11">
        <v>302</v>
      </c>
      <c r="C11">
        <v>20</v>
      </c>
      <c r="D11">
        <v>900</v>
      </c>
      <c r="E11">
        <f t="shared" si="0"/>
        <v>18000</v>
      </c>
      <c r="F11" s="1">
        <f t="shared" ca="1" si="1"/>
        <v>44670</v>
      </c>
      <c r="G11" s="2">
        <v>3</v>
      </c>
      <c r="H11" s="1">
        <f t="shared" ca="1" si="2"/>
        <v>44673</v>
      </c>
      <c r="I11" t="s">
        <v>13</v>
      </c>
      <c r="J11" t="s">
        <v>9</v>
      </c>
      <c r="K11" t="str">
        <f>VLOOKUP(Table24[[#This Row],[Depósito]],$N$4:$O$7, 2, FALSE)</f>
        <v>Rosario</v>
      </c>
      <c r="L11" t="str">
        <f ca="1">IF(Table24[[#This Row],[Fecha ent Prevista]]&lt;TODAY(), "a tiempo", "demorado")</f>
        <v>a tiempo</v>
      </c>
      <c r="M11" t="b">
        <f ca="1">AND(Table24[[#This Row],[Fecha ent Prevista]]&gt;TODAY(), Table24[[#This Row],[Estado]]&lt;&gt;"Entregado")</f>
        <v>0</v>
      </c>
    </row>
    <row r="12" spans="1:17" x14ac:dyDescent="0.25">
      <c r="A12">
        <v>59302</v>
      </c>
      <c r="B12">
        <v>303</v>
      </c>
      <c r="C12">
        <v>80</v>
      </c>
      <c r="D12">
        <v>200</v>
      </c>
      <c r="E12">
        <f t="shared" si="0"/>
        <v>16000</v>
      </c>
      <c r="F12" s="1">
        <f t="shared" ca="1" si="1"/>
        <v>44670</v>
      </c>
      <c r="G12" s="2">
        <v>6</v>
      </c>
      <c r="H12" s="1">
        <f t="shared" ca="1" si="2"/>
        <v>44676</v>
      </c>
      <c r="I12" t="s">
        <v>13</v>
      </c>
      <c r="J12" t="s">
        <v>7</v>
      </c>
      <c r="K12" t="str">
        <f>VLOOKUP(Table24[[#This Row],[Depósito]],$N$4:$O$7, 2, FALSE)</f>
        <v>Buenos Aires</v>
      </c>
      <c r="L12" t="str">
        <f ca="1">IF(Table24[[#This Row],[Fecha ent Prevista]]&lt;TODAY(), "a tiempo", "demorado")</f>
        <v>demorado</v>
      </c>
      <c r="M12" t="b">
        <f ca="1">AND(Table24[[#This Row],[Fecha ent Prevista]]&gt;TODAY(), Table24[[#This Row],[Estado]]&lt;&gt;"Entregado")</f>
        <v>0</v>
      </c>
    </row>
    <row r="13" spans="1:17" x14ac:dyDescent="0.25">
      <c r="A13">
        <v>45607</v>
      </c>
      <c r="B13">
        <v>304</v>
      </c>
      <c r="C13">
        <v>40</v>
      </c>
      <c r="D13">
        <v>800</v>
      </c>
      <c r="E13">
        <f t="shared" si="0"/>
        <v>32000</v>
      </c>
      <c r="F13" s="1">
        <f t="shared" ca="1" si="1"/>
        <v>44670</v>
      </c>
      <c r="G13" s="2">
        <v>8</v>
      </c>
      <c r="H13" s="1">
        <f t="shared" ca="1" si="2"/>
        <v>44678</v>
      </c>
      <c r="I13" t="s">
        <v>12</v>
      </c>
      <c r="J13" t="s">
        <v>8</v>
      </c>
      <c r="K13" t="str">
        <f>VLOOKUP(Table24[[#This Row],[Depósito]],$N$4:$O$7, 2, FALSE)</f>
        <v>Bahía Blanca</v>
      </c>
      <c r="L13" t="str">
        <f ca="1">IF(Table24[[#This Row],[Fecha ent Prevista]]&lt;TODAY(), "a tiempo", "demorado")</f>
        <v>demorado</v>
      </c>
      <c r="M13" t="b">
        <f ca="1">AND(Table24[[#This Row],[Fecha ent Prevista]]&gt;TODAY(), Table24[[#This Row],[Estado]]&lt;&gt;"Entregado")</f>
        <v>1</v>
      </c>
    </row>
    <row r="14" spans="1:17" x14ac:dyDescent="0.25">
      <c r="A14">
        <v>29384</v>
      </c>
      <c r="B14">
        <v>305</v>
      </c>
      <c r="C14">
        <v>35</v>
      </c>
      <c r="D14">
        <v>400</v>
      </c>
      <c r="E14">
        <f t="shared" si="0"/>
        <v>14000</v>
      </c>
      <c r="F14" s="1">
        <f t="shared" ca="1" si="1"/>
        <v>44670</v>
      </c>
      <c r="G14" s="2">
        <v>7</v>
      </c>
      <c r="H14" s="1">
        <f t="shared" ca="1" si="2"/>
        <v>44677</v>
      </c>
      <c r="I14" t="s">
        <v>12</v>
      </c>
      <c r="J14" t="s">
        <v>9</v>
      </c>
      <c r="K14" t="str">
        <f>VLOOKUP(Table24[[#This Row],[Depósito]],$N$4:$O$7, 2, FALSE)</f>
        <v>Rosario</v>
      </c>
      <c r="L14" t="str">
        <f ca="1">IF(Table24[[#This Row],[Fecha ent Prevista]]&lt;TODAY(), "a tiempo", "demorado")</f>
        <v>demorado</v>
      </c>
      <c r="M14" t="b">
        <f ca="1">AND(Table24[[#This Row],[Fecha ent Prevista]]&gt;TODAY(), Table24[[#This Row],[Estado]]&lt;&gt;"Entregado")</f>
        <v>1</v>
      </c>
    </row>
    <row r="15" spans="1:17" x14ac:dyDescent="0.25">
      <c r="A15">
        <v>50695</v>
      </c>
      <c r="B15">
        <v>306</v>
      </c>
      <c r="C15">
        <v>60</v>
      </c>
      <c r="D15">
        <v>200</v>
      </c>
      <c r="E15">
        <f t="shared" si="0"/>
        <v>12000</v>
      </c>
      <c r="F15" s="1">
        <f t="shared" ca="1" si="1"/>
        <v>44670</v>
      </c>
      <c r="G15" s="2">
        <v>3</v>
      </c>
      <c r="H15" s="1">
        <f t="shared" ca="1" si="2"/>
        <v>44673</v>
      </c>
      <c r="I15" t="s">
        <v>11</v>
      </c>
      <c r="J15" t="s">
        <v>8</v>
      </c>
      <c r="K15" t="str">
        <f>VLOOKUP(Table24[[#This Row],[Depósito]],$N$4:$O$7, 2, FALSE)</f>
        <v>Bahía Blanca</v>
      </c>
      <c r="L15" t="str">
        <f ca="1">IF(Table24[[#This Row],[Fecha ent Prevista]]&lt;TODAY(), "a tiempo", "demorado")</f>
        <v>a tiempo</v>
      </c>
      <c r="M15" t="b">
        <f ca="1">AND(Table24[[#This Row],[Fecha ent Prevista]]&gt;TODAY(), Table24[[#This Row],[Estado]]&lt;&gt;"Entregado")</f>
        <v>0</v>
      </c>
    </row>
    <row r="16" spans="1:17" x14ac:dyDescent="0.25">
      <c r="A16">
        <v>10395</v>
      </c>
      <c r="B16">
        <v>307</v>
      </c>
      <c r="C16">
        <v>40</v>
      </c>
      <c r="D16">
        <v>300</v>
      </c>
      <c r="E16">
        <f t="shared" si="0"/>
        <v>12000</v>
      </c>
      <c r="F16" s="1">
        <f t="shared" ca="1" si="1"/>
        <v>44670</v>
      </c>
      <c r="G16" s="2">
        <v>4</v>
      </c>
      <c r="H16" s="1">
        <f t="shared" ca="1" si="2"/>
        <v>44674</v>
      </c>
      <c r="I16" t="s">
        <v>11</v>
      </c>
      <c r="J16" t="s">
        <v>9</v>
      </c>
      <c r="K16" t="str">
        <f>VLOOKUP(Table24[[#This Row],[Depósito]],$N$4:$O$7, 2, FALSE)</f>
        <v>Rosario</v>
      </c>
      <c r="L16" t="str">
        <f ca="1">IF(Table24[[#This Row],[Fecha ent Prevista]]&lt;TODAY(), "a tiempo", "demorado")</f>
        <v>a tiempo</v>
      </c>
      <c r="M16" t="b">
        <f ca="1">AND(Table24[[#This Row],[Fecha ent Prevista]]&gt;TODAY(), Table24[[#This Row],[Estado]]&lt;&gt;"Entregado")</f>
        <v>0</v>
      </c>
    </row>
    <row r="17" spans="1:13" x14ac:dyDescent="0.25">
      <c r="A17">
        <v>15036</v>
      </c>
      <c r="B17">
        <v>308</v>
      </c>
      <c r="C17">
        <v>120</v>
      </c>
      <c r="D17">
        <v>400</v>
      </c>
      <c r="E17">
        <f t="shared" si="0"/>
        <v>48000</v>
      </c>
      <c r="F17" s="1">
        <f t="shared" ca="1" si="1"/>
        <v>44670</v>
      </c>
      <c r="G17" s="2">
        <v>5</v>
      </c>
      <c r="H17" s="1">
        <f t="shared" ca="1" si="2"/>
        <v>44675</v>
      </c>
      <c r="I17" t="s">
        <v>12</v>
      </c>
      <c r="J17" t="s">
        <v>9</v>
      </c>
      <c r="K17" t="str">
        <f>VLOOKUP(Table24[[#This Row],[Depósito]],$N$4:$O$7, 2, FALSE)</f>
        <v>Rosario</v>
      </c>
      <c r="L17" t="str">
        <f ca="1">IF(Table24[[#This Row],[Fecha ent Prevista]]&lt;TODAY(), "a tiempo", "demorado")</f>
        <v>demorado</v>
      </c>
      <c r="M17" t="b">
        <f ca="1">AND(Table24[[#This Row],[Fecha ent Prevista]]&gt;TODAY(), Table24[[#This Row],[Estado]]&lt;&gt;"Entregado")</f>
        <v>0</v>
      </c>
    </row>
    <row r="18" spans="1:13" x14ac:dyDescent="0.25">
      <c r="A18">
        <v>45023</v>
      </c>
      <c r="B18">
        <v>309</v>
      </c>
      <c r="C18">
        <v>30</v>
      </c>
      <c r="D18">
        <v>100</v>
      </c>
      <c r="E18">
        <f t="shared" si="0"/>
        <v>3000</v>
      </c>
      <c r="F18" s="1">
        <f t="shared" ca="1" si="1"/>
        <v>44670</v>
      </c>
      <c r="G18" s="2">
        <v>8</v>
      </c>
      <c r="H18" s="1">
        <f t="shared" ca="1" si="2"/>
        <v>44678</v>
      </c>
      <c r="I18" t="s">
        <v>13</v>
      </c>
      <c r="J18" t="s">
        <v>7</v>
      </c>
      <c r="K18" t="str">
        <f>VLOOKUP(Table24[[#This Row],[Depósito]],$N$4:$O$7, 2, FALSE)</f>
        <v>Buenos Aires</v>
      </c>
      <c r="L18" t="str">
        <f ca="1">IF(Table24[[#This Row],[Fecha ent Prevista]]&lt;TODAY(), "a tiempo", "demorado")</f>
        <v>demorado</v>
      </c>
      <c r="M18" t="b">
        <f ca="1">AND(Table24[[#This Row],[Fecha ent Prevista]]&gt;TODAY(), Table24[[#This Row],[Estado]]&lt;&gt;"Entregado")</f>
        <v>0</v>
      </c>
    </row>
    <row r="19" spans="1:13" x14ac:dyDescent="0.25">
      <c r="A19">
        <v>40543</v>
      </c>
      <c r="B19">
        <v>310</v>
      </c>
      <c r="C19">
        <v>25</v>
      </c>
      <c r="D19">
        <v>500</v>
      </c>
      <c r="E19">
        <f t="shared" si="0"/>
        <v>12500</v>
      </c>
      <c r="F19" s="1">
        <f t="shared" ca="1" si="1"/>
        <v>44670</v>
      </c>
      <c r="G19" s="2">
        <v>2</v>
      </c>
      <c r="H19" s="1">
        <f t="shared" ca="1" si="2"/>
        <v>44672</v>
      </c>
      <c r="I19" t="s">
        <v>13</v>
      </c>
      <c r="J19" t="s">
        <v>7</v>
      </c>
      <c r="K19" t="str">
        <f>VLOOKUP(Table24[[#This Row],[Depósito]],$N$4:$O$7, 2, FALSE)</f>
        <v>Buenos Aires</v>
      </c>
      <c r="L19" t="str">
        <f ca="1">IF(Table24[[#This Row],[Fecha ent Prevista]]&lt;TODAY(), "a tiempo", "demorado")</f>
        <v>a tiempo</v>
      </c>
      <c r="M19" t="b">
        <f ca="1">AND(Table24[[#This Row],[Fecha ent Prevista]]&gt;TODAY(), Table24[[#This Row],[Estado]]&lt;&gt;"Entregado")</f>
        <v>0</v>
      </c>
    </row>
    <row r="20" spans="1:13" x14ac:dyDescent="0.25">
      <c r="A20">
        <v>20550</v>
      </c>
      <c r="B20">
        <v>311</v>
      </c>
      <c r="C20">
        <v>60</v>
      </c>
      <c r="D20">
        <v>600</v>
      </c>
      <c r="E20">
        <f>+D20*C20</f>
        <v>36000</v>
      </c>
      <c r="F20" s="1">
        <f t="shared" ca="1" si="1"/>
        <v>44670</v>
      </c>
      <c r="G20" s="2">
        <v>7</v>
      </c>
      <c r="H20" s="1">
        <f t="shared" ca="1" si="2"/>
        <v>44677</v>
      </c>
      <c r="I20" t="s">
        <v>12</v>
      </c>
      <c r="J20" t="s">
        <v>7</v>
      </c>
      <c r="K20" t="str">
        <f>VLOOKUP(Table24[[#This Row],[Depósito]],$N$4:$O$7, 2, FALSE)</f>
        <v>Buenos Aires</v>
      </c>
      <c r="L20" t="str">
        <f ca="1">IF(Table24[[#This Row],[Fecha ent Prevista]]&lt;TODAY(), "a tiempo", "demorado")</f>
        <v>demorado</v>
      </c>
      <c r="M20" t="b">
        <f ca="1">AND(Table24[[#This Row],[Fecha ent Prevista]]&gt;TODAY(), Table24[[#This Row],[Estado]]&lt;&gt;"Entregado")</f>
        <v>1</v>
      </c>
    </row>
    <row r="21" spans="1:13" x14ac:dyDescent="0.25">
      <c r="A21">
        <v>45607</v>
      </c>
      <c r="B21">
        <v>312</v>
      </c>
      <c r="C21">
        <v>45</v>
      </c>
      <c r="D21">
        <v>700</v>
      </c>
      <c r="E21">
        <f t="shared" ref="E21:E75" si="3">+D21*C21</f>
        <v>31500</v>
      </c>
      <c r="F21" s="1">
        <f t="shared" ca="1" si="1"/>
        <v>44670</v>
      </c>
      <c r="G21" s="2">
        <v>6</v>
      </c>
      <c r="H21" s="1">
        <f t="shared" ca="1" si="2"/>
        <v>44676</v>
      </c>
      <c r="I21" t="s">
        <v>12</v>
      </c>
      <c r="J21" t="s">
        <v>7</v>
      </c>
      <c r="K21" t="str">
        <f>VLOOKUP(Table24[[#This Row],[Depósito]],$N$4:$O$7, 2, FALSE)</f>
        <v>Buenos Aires</v>
      </c>
      <c r="L21" t="str">
        <f ca="1">IF(Table24[[#This Row],[Fecha ent Prevista]]&lt;TODAY(), "a tiempo", "demorado")</f>
        <v>demorado</v>
      </c>
      <c r="M21" t="b">
        <f ca="1">AND(Table24[[#This Row],[Fecha ent Prevista]]&gt;TODAY(), Table24[[#This Row],[Estado]]&lt;&gt;"Entregado")</f>
        <v>1</v>
      </c>
    </row>
    <row r="22" spans="1:13" x14ac:dyDescent="0.25">
      <c r="A22">
        <v>29384</v>
      </c>
      <c r="B22">
        <v>313</v>
      </c>
      <c r="C22">
        <v>80</v>
      </c>
      <c r="D22">
        <v>400</v>
      </c>
      <c r="E22">
        <f t="shared" si="3"/>
        <v>32000</v>
      </c>
      <c r="F22" s="1">
        <f t="shared" ca="1" si="1"/>
        <v>44670</v>
      </c>
      <c r="G22" s="2">
        <v>3</v>
      </c>
      <c r="H22" s="1">
        <f t="shared" ca="1" si="2"/>
        <v>44673</v>
      </c>
      <c r="I22" t="s">
        <v>11</v>
      </c>
      <c r="J22" t="s">
        <v>8</v>
      </c>
      <c r="K22" t="str">
        <f>VLOOKUP(Table24[[#This Row],[Depósito]],$N$4:$O$7, 2, FALSE)</f>
        <v>Bahía Blanca</v>
      </c>
      <c r="L22" t="str">
        <f ca="1">IF(Table24[[#This Row],[Fecha ent Prevista]]&lt;TODAY(), "a tiempo", "demorado")</f>
        <v>a tiempo</v>
      </c>
      <c r="M22" t="b">
        <f ca="1">AND(Table24[[#This Row],[Fecha ent Prevista]]&gt;TODAY(), Table24[[#This Row],[Estado]]&lt;&gt;"Entregado")</f>
        <v>0</v>
      </c>
    </row>
    <row r="23" spans="1:13" x14ac:dyDescent="0.25">
      <c r="A23">
        <v>50695</v>
      </c>
      <c r="B23">
        <v>314</v>
      </c>
      <c r="C23">
        <v>65</v>
      </c>
      <c r="D23">
        <v>300</v>
      </c>
      <c r="E23">
        <f t="shared" si="3"/>
        <v>19500</v>
      </c>
      <c r="F23" s="1">
        <f t="shared" ca="1" si="1"/>
        <v>44670</v>
      </c>
      <c r="G23" s="2">
        <v>8</v>
      </c>
      <c r="H23" s="1">
        <f t="shared" ca="1" si="2"/>
        <v>44678</v>
      </c>
      <c r="I23" t="s">
        <v>13</v>
      </c>
      <c r="J23" t="s">
        <v>9</v>
      </c>
      <c r="K23" t="str">
        <f>VLOOKUP(Table24[[#This Row],[Depósito]],$N$4:$O$7, 2, FALSE)</f>
        <v>Rosario</v>
      </c>
      <c r="L23" t="str">
        <f ca="1">IF(Table24[[#This Row],[Fecha ent Prevista]]&lt;TODAY(), "a tiempo", "demorado")</f>
        <v>demorado</v>
      </c>
      <c r="M23" t="b">
        <f ca="1">AND(Table24[[#This Row],[Fecha ent Prevista]]&gt;TODAY(), Table24[[#This Row],[Estado]]&lt;&gt;"Entregado")</f>
        <v>0</v>
      </c>
    </row>
    <row r="24" spans="1:13" x14ac:dyDescent="0.25">
      <c r="A24">
        <v>30960</v>
      </c>
      <c r="B24">
        <v>315</v>
      </c>
      <c r="C24">
        <v>75</v>
      </c>
      <c r="D24">
        <v>400</v>
      </c>
      <c r="E24">
        <f t="shared" si="3"/>
        <v>30000</v>
      </c>
      <c r="F24" s="1">
        <f t="shared" ca="1" si="1"/>
        <v>44670</v>
      </c>
      <c r="G24" s="2">
        <v>1</v>
      </c>
      <c r="H24" s="1">
        <f t="shared" ca="1" si="2"/>
        <v>44671</v>
      </c>
      <c r="I24" t="s">
        <v>12</v>
      </c>
      <c r="J24" t="s">
        <v>9</v>
      </c>
      <c r="K24" t="str">
        <f>VLOOKUP(Table24[[#This Row],[Depósito]],$N$4:$O$7, 2, FALSE)</f>
        <v>Rosario</v>
      </c>
      <c r="L24" t="str">
        <f ca="1">IF(Table24[[#This Row],[Fecha ent Prevista]]&lt;TODAY(), "a tiempo", "demorado")</f>
        <v>a tiempo</v>
      </c>
      <c r="M24" t="b">
        <f ca="1">AND(Table24[[#This Row],[Fecha ent Prevista]]&gt;TODAY(), Table24[[#This Row],[Estado]]&lt;&gt;"Entregado")</f>
        <v>0</v>
      </c>
    </row>
    <row r="25" spans="1:13" x14ac:dyDescent="0.25">
      <c r="A25">
        <v>10304</v>
      </c>
      <c r="B25">
        <v>316</v>
      </c>
      <c r="C25">
        <v>90</v>
      </c>
      <c r="D25">
        <v>700</v>
      </c>
      <c r="E25">
        <f t="shared" si="3"/>
        <v>63000</v>
      </c>
      <c r="F25" s="1">
        <f t="shared" ca="1" si="1"/>
        <v>44670</v>
      </c>
      <c r="G25" s="2">
        <v>2</v>
      </c>
      <c r="H25" s="1">
        <f t="shared" ca="1" si="2"/>
        <v>44672</v>
      </c>
      <c r="I25" t="s">
        <v>11</v>
      </c>
      <c r="J25" t="s">
        <v>7</v>
      </c>
      <c r="K25" t="str">
        <f>VLOOKUP(Table24[[#This Row],[Depósito]],$N$4:$O$7, 2, FALSE)</f>
        <v>Buenos Aires</v>
      </c>
      <c r="L25" t="str">
        <f ca="1">IF(Table24[[#This Row],[Fecha ent Prevista]]&lt;TODAY(), "a tiempo", "demorado")</f>
        <v>a tiempo</v>
      </c>
      <c r="M25" t="b">
        <f ca="1">AND(Table24[[#This Row],[Fecha ent Prevista]]&gt;TODAY(), Table24[[#This Row],[Estado]]&lt;&gt;"Entregado")</f>
        <v>0</v>
      </c>
    </row>
    <row r="26" spans="1:13" x14ac:dyDescent="0.25">
      <c r="A26">
        <v>60798</v>
      </c>
      <c r="B26">
        <v>317</v>
      </c>
      <c r="C26">
        <v>20</v>
      </c>
      <c r="D26">
        <v>800</v>
      </c>
      <c r="E26">
        <f t="shared" si="3"/>
        <v>16000</v>
      </c>
      <c r="F26" s="1">
        <f t="shared" ca="1" si="1"/>
        <v>44670</v>
      </c>
      <c r="G26" s="2">
        <v>6</v>
      </c>
      <c r="H26" s="1">
        <f t="shared" ca="1" si="2"/>
        <v>44676</v>
      </c>
      <c r="I26" t="s">
        <v>12</v>
      </c>
      <c r="J26" t="s">
        <v>8</v>
      </c>
      <c r="K26" t="str">
        <f>VLOOKUP(Table24[[#This Row],[Depósito]],$N$4:$O$7, 2, FALSE)</f>
        <v>Bahía Blanca</v>
      </c>
      <c r="L26" t="str">
        <f ca="1">IF(Table24[[#This Row],[Fecha ent Prevista]]&lt;TODAY(), "a tiempo", "demorado")</f>
        <v>demorado</v>
      </c>
      <c r="M26" t="b">
        <f ca="1">AND(Table24[[#This Row],[Fecha ent Prevista]]&gt;TODAY(), Table24[[#This Row],[Estado]]&lt;&gt;"Entregado")</f>
        <v>1</v>
      </c>
    </row>
    <row r="27" spans="1:13" x14ac:dyDescent="0.25">
      <c r="A27">
        <v>29384</v>
      </c>
      <c r="B27">
        <v>318</v>
      </c>
      <c r="C27">
        <v>15</v>
      </c>
      <c r="D27">
        <v>200</v>
      </c>
      <c r="E27">
        <f t="shared" si="3"/>
        <v>3000</v>
      </c>
      <c r="F27" s="1">
        <f t="shared" ca="1" si="1"/>
        <v>44670</v>
      </c>
      <c r="G27" s="2">
        <v>3</v>
      </c>
      <c r="H27" s="1">
        <f t="shared" ca="1" si="2"/>
        <v>44673</v>
      </c>
      <c r="I27" t="s">
        <v>13</v>
      </c>
      <c r="J27" t="s">
        <v>9</v>
      </c>
      <c r="K27" t="str">
        <f>VLOOKUP(Table24[[#This Row],[Depósito]],$N$4:$O$7, 2, FALSE)</f>
        <v>Rosario</v>
      </c>
      <c r="L27" t="str">
        <f ca="1">IF(Table24[[#This Row],[Fecha ent Prevista]]&lt;TODAY(), "a tiempo", "demorado")</f>
        <v>a tiempo</v>
      </c>
      <c r="M27" t="b">
        <f ca="1">AND(Table24[[#This Row],[Fecha ent Prevista]]&gt;TODAY(), Table24[[#This Row],[Estado]]&lt;&gt;"Entregado")</f>
        <v>0</v>
      </c>
    </row>
    <row r="28" spans="1:13" x14ac:dyDescent="0.25">
      <c r="A28">
        <v>59302</v>
      </c>
      <c r="B28">
        <v>319</v>
      </c>
      <c r="C28">
        <v>45</v>
      </c>
      <c r="D28">
        <v>500</v>
      </c>
      <c r="E28">
        <f t="shared" si="3"/>
        <v>22500</v>
      </c>
      <c r="F28" s="1">
        <f t="shared" ca="1" si="1"/>
        <v>44670</v>
      </c>
      <c r="G28" s="2">
        <v>4</v>
      </c>
      <c r="H28" s="1">
        <f t="shared" ca="1" si="2"/>
        <v>44674</v>
      </c>
      <c r="I28" t="s">
        <v>12</v>
      </c>
      <c r="J28" t="s">
        <v>8</v>
      </c>
      <c r="K28" t="str">
        <f>VLOOKUP(Table24[[#This Row],[Depósito]],$N$4:$O$7, 2, FALSE)</f>
        <v>Bahía Blanca</v>
      </c>
      <c r="L28" t="str">
        <f ca="1">IF(Table24[[#This Row],[Fecha ent Prevista]]&lt;TODAY(), "a tiempo", "demorado")</f>
        <v>a tiempo</v>
      </c>
      <c r="M28" t="b">
        <f ca="1">AND(Table24[[#This Row],[Fecha ent Prevista]]&gt;TODAY(), Table24[[#This Row],[Estado]]&lt;&gt;"Entregado")</f>
        <v>0</v>
      </c>
    </row>
    <row r="29" spans="1:13" x14ac:dyDescent="0.25">
      <c r="A29">
        <v>45607</v>
      </c>
      <c r="B29">
        <v>320</v>
      </c>
      <c r="C29">
        <v>30</v>
      </c>
      <c r="D29">
        <v>500</v>
      </c>
      <c r="E29">
        <f t="shared" si="3"/>
        <v>15000</v>
      </c>
      <c r="F29" s="1">
        <f t="shared" ca="1" si="1"/>
        <v>44670</v>
      </c>
      <c r="G29" s="2">
        <v>2</v>
      </c>
      <c r="H29" s="1">
        <f t="shared" ca="1" si="2"/>
        <v>44672</v>
      </c>
      <c r="I29" t="s">
        <v>11</v>
      </c>
      <c r="J29" t="s">
        <v>9</v>
      </c>
      <c r="K29" t="str">
        <f>VLOOKUP(Table24[[#This Row],[Depósito]],$N$4:$O$7, 2, FALSE)</f>
        <v>Rosario</v>
      </c>
      <c r="L29" t="str">
        <f ca="1">IF(Table24[[#This Row],[Fecha ent Prevista]]&lt;TODAY(), "a tiempo", "demorado")</f>
        <v>a tiempo</v>
      </c>
      <c r="M29" t="b">
        <f ca="1">AND(Table24[[#This Row],[Fecha ent Prevista]]&gt;TODAY(), Table24[[#This Row],[Estado]]&lt;&gt;"Entregado")</f>
        <v>0</v>
      </c>
    </row>
    <row r="30" spans="1:13" x14ac:dyDescent="0.25">
      <c r="A30">
        <v>29384</v>
      </c>
      <c r="B30">
        <v>321</v>
      </c>
      <c r="C30">
        <v>25</v>
      </c>
      <c r="D30">
        <v>300</v>
      </c>
      <c r="E30">
        <f t="shared" si="3"/>
        <v>7500</v>
      </c>
      <c r="F30" s="1">
        <f t="shared" ca="1" si="1"/>
        <v>44670</v>
      </c>
      <c r="G30" s="2">
        <v>7</v>
      </c>
      <c r="H30" s="1">
        <f t="shared" ca="1" si="2"/>
        <v>44677</v>
      </c>
      <c r="I30" t="s">
        <v>12</v>
      </c>
      <c r="J30" t="s">
        <v>8</v>
      </c>
      <c r="K30" t="str">
        <f>VLOOKUP(Table24[[#This Row],[Depósito]],$N$4:$O$7, 2, FALSE)</f>
        <v>Bahía Blanca</v>
      </c>
      <c r="L30" t="str">
        <f ca="1">IF(Table24[[#This Row],[Fecha ent Prevista]]&lt;TODAY(), "a tiempo", "demorado")</f>
        <v>demorado</v>
      </c>
      <c r="M30" t="b">
        <f ca="1">AND(Table24[[#This Row],[Fecha ent Prevista]]&gt;TODAY(), Table24[[#This Row],[Estado]]&lt;&gt;"Entregado")</f>
        <v>1</v>
      </c>
    </row>
    <row r="31" spans="1:13" x14ac:dyDescent="0.25">
      <c r="A31">
        <v>50695</v>
      </c>
      <c r="B31">
        <v>322</v>
      </c>
      <c r="C31">
        <v>80</v>
      </c>
      <c r="D31">
        <v>500</v>
      </c>
      <c r="E31">
        <f t="shared" si="3"/>
        <v>40000</v>
      </c>
      <c r="F31" s="1">
        <f t="shared" ca="1" si="1"/>
        <v>44670</v>
      </c>
      <c r="G31" s="2">
        <v>4</v>
      </c>
      <c r="H31" s="1">
        <f t="shared" ca="1" si="2"/>
        <v>44674</v>
      </c>
      <c r="I31" t="s">
        <v>13</v>
      </c>
      <c r="J31" t="s">
        <v>7</v>
      </c>
      <c r="K31" t="str">
        <f>VLOOKUP(Table24[[#This Row],[Depósito]],$N$4:$O$7, 2, FALSE)</f>
        <v>Buenos Aires</v>
      </c>
      <c r="L31" t="str">
        <f ca="1">IF(Table24[[#This Row],[Fecha ent Prevista]]&lt;TODAY(), "a tiempo", "demorado")</f>
        <v>a tiempo</v>
      </c>
      <c r="M31" t="b">
        <f ca="1">AND(Table24[[#This Row],[Fecha ent Prevista]]&gt;TODAY(), Table24[[#This Row],[Estado]]&lt;&gt;"Entregado")</f>
        <v>0</v>
      </c>
    </row>
    <row r="32" spans="1:13" x14ac:dyDescent="0.25">
      <c r="A32">
        <v>10395</v>
      </c>
      <c r="B32">
        <v>323</v>
      </c>
      <c r="C32">
        <v>55</v>
      </c>
      <c r="D32">
        <v>600</v>
      </c>
      <c r="E32">
        <f t="shared" si="3"/>
        <v>33000</v>
      </c>
      <c r="F32" s="1">
        <f t="shared" ca="1" si="1"/>
        <v>44670</v>
      </c>
      <c r="G32" s="2">
        <v>8</v>
      </c>
      <c r="H32" s="1">
        <f t="shared" ca="1" si="2"/>
        <v>44678</v>
      </c>
      <c r="I32" t="s">
        <v>13</v>
      </c>
      <c r="J32" t="s">
        <v>8</v>
      </c>
      <c r="K32" t="str">
        <f>VLOOKUP(Table24[[#This Row],[Depósito]],$N$4:$O$7, 2, FALSE)</f>
        <v>Bahía Blanca</v>
      </c>
      <c r="L32" t="str">
        <f ca="1">IF(Table24[[#This Row],[Fecha ent Prevista]]&lt;TODAY(), "a tiempo", "demorado")</f>
        <v>demorado</v>
      </c>
      <c r="M32" t="b">
        <f ca="1">AND(Table24[[#This Row],[Fecha ent Prevista]]&gt;TODAY(), Table24[[#This Row],[Estado]]&lt;&gt;"Entregado")</f>
        <v>0</v>
      </c>
    </row>
    <row r="33" spans="1:14" x14ac:dyDescent="0.25">
      <c r="A33">
        <v>15036</v>
      </c>
      <c r="B33">
        <v>324</v>
      </c>
      <c r="C33">
        <v>65</v>
      </c>
      <c r="D33">
        <v>900</v>
      </c>
      <c r="E33">
        <f t="shared" si="3"/>
        <v>58500</v>
      </c>
      <c r="F33" s="1">
        <f t="shared" ca="1" si="1"/>
        <v>44670</v>
      </c>
      <c r="G33" s="2">
        <v>2</v>
      </c>
      <c r="H33" s="1">
        <f t="shared" ca="1" si="2"/>
        <v>44672</v>
      </c>
      <c r="I33" t="s">
        <v>12</v>
      </c>
      <c r="J33" t="s">
        <v>9</v>
      </c>
      <c r="K33" t="str">
        <f>VLOOKUP(Table24[[#This Row],[Depósito]],$N$4:$O$7, 2, FALSE)</f>
        <v>Rosario</v>
      </c>
      <c r="L33" t="str">
        <f ca="1">IF(Table24[[#This Row],[Fecha ent Prevista]]&lt;TODAY(), "a tiempo", "demorado")</f>
        <v>a tiempo</v>
      </c>
      <c r="M33" t="b">
        <f ca="1">AND(Table24[[#This Row],[Fecha ent Prevista]]&gt;TODAY(), Table24[[#This Row],[Estado]]&lt;&gt;"Entregado")</f>
        <v>0</v>
      </c>
    </row>
    <row r="34" spans="1:14" x14ac:dyDescent="0.25">
      <c r="A34">
        <v>45023</v>
      </c>
      <c r="B34">
        <v>325</v>
      </c>
      <c r="C34">
        <v>90</v>
      </c>
      <c r="D34">
        <v>400</v>
      </c>
      <c r="E34">
        <f t="shared" si="3"/>
        <v>36000</v>
      </c>
      <c r="F34" s="1">
        <f t="shared" ca="1" si="1"/>
        <v>44670</v>
      </c>
      <c r="G34" s="2">
        <v>7</v>
      </c>
      <c r="H34" s="1">
        <f t="shared" ca="1" si="2"/>
        <v>44677</v>
      </c>
      <c r="I34" t="s">
        <v>12</v>
      </c>
      <c r="J34" t="s">
        <v>7</v>
      </c>
      <c r="K34" t="str">
        <f>VLOOKUP(Table24[[#This Row],[Depósito]],$N$4:$O$7, 2, FALSE)</f>
        <v>Buenos Aires</v>
      </c>
      <c r="L34" t="str">
        <f ca="1">IF(Table24[[#This Row],[Fecha ent Prevista]]&lt;TODAY(), "a tiempo", "demorado")</f>
        <v>demorado</v>
      </c>
      <c r="M34" t="b">
        <f ca="1">AND(Table24[[#This Row],[Fecha ent Prevista]]&gt;TODAY(), Table24[[#This Row],[Estado]]&lt;&gt;"Entregado")</f>
        <v>1</v>
      </c>
    </row>
    <row r="35" spans="1:14" x14ac:dyDescent="0.25">
      <c r="A35">
        <v>40543</v>
      </c>
      <c r="B35">
        <v>326</v>
      </c>
      <c r="C35">
        <v>55</v>
      </c>
      <c r="D35">
        <v>600</v>
      </c>
      <c r="E35">
        <f t="shared" si="3"/>
        <v>33000</v>
      </c>
      <c r="F35" s="1">
        <f t="shared" ca="1" si="1"/>
        <v>44670</v>
      </c>
      <c r="G35" s="2">
        <v>6</v>
      </c>
      <c r="H35" s="1">
        <f t="shared" ca="1" si="2"/>
        <v>44676</v>
      </c>
      <c r="I35" t="s">
        <v>11</v>
      </c>
      <c r="J35" t="s">
        <v>8</v>
      </c>
      <c r="K35" t="str">
        <f>VLOOKUP(Table24[[#This Row],[Depósito]],$N$4:$O$7, 2, FALSE)</f>
        <v>Bahía Blanca</v>
      </c>
      <c r="L35" t="str">
        <f ca="1">IF(Table24[[#This Row],[Fecha ent Prevista]]&lt;TODAY(), "a tiempo", "demorado")</f>
        <v>demorado</v>
      </c>
      <c r="M35" t="b">
        <f ca="1">AND(Table24[[#This Row],[Fecha ent Prevista]]&gt;TODAY(), Table24[[#This Row],[Estado]]&lt;&gt;"Entregado")</f>
        <v>1</v>
      </c>
    </row>
    <row r="36" spans="1:14" x14ac:dyDescent="0.25">
      <c r="A36">
        <v>30670</v>
      </c>
      <c r="B36">
        <v>327</v>
      </c>
      <c r="C36">
        <v>35</v>
      </c>
      <c r="D36">
        <v>500</v>
      </c>
      <c r="E36">
        <f t="shared" si="3"/>
        <v>17500</v>
      </c>
      <c r="F36" s="1">
        <f t="shared" ca="1" si="1"/>
        <v>44670</v>
      </c>
      <c r="G36" s="2">
        <v>3</v>
      </c>
      <c r="H36" s="1">
        <f t="shared" ca="1" si="2"/>
        <v>44673</v>
      </c>
      <c r="I36" t="s">
        <v>11</v>
      </c>
      <c r="J36" t="s">
        <v>9</v>
      </c>
      <c r="K36" t="str">
        <f>VLOOKUP(Table24[[#This Row],[Depósito]],$N$4:$O$7, 2, FALSE)</f>
        <v>Rosario</v>
      </c>
      <c r="L36" t="str">
        <f ca="1">IF(Table24[[#This Row],[Fecha ent Prevista]]&lt;TODAY(), "a tiempo", "demorado")</f>
        <v>a tiempo</v>
      </c>
      <c r="M36" t="b">
        <f ca="1">AND(Table24[[#This Row],[Fecha ent Prevista]]&gt;TODAY(), Table24[[#This Row],[Estado]]&lt;&gt;"Entregado")</f>
        <v>0</v>
      </c>
    </row>
    <row r="37" spans="1:14" x14ac:dyDescent="0.25">
      <c r="A37">
        <v>45090</v>
      </c>
      <c r="B37">
        <v>328</v>
      </c>
      <c r="C37">
        <v>90</v>
      </c>
      <c r="D37">
        <v>700</v>
      </c>
      <c r="E37">
        <f t="shared" si="3"/>
        <v>63000</v>
      </c>
      <c r="F37" s="1">
        <f t="shared" ca="1" si="1"/>
        <v>44670</v>
      </c>
      <c r="G37" s="2">
        <v>8</v>
      </c>
      <c r="H37" s="1">
        <f t="shared" ca="1" si="2"/>
        <v>44678</v>
      </c>
      <c r="I37" t="s">
        <v>12</v>
      </c>
      <c r="J37" t="s">
        <v>7</v>
      </c>
      <c r="K37" t="str">
        <f>VLOOKUP(Table24[[#This Row],[Depósito]],$N$4:$O$7, 2, FALSE)</f>
        <v>Buenos Aires</v>
      </c>
      <c r="L37" t="str">
        <f ca="1">IF(Table24[[#This Row],[Fecha ent Prevista]]&lt;TODAY(), "a tiempo", "demorado")</f>
        <v>demorado</v>
      </c>
      <c r="M37" t="b">
        <f ca="1">AND(Table24[[#This Row],[Fecha ent Prevista]]&gt;TODAY(), Table24[[#This Row],[Estado]]&lt;&gt;"Entregado")</f>
        <v>1</v>
      </c>
    </row>
    <row r="38" spans="1:14" x14ac:dyDescent="0.25">
      <c r="A38">
        <v>23450</v>
      </c>
      <c r="B38">
        <v>329</v>
      </c>
      <c r="C38">
        <v>95</v>
      </c>
      <c r="D38">
        <v>300</v>
      </c>
      <c r="E38">
        <f t="shared" si="3"/>
        <v>28500</v>
      </c>
      <c r="F38" s="1">
        <f t="shared" ca="1" si="1"/>
        <v>44670</v>
      </c>
      <c r="G38" s="2">
        <v>1</v>
      </c>
      <c r="H38" s="1">
        <f t="shared" ca="1" si="2"/>
        <v>44671</v>
      </c>
      <c r="I38" t="s">
        <v>13</v>
      </c>
      <c r="J38" t="s">
        <v>8</v>
      </c>
      <c r="K38" t="str">
        <f>VLOOKUP(Table24[[#This Row],[Depósito]],$N$4:$O$7, 2, FALSE)</f>
        <v>Bahía Blanca</v>
      </c>
      <c r="L38" t="str">
        <f ca="1">IF(Table24[[#This Row],[Fecha ent Prevista]]&lt;TODAY(), "a tiempo", "demorado")</f>
        <v>a tiempo</v>
      </c>
      <c r="M38" t="b">
        <f ca="1">AND(Table24[[#This Row],[Fecha ent Prevista]]&gt;TODAY(), Table24[[#This Row],[Estado]]&lt;&gt;"Entregado")</f>
        <v>0</v>
      </c>
    </row>
    <row r="39" spans="1:14" x14ac:dyDescent="0.25">
      <c r="A39">
        <v>59830</v>
      </c>
      <c r="B39">
        <v>330</v>
      </c>
      <c r="C39">
        <v>120</v>
      </c>
      <c r="D39">
        <v>500</v>
      </c>
      <c r="E39">
        <f t="shared" si="3"/>
        <v>60000</v>
      </c>
      <c r="F39" s="1">
        <f t="shared" ca="1" si="1"/>
        <v>44670</v>
      </c>
      <c r="G39" s="2">
        <v>2</v>
      </c>
      <c r="H39" s="1">
        <f t="shared" ca="1" si="2"/>
        <v>44672</v>
      </c>
      <c r="I39" t="s">
        <v>13</v>
      </c>
      <c r="J39" t="s">
        <v>9</v>
      </c>
      <c r="K39" t="str">
        <f>VLOOKUP(Table24[[#This Row],[Depósito]],$N$4:$O$7, 2, FALSE)</f>
        <v>Rosario</v>
      </c>
      <c r="L39" t="str">
        <f ca="1">IF(Table24[[#This Row],[Fecha ent Prevista]]&lt;TODAY(), "a tiempo", "demorado")</f>
        <v>a tiempo</v>
      </c>
      <c r="M39" t="b">
        <f ca="1">AND(Table24[[#This Row],[Fecha ent Prevista]]&gt;TODAY(), Table24[[#This Row],[Estado]]&lt;&gt;"Entregado")</f>
        <v>0</v>
      </c>
    </row>
    <row r="40" spans="1:14" x14ac:dyDescent="0.25">
      <c r="A40">
        <v>10304</v>
      </c>
      <c r="B40">
        <v>331</v>
      </c>
      <c r="C40">
        <v>15</v>
      </c>
      <c r="D40">
        <v>800</v>
      </c>
      <c r="E40">
        <f t="shared" si="3"/>
        <v>12000</v>
      </c>
      <c r="F40" s="1">
        <f t="shared" ca="1" si="1"/>
        <v>44670</v>
      </c>
      <c r="G40" s="2">
        <v>6</v>
      </c>
      <c r="H40" s="1">
        <f t="shared" ca="1" si="2"/>
        <v>44676</v>
      </c>
      <c r="I40" t="s">
        <v>12</v>
      </c>
      <c r="J40" t="s">
        <v>8</v>
      </c>
      <c r="K40" t="str">
        <f>VLOOKUP(Table24[[#This Row],[Depósito]],$N$4:$O$7, 2, FALSE)</f>
        <v>Bahía Blanca</v>
      </c>
      <c r="L40" t="str">
        <f ca="1">IF(Table24[[#This Row],[Fecha ent Prevista]]&lt;TODAY(), "a tiempo", "demorado")</f>
        <v>demorado</v>
      </c>
      <c r="M40" t="b">
        <f ca="1">AND(Table24[[#This Row],[Fecha ent Prevista]]&gt;TODAY(), Table24[[#This Row],[Estado]]&lt;&gt;"Entregado")</f>
        <v>1</v>
      </c>
    </row>
    <row r="41" spans="1:14" x14ac:dyDescent="0.25">
      <c r="A41">
        <v>60798</v>
      </c>
      <c r="B41">
        <v>332</v>
      </c>
      <c r="C41">
        <v>35</v>
      </c>
      <c r="D41">
        <v>900</v>
      </c>
      <c r="E41">
        <f t="shared" si="3"/>
        <v>31500</v>
      </c>
      <c r="F41" s="1">
        <f t="shared" ca="1" si="1"/>
        <v>44670</v>
      </c>
      <c r="G41" s="2">
        <v>3</v>
      </c>
      <c r="H41" s="1">
        <f t="shared" ca="1" si="2"/>
        <v>44673</v>
      </c>
      <c r="I41" t="s">
        <v>12</v>
      </c>
      <c r="J41" t="s">
        <v>9</v>
      </c>
      <c r="K41" t="str">
        <f>VLOOKUP(Table24[[#This Row],[Depósito]],$N$4:$O$7, 2, FALSE)</f>
        <v>Rosario</v>
      </c>
      <c r="L41" t="str">
        <f ca="1">IF(Table24[[#This Row],[Fecha ent Prevista]]&lt;TODAY(), "a tiempo", "demorado")</f>
        <v>a tiempo</v>
      </c>
      <c r="M41" t="b">
        <f ca="1">AND(Table24[[#This Row],[Fecha ent Prevista]]&gt;TODAY(), Table24[[#This Row],[Estado]]&lt;&gt;"Entregado")</f>
        <v>0</v>
      </c>
    </row>
    <row r="42" spans="1:14" x14ac:dyDescent="0.25">
      <c r="A42">
        <v>29384</v>
      </c>
      <c r="B42">
        <v>333</v>
      </c>
      <c r="C42">
        <v>65</v>
      </c>
      <c r="D42">
        <v>100</v>
      </c>
      <c r="E42">
        <f t="shared" si="3"/>
        <v>6500</v>
      </c>
      <c r="F42" s="1">
        <f t="shared" ca="1" si="1"/>
        <v>44670</v>
      </c>
      <c r="G42" s="2">
        <v>4</v>
      </c>
      <c r="H42" s="1">
        <f t="shared" ca="1" si="2"/>
        <v>44674</v>
      </c>
      <c r="I42" t="s">
        <v>11</v>
      </c>
      <c r="J42" t="s">
        <v>9</v>
      </c>
      <c r="K42" t="str">
        <f>VLOOKUP(Table24[[#This Row],[Depósito]],$N$4:$O$7, 2, FALSE)</f>
        <v>Rosario</v>
      </c>
      <c r="L42" t="str">
        <f ca="1">IF(Table24[[#This Row],[Fecha ent Prevista]]&lt;TODAY(), "a tiempo", "demorado")</f>
        <v>a tiempo</v>
      </c>
      <c r="M42" t="b">
        <f ca="1">AND(Table24[[#This Row],[Fecha ent Prevista]]&gt;TODAY(), Table24[[#This Row],[Estado]]&lt;&gt;"Entregado")</f>
        <v>0</v>
      </c>
    </row>
    <row r="43" spans="1:14" x14ac:dyDescent="0.25">
      <c r="A43">
        <v>59302</v>
      </c>
      <c r="B43">
        <v>334</v>
      </c>
      <c r="C43">
        <v>90</v>
      </c>
      <c r="D43">
        <v>400</v>
      </c>
      <c r="E43">
        <f t="shared" si="3"/>
        <v>36000</v>
      </c>
      <c r="F43" s="1">
        <f t="shared" ca="1" si="1"/>
        <v>44670</v>
      </c>
      <c r="G43" s="2">
        <v>2</v>
      </c>
      <c r="H43" s="1">
        <f t="shared" ca="1" si="2"/>
        <v>44672</v>
      </c>
      <c r="I43" t="s">
        <v>13</v>
      </c>
      <c r="J43" t="s">
        <v>7</v>
      </c>
      <c r="K43" t="str">
        <f>VLOOKUP(Table24[[#This Row],[Depósito]],$N$4:$O$7, 2, FALSE)</f>
        <v>Buenos Aires</v>
      </c>
      <c r="L43" t="str">
        <f ca="1">IF(Table24[[#This Row],[Fecha ent Prevista]]&lt;TODAY(), "a tiempo", "demorado")</f>
        <v>a tiempo</v>
      </c>
      <c r="M43" t="b">
        <f ca="1">AND(Table24[[#This Row],[Fecha ent Prevista]]&gt;TODAY(), Table24[[#This Row],[Estado]]&lt;&gt;"Entregado")</f>
        <v>0</v>
      </c>
    </row>
    <row r="44" spans="1:14" x14ac:dyDescent="0.25">
      <c r="A44">
        <v>45607</v>
      </c>
      <c r="B44">
        <v>335</v>
      </c>
      <c r="C44">
        <v>85</v>
      </c>
      <c r="D44">
        <v>300</v>
      </c>
      <c r="E44">
        <f t="shared" si="3"/>
        <v>25500</v>
      </c>
      <c r="F44" s="1">
        <f t="shared" ca="1" si="1"/>
        <v>44670</v>
      </c>
      <c r="G44" s="2">
        <v>7</v>
      </c>
      <c r="H44" s="1">
        <f t="shared" ca="1" si="2"/>
        <v>44677</v>
      </c>
      <c r="I44" t="s">
        <v>12</v>
      </c>
      <c r="J44" t="s">
        <v>7</v>
      </c>
      <c r="K44" t="str">
        <f>VLOOKUP(Table24[[#This Row],[Depósito]],$N$4:$O$7, 2, FALSE)</f>
        <v>Buenos Aires</v>
      </c>
      <c r="L44" t="str">
        <f ca="1">IF(Table24[[#This Row],[Fecha ent Prevista]]&lt;TODAY(), "a tiempo", "demorado")</f>
        <v>demorado</v>
      </c>
      <c r="M44" t="b">
        <f ca="1">AND(Table24[[#This Row],[Fecha ent Prevista]]&gt;TODAY(), Table24[[#This Row],[Estado]]&lt;&gt;"Entregado")</f>
        <v>1</v>
      </c>
    </row>
    <row r="45" spans="1:14" x14ac:dyDescent="0.25">
      <c r="A45">
        <v>29384</v>
      </c>
      <c r="B45">
        <v>336</v>
      </c>
      <c r="C45">
        <v>75</v>
      </c>
      <c r="D45">
        <v>500</v>
      </c>
      <c r="E45">
        <f t="shared" si="3"/>
        <v>37500</v>
      </c>
      <c r="F45" s="1">
        <f t="shared" ca="1" si="1"/>
        <v>44670</v>
      </c>
      <c r="G45" s="2">
        <v>4</v>
      </c>
      <c r="H45" s="1">
        <f t="shared" ca="1" si="2"/>
        <v>44674</v>
      </c>
      <c r="I45" t="s">
        <v>11</v>
      </c>
      <c r="J45" t="s">
        <v>7</v>
      </c>
      <c r="K45" t="str">
        <f>VLOOKUP(Table24[[#This Row],[Depósito]],$N$4:$O$7, 2, FALSE)</f>
        <v>Buenos Aires</v>
      </c>
      <c r="L45" t="str">
        <f ca="1">IF(Table24[[#This Row],[Fecha ent Prevista]]&lt;TODAY(), "a tiempo", "demorado")</f>
        <v>a tiempo</v>
      </c>
      <c r="M45" t="b">
        <f ca="1">AND(Table24[[#This Row],[Fecha ent Prevista]]&gt;TODAY(), Table24[[#This Row],[Estado]]&lt;&gt;"Entregado")</f>
        <v>0</v>
      </c>
      <c r="N45" s="9" t="s">
        <v>61</v>
      </c>
    </row>
    <row r="46" spans="1:14" x14ac:dyDescent="0.25">
      <c r="A46">
        <v>20550</v>
      </c>
      <c r="B46">
        <v>337</v>
      </c>
      <c r="C46">
        <v>30</v>
      </c>
      <c r="D46">
        <v>600</v>
      </c>
      <c r="E46">
        <f t="shared" si="3"/>
        <v>18000</v>
      </c>
      <c r="F46" s="1">
        <f t="shared" ca="1" si="1"/>
        <v>44670</v>
      </c>
      <c r="G46" s="2">
        <v>6</v>
      </c>
      <c r="H46" s="1">
        <f t="shared" ca="1" si="2"/>
        <v>44676</v>
      </c>
      <c r="I46" t="s">
        <v>12</v>
      </c>
      <c r="J46" t="s">
        <v>7</v>
      </c>
      <c r="K46" t="str">
        <f>VLOOKUP(Table24[[#This Row],[Depósito]],$N$4:$O$7, 2, FALSE)</f>
        <v>Buenos Aires</v>
      </c>
      <c r="L46" t="str">
        <f ca="1">IF(Table24[[#This Row],[Fecha ent Prevista]]&lt;TODAY(), "a tiempo", "demorado")</f>
        <v>demorado</v>
      </c>
      <c r="M46" t="b">
        <f ca="1">AND(Table24[[#This Row],[Fecha ent Prevista]]&gt;TODAY(), Table24[[#This Row],[Estado]]&lt;&gt;"Entregado")</f>
        <v>1</v>
      </c>
    </row>
    <row r="47" spans="1:14" x14ac:dyDescent="0.25">
      <c r="A47">
        <v>45607</v>
      </c>
      <c r="B47">
        <v>338</v>
      </c>
      <c r="C47">
        <v>55</v>
      </c>
      <c r="D47">
        <v>300</v>
      </c>
      <c r="E47">
        <f t="shared" si="3"/>
        <v>16500</v>
      </c>
      <c r="F47" s="1">
        <f t="shared" ca="1" si="1"/>
        <v>44670</v>
      </c>
      <c r="G47" s="2">
        <v>3</v>
      </c>
      <c r="H47" s="1">
        <f t="shared" ca="1" si="2"/>
        <v>44673</v>
      </c>
      <c r="I47" t="s">
        <v>13</v>
      </c>
      <c r="J47" t="s">
        <v>8</v>
      </c>
      <c r="K47" t="str">
        <f>VLOOKUP(Table24[[#This Row],[Depósito]],$N$4:$O$7, 2, FALSE)</f>
        <v>Bahía Blanca</v>
      </c>
      <c r="L47" t="str">
        <f ca="1">IF(Table24[[#This Row],[Fecha ent Prevista]]&lt;TODAY(), "a tiempo", "demorado")</f>
        <v>a tiempo</v>
      </c>
      <c r="M47" t="b">
        <f ca="1">AND(Table24[[#This Row],[Fecha ent Prevista]]&gt;TODAY(), Table24[[#This Row],[Estado]]&lt;&gt;"Entregado")</f>
        <v>0</v>
      </c>
    </row>
    <row r="48" spans="1:14" x14ac:dyDescent="0.25">
      <c r="A48">
        <v>29384</v>
      </c>
      <c r="B48">
        <v>339</v>
      </c>
      <c r="C48">
        <v>80</v>
      </c>
      <c r="D48">
        <v>800</v>
      </c>
      <c r="E48">
        <f t="shared" si="3"/>
        <v>64000</v>
      </c>
      <c r="F48" s="1">
        <f t="shared" ca="1" si="1"/>
        <v>44670</v>
      </c>
      <c r="G48" s="2">
        <v>6</v>
      </c>
      <c r="H48" s="1">
        <f t="shared" ca="1" si="2"/>
        <v>44676</v>
      </c>
      <c r="I48" t="s">
        <v>13</v>
      </c>
      <c r="J48" t="s">
        <v>9</v>
      </c>
      <c r="K48" t="str">
        <f>VLOOKUP(Table24[[#This Row],[Depósito]],$N$4:$O$7, 2, FALSE)</f>
        <v>Rosario</v>
      </c>
      <c r="L48" t="str">
        <f ca="1">IF(Table24[[#This Row],[Fecha ent Prevista]]&lt;TODAY(), "a tiempo", "demorado")</f>
        <v>demorado</v>
      </c>
      <c r="M48" t="b">
        <f ca="1">AND(Table24[[#This Row],[Fecha ent Prevista]]&gt;TODAY(), Table24[[#This Row],[Estado]]&lt;&gt;"Entregado")</f>
        <v>0</v>
      </c>
    </row>
    <row r="49" spans="1:13" x14ac:dyDescent="0.25">
      <c r="A49">
        <v>50695</v>
      </c>
      <c r="B49">
        <v>340</v>
      </c>
      <c r="C49">
        <v>120</v>
      </c>
      <c r="D49">
        <v>700</v>
      </c>
      <c r="E49">
        <f t="shared" si="3"/>
        <v>84000</v>
      </c>
      <c r="F49" s="1">
        <f t="shared" ca="1" si="1"/>
        <v>44670</v>
      </c>
      <c r="G49" s="2">
        <v>8</v>
      </c>
      <c r="H49" s="1">
        <f t="shared" ca="1" si="2"/>
        <v>44678</v>
      </c>
      <c r="I49" t="s">
        <v>12</v>
      </c>
      <c r="J49" t="s">
        <v>9</v>
      </c>
      <c r="K49" t="str">
        <f>VLOOKUP(Table24[[#This Row],[Depósito]],$N$4:$O$7, 2, FALSE)</f>
        <v>Rosario</v>
      </c>
      <c r="L49" t="str">
        <f ca="1">IF(Table24[[#This Row],[Fecha ent Prevista]]&lt;TODAY(), "a tiempo", "demorado")</f>
        <v>demorado</v>
      </c>
      <c r="M49" t="b">
        <f ca="1">AND(Table24[[#This Row],[Fecha ent Prevista]]&gt;TODAY(), Table24[[#This Row],[Estado]]&lt;&gt;"Entregado")</f>
        <v>1</v>
      </c>
    </row>
    <row r="50" spans="1:13" x14ac:dyDescent="0.25">
      <c r="A50">
        <v>30960</v>
      </c>
      <c r="B50">
        <v>341</v>
      </c>
      <c r="C50">
        <v>75</v>
      </c>
      <c r="D50">
        <v>900</v>
      </c>
      <c r="E50">
        <f t="shared" si="3"/>
        <v>67500</v>
      </c>
      <c r="F50" s="1">
        <f t="shared" ca="1" si="1"/>
        <v>44670</v>
      </c>
      <c r="G50" s="2">
        <v>7</v>
      </c>
      <c r="H50" s="1">
        <f t="shared" ca="1" si="2"/>
        <v>44677</v>
      </c>
      <c r="I50" t="s">
        <v>12</v>
      </c>
      <c r="J50" t="s">
        <v>7</v>
      </c>
      <c r="K50" t="str">
        <f>VLOOKUP(Table24[[#This Row],[Depósito]],$N$4:$O$7, 2, FALSE)</f>
        <v>Buenos Aires</v>
      </c>
      <c r="L50" t="str">
        <f ca="1">IF(Table24[[#This Row],[Fecha ent Prevista]]&lt;TODAY(), "a tiempo", "demorado")</f>
        <v>demorado</v>
      </c>
      <c r="M50" t="b">
        <f ca="1">AND(Table24[[#This Row],[Fecha ent Prevista]]&gt;TODAY(), Table24[[#This Row],[Estado]]&lt;&gt;"Entregado")</f>
        <v>1</v>
      </c>
    </row>
    <row r="51" spans="1:13" x14ac:dyDescent="0.25">
      <c r="A51">
        <v>10304</v>
      </c>
      <c r="B51">
        <v>342</v>
      </c>
      <c r="C51">
        <v>120</v>
      </c>
      <c r="D51">
        <v>500</v>
      </c>
      <c r="E51">
        <f t="shared" si="3"/>
        <v>60000</v>
      </c>
      <c r="F51" s="1">
        <f t="shared" ca="1" si="1"/>
        <v>44670</v>
      </c>
      <c r="G51" s="2">
        <v>3</v>
      </c>
      <c r="H51" s="1">
        <f t="shared" ca="1" si="2"/>
        <v>44673</v>
      </c>
      <c r="I51" t="s">
        <v>11</v>
      </c>
      <c r="J51" t="s">
        <v>7</v>
      </c>
      <c r="K51" t="str">
        <f>VLOOKUP(Table24[[#This Row],[Depósito]],$N$4:$O$7, 2, FALSE)</f>
        <v>Buenos Aires</v>
      </c>
      <c r="L51" t="str">
        <f ca="1">IF(Table24[[#This Row],[Fecha ent Prevista]]&lt;TODAY(), "a tiempo", "demorado")</f>
        <v>a tiempo</v>
      </c>
      <c r="M51" t="b">
        <f ca="1">AND(Table24[[#This Row],[Fecha ent Prevista]]&gt;TODAY(), Table24[[#This Row],[Estado]]&lt;&gt;"Entregado")</f>
        <v>0</v>
      </c>
    </row>
    <row r="52" spans="1:13" x14ac:dyDescent="0.25">
      <c r="A52">
        <v>60798</v>
      </c>
      <c r="B52">
        <v>343</v>
      </c>
      <c r="C52">
        <v>130</v>
      </c>
      <c r="D52">
        <v>400</v>
      </c>
      <c r="E52">
        <f t="shared" si="3"/>
        <v>52000</v>
      </c>
      <c r="F52" s="1">
        <f t="shared" ca="1" si="1"/>
        <v>44670</v>
      </c>
      <c r="G52" s="2">
        <v>4</v>
      </c>
      <c r="H52" s="1">
        <f t="shared" ca="1" si="2"/>
        <v>44674</v>
      </c>
      <c r="I52" t="s">
        <v>11</v>
      </c>
      <c r="J52" t="s">
        <v>8</v>
      </c>
      <c r="K52" t="str">
        <f>VLOOKUP(Table24[[#This Row],[Depósito]],$N$4:$O$7, 2, FALSE)</f>
        <v>Bahía Blanca</v>
      </c>
      <c r="L52" t="str">
        <f ca="1">IF(Table24[[#This Row],[Fecha ent Prevista]]&lt;TODAY(), "a tiempo", "demorado")</f>
        <v>a tiempo</v>
      </c>
      <c r="M52" t="b">
        <f ca="1">AND(Table24[[#This Row],[Fecha ent Prevista]]&gt;TODAY(), Table24[[#This Row],[Estado]]&lt;&gt;"Entregado")</f>
        <v>0</v>
      </c>
    </row>
    <row r="53" spans="1:13" x14ac:dyDescent="0.25">
      <c r="A53">
        <v>29384</v>
      </c>
      <c r="B53">
        <v>344</v>
      </c>
      <c r="C53">
        <v>100</v>
      </c>
      <c r="D53">
        <v>300</v>
      </c>
      <c r="E53">
        <f t="shared" si="3"/>
        <v>30000</v>
      </c>
      <c r="F53" s="1">
        <f t="shared" ca="1" si="1"/>
        <v>44670</v>
      </c>
      <c r="G53" s="2">
        <v>5</v>
      </c>
      <c r="H53" s="1">
        <f t="shared" ca="1" si="2"/>
        <v>44675</v>
      </c>
      <c r="I53" t="s">
        <v>12</v>
      </c>
      <c r="J53" t="s">
        <v>9</v>
      </c>
      <c r="K53" t="str">
        <f>VLOOKUP(Table24[[#This Row],[Depósito]],$N$4:$O$7, 2, FALSE)</f>
        <v>Rosario</v>
      </c>
      <c r="L53" t="str">
        <f ca="1">IF(Table24[[#This Row],[Fecha ent Prevista]]&lt;TODAY(), "a tiempo", "demorado")</f>
        <v>demorado</v>
      </c>
      <c r="M53" t="b">
        <f ca="1">AND(Table24[[#This Row],[Fecha ent Prevista]]&gt;TODAY(), Table24[[#This Row],[Estado]]&lt;&gt;"Entregado")</f>
        <v>0</v>
      </c>
    </row>
    <row r="54" spans="1:13" x14ac:dyDescent="0.25">
      <c r="A54">
        <v>59302</v>
      </c>
      <c r="B54">
        <v>345</v>
      </c>
      <c r="C54">
        <v>85</v>
      </c>
      <c r="D54">
        <v>500</v>
      </c>
      <c r="E54">
        <f t="shared" si="3"/>
        <v>42500</v>
      </c>
      <c r="F54" s="1">
        <f t="shared" ca="1" si="1"/>
        <v>44670</v>
      </c>
      <c r="G54" s="2">
        <v>8</v>
      </c>
      <c r="H54" s="1">
        <f t="shared" ca="1" si="2"/>
        <v>44678</v>
      </c>
      <c r="I54" t="s">
        <v>13</v>
      </c>
      <c r="J54" t="s">
        <v>7</v>
      </c>
      <c r="K54" t="str">
        <f>VLOOKUP(Table24[[#This Row],[Depósito]],$N$4:$O$7, 2, FALSE)</f>
        <v>Buenos Aires</v>
      </c>
      <c r="L54" t="str">
        <f ca="1">IF(Table24[[#This Row],[Fecha ent Prevista]]&lt;TODAY(), "a tiempo", "demorado")</f>
        <v>demorado</v>
      </c>
      <c r="M54" t="b">
        <f ca="1">AND(Table24[[#This Row],[Fecha ent Prevista]]&gt;TODAY(), Table24[[#This Row],[Estado]]&lt;&gt;"Entregado")</f>
        <v>0</v>
      </c>
    </row>
    <row r="55" spans="1:13" x14ac:dyDescent="0.25">
      <c r="A55">
        <v>23450</v>
      </c>
      <c r="B55">
        <v>346</v>
      </c>
      <c r="C55">
        <v>90</v>
      </c>
      <c r="D55">
        <v>700</v>
      </c>
      <c r="E55">
        <f t="shared" si="3"/>
        <v>63000</v>
      </c>
      <c r="F55" s="1">
        <f t="shared" ca="1" si="1"/>
        <v>44670</v>
      </c>
      <c r="G55" s="2">
        <v>2</v>
      </c>
      <c r="H55" s="1">
        <f t="shared" ca="1" si="2"/>
        <v>44672</v>
      </c>
      <c r="I55" t="s">
        <v>13</v>
      </c>
      <c r="J55" t="s">
        <v>8</v>
      </c>
      <c r="K55" t="str">
        <f>VLOOKUP(Table24[[#This Row],[Depósito]],$N$4:$O$7, 2, FALSE)</f>
        <v>Bahía Blanca</v>
      </c>
      <c r="L55" t="str">
        <f ca="1">IF(Table24[[#This Row],[Fecha ent Prevista]]&lt;TODAY(), "a tiempo", "demorado")</f>
        <v>a tiempo</v>
      </c>
      <c r="M55" t="b">
        <f ca="1">AND(Table24[[#This Row],[Fecha ent Prevista]]&gt;TODAY(), Table24[[#This Row],[Estado]]&lt;&gt;"Entregado")</f>
        <v>0</v>
      </c>
    </row>
    <row r="56" spans="1:13" x14ac:dyDescent="0.25">
      <c r="A56">
        <v>59830</v>
      </c>
      <c r="B56">
        <v>347</v>
      </c>
      <c r="C56">
        <v>110</v>
      </c>
      <c r="D56">
        <v>200</v>
      </c>
      <c r="E56">
        <f t="shared" si="3"/>
        <v>22000</v>
      </c>
      <c r="F56" s="1">
        <f t="shared" ca="1" si="1"/>
        <v>44670</v>
      </c>
      <c r="G56" s="2">
        <v>7</v>
      </c>
      <c r="H56" s="1">
        <f t="shared" ca="1" si="2"/>
        <v>44677</v>
      </c>
      <c r="I56" t="s">
        <v>12</v>
      </c>
      <c r="J56" t="s">
        <v>9</v>
      </c>
      <c r="K56" t="str">
        <f>VLOOKUP(Table24[[#This Row],[Depósito]],$N$4:$O$7, 2, FALSE)</f>
        <v>Rosario</v>
      </c>
      <c r="L56" t="str">
        <f ca="1">IF(Table24[[#This Row],[Fecha ent Prevista]]&lt;TODAY(), "a tiempo", "demorado")</f>
        <v>demorado</v>
      </c>
      <c r="M56" t="b">
        <f ca="1">AND(Table24[[#This Row],[Fecha ent Prevista]]&gt;TODAY(), Table24[[#This Row],[Estado]]&lt;&gt;"Entregado")</f>
        <v>1</v>
      </c>
    </row>
    <row r="57" spans="1:13" x14ac:dyDescent="0.25">
      <c r="A57">
        <v>10304</v>
      </c>
      <c r="B57">
        <v>348</v>
      </c>
      <c r="C57">
        <v>25</v>
      </c>
      <c r="D57">
        <v>500</v>
      </c>
      <c r="E57">
        <f t="shared" si="3"/>
        <v>12500</v>
      </c>
      <c r="F57" s="1">
        <f t="shared" ca="1" si="1"/>
        <v>44670</v>
      </c>
      <c r="G57" s="2">
        <v>6</v>
      </c>
      <c r="H57" s="1">
        <f t="shared" ca="1" si="2"/>
        <v>44676</v>
      </c>
      <c r="I57" t="s">
        <v>12</v>
      </c>
      <c r="J57" t="s">
        <v>8</v>
      </c>
      <c r="K57" t="str">
        <f>VLOOKUP(Table24[[#This Row],[Depósito]],$N$4:$O$7, 2, FALSE)</f>
        <v>Bahía Blanca</v>
      </c>
      <c r="L57" t="str">
        <f ca="1">IF(Table24[[#This Row],[Fecha ent Prevista]]&lt;TODAY(), "a tiempo", "demorado")</f>
        <v>demorado</v>
      </c>
      <c r="M57" t="b">
        <f ca="1">AND(Table24[[#This Row],[Fecha ent Prevista]]&gt;TODAY(), Table24[[#This Row],[Estado]]&lt;&gt;"Entregado")</f>
        <v>1</v>
      </c>
    </row>
    <row r="58" spans="1:13" x14ac:dyDescent="0.25">
      <c r="A58">
        <v>60798</v>
      </c>
      <c r="B58">
        <v>349</v>
      </c>
      <c r="C58">
        <v>90</v>
      </c>
      <c r="D58">
        <v>500</v>
      </c>
      <c r="E58">
        <f t="shared" si="3"/>
        <v>45000</v>
      </c>
      <c r="F58" s="1">
        <f t="shared" ca="1" si="1"/>
        <v>44670</v>
      </c>
      <c r="G58" s="2">
        <v>3</v>
      </c>
      <c r="H58" s="1">
        <f t="shared" ca="1" si="2"/>
        <v>44673</v>
      </c>
      <c r="I58" t="s">
        <v>11</v>
      </c>
      <c r="J58" t="s">
        <v>9</v>
      </c>
      <c r="K58" t="str">
        <f>VLOOKUP(Table24[[#This Row],[Depósito]],$N$4:$O$7, 2, FALSE)</f>
        <v>Rosario</v>
      </c>
      <c r="L58" t="str">
        <f ca="1">IF(Table24[[#This Row],[Fecha ent Prevista]]&lt;TODAY(), "a tiempo", "demorado")</f>
        <v>a tiempo</v>
      </c>
      <c r="M58" t="b">
        <f ca="1">AND(Table24[[#This Row],[Fecha ent Prevista]]&gt;TODAY(), Table24[[#This Row],[Estado]]&lt;&gt;"Entregado")</f>
        <v>0</v>
      </c>
    </row>
    <row r="59" spans="1:13" x14ac:dyDescent="0.25">
      <c r="A59">
        <v>29384</v>
      </c>
      <c r="B59">
        <v>350</v>
      </c>
      <c r="C59">
        <v>35</v>
      </c>
      <c r="D59">
        <v>600</v>
      </c>
      <c r="E59">
        <f t="shared" si="3"/>
        <v>21000</v>
      </c>
      <c r="F59" s="1">
        <f t="shared" ca="1" si="1"/>
        <v>44670</v>
      </c>
      <c r="G59" s="2">
        <v>8</v>
      </c>
      <c r="H59" s="1">
        <f t="shared" ca="1" si="2"/>
        <v>44678</v>
      </c>
      <c r="I59" t="s">
        <v>13</v>
      </c>
      <c r="J59" t="s">
        <v>9</v>
      </c>
      <c r="K59" t="str">
        <f>VLOOKUP(Table24[[#This Row],[Depósito]],$N$4:$O$7, 2, FALSE)</f>
        <v>Rosario</v>
      </c>
      <c r="L59" t="str">
        <f ca="1">IF(Table24[[#This Row],[Fecha ent Prevista]]&lt;TODAY(), "a tiempo", "demorado")</f>
        <v>demorado</v>
      </c>
      <c r="M59" t="b">
        <f ca="1">AND(Table24[[#This Row],[Fecha ent Prevista]]&gt;TODAY(), Table24[[#This Row],[Estado]]&lt;&gt;"Entregado")</f>
        <v>0</v>
      </c>
    </row>
    <row r="60" spans="1:13" x14ac:dyDescent="0.25">
      <c r="A60">
        <v>59302</v>
      </c>
      <c r="B60">
        <v>351</v>
      </c>
      <c r="C60">
        <v>60</v>
      </c>
      <c r="D60">
        <v>900</v>
      </c>
      <c r="E60">
        <f t="shared" si="3"/>
        <v>54000</v>
      </c>
      <c r="F60" s="1">
        <f t="shared" ca="1" si="1"/>
        <v>44670</v>
      </c>
      <c r="G60" s="2">
        <v>1</v>
      </c>
      <c r="H60" s="1">
        <f t="shared" ca="1" si="2"/>
        <v>44671</v>
      </c>
      <c r="I60" t="s">
        <v>12</v>
      </c>
      <c r="J60" t="s">
        <v>7</v>
      </c>
      <c r="K60" t="str">
        <f>VLOOKUP(Table24[[#This Row],[Depósito]],$N$4:$O$7, 2, FALSE)</f>
        <v>Buenos Aires</v>
      </c>
      <c r="L60" t="str">
        <f ca="1">IF(Table24[[#This Row],[Fecha ent Prevista]]&lt;TODAY(), "a tiempo", "demorado")</f>
        <v>a tiempo</v>
      </c>
      <c r="M60" t="b">
        <f ca="1">AND(Table24[[#This Row],[Fecha ent Prevista]]&gt;TODAY(), Table24[[#This Row],[Estado]]&lt;&gt;"Entregado")</f>
        <v>0</v>
      </c>
    </row>
    <row r="61" spans="1:13" x14ac:dyDescent="0.25">
      <c r="A61">
        <v>45607</v>
      </c>
      <c r="B61">
        <v>352</v>
      </c>
      <c r="C61">
        <v>40</v>
      </c>
      <c r="D61">
        <v>600</v>
      </c>
      <c r="E61">
        <f t="shared" si="3"/>
        <v>24000</v>
      </c>
      <c r="F61" s="1">
        <f t="shared" ca="1" si="1"/>
        <v>44670</v>
      </c>
      <c r="G61" s="2">
        <v>2</v>
      </c>
      <c r="H61" s="1">
        <f t="shared" ca="1" si="2"/>
        <v>44672</v>
      </c>
      <c r="I61" t="s">
        <v>11</v>
      </c>
      <c r="J61" t="s">
        <v>7</v>
      </c>
      <c r="K61" t="str">
        <f>VLOOKUP(Table24[[#This Row],[Depósito]],$N$4:$O$7, 2, FALSE)</f>
        <v>Buenos Aires</v>
      </c>
      <c r="L61" t="str">
        <f ca="1">IF(Table24[[#This Row],[Fecha ent Prevista]]&lt;TODAY(), "a tiempo", "demorado")</f>
        <v>a tiempo</v>
      </c>
      <c r="M61" t="b">
        <f ca="1">AND(Table24[[#This Row],[Fecha ent Prevista]]&gt;TODAY(), Table24[[#This Row],[Estado]]&lt;&gt;"Entregado")</f>
        <v>0</v>
      </c>
    </row>
    <row r="62" spans="1:13" x14ac:dyDescent="0.25">
      <c r="A62">
        <v>29384</v>
      </c>
      <c r="B62">
        <v>353</v>
      </c>
      <c r="C62">
        <v>75</v>
      </c>
      <c r="D62">
        <v>700</v>
      </c>
      <c r="E62">
        <f t="shared" si="3"/>
        <v>52500</v>
      </c>
      <c r="F62" s="1">
        <f t="shared" ca="1" si="1"/>
        <v>44670</v>
      </c>
      <c r="G62" s="2">
        <v>7</v>
      </c>
      <c r="H62" s="1">
        <f t="shared" ca="1" si="2"/>
        <v>44677</v>
      </c>
      <c r="I62" t="s">
        <v>12</v>
      </c>
      <c r="J62" t="s">
        <v>7</v>
      </c>
      <c r="K62" t="str">
        <f>VLOOKUP(Table24[[#This Row],[Depósito]],$N$4:$O$7, 2, FALSE)</f>
        <v>Buenos Aires</v>
      </c>
      <c r="L62" t="str">
        <f ca="1">IF(Table24[[#This Row],[Fecha ent Prevista]]&lt;TODAY(), "a tiempo", "demorado")</f>
        <v>demorado</v>
      </c>
      <c r="M62" t="b">
        <f ca="1">AND(Table24[[#This Row],[Fecha ent Prevista]]&gt;TODAY(), Table24[[#This Row],[Estado]]&lt;&gt;"Entregado")</f>
        <v>1</v>
      </c>
    </row>
    <row r="63" spans="1:13" x14ac:dyDescent="0.25">
      <c r="A63">
        <v>10304</v>
      </c>
      <c r="B63">
        <v>354</v>
      </c>
      <c r="C63">
        <v>60</v>
      </c>
      <c r="D63">
        <v>200</v>
      </c>
      <c r="E63">
        <f t="shared" si="3"/>
        <v>12000</v>
      </c>
      <c r="F63" s="1">
        <f t="shared" ca="1" si="1"/>
        <v>44670</v>
      </c>
      <c r="G63" s="2">
        <v>6</v>
      </c>
      <c r="H63" s="1">
        <f t="shared" ca="1" si="2"/>
        <v>44676</v>
      </c>
      <c r="I63" t="s">
        <v>13</v>
      </c>
      <c r="J63" t="s">
        <v>7</v>
      </c>
      <c r="K63" t="str">
        <f>VLOOKUP(Table24[[#This Row],[Depósito]],$N$4:$O$7, 2, FALSE)</f>
        <v>Buenos Aires</v>
      </c>
      <c r="L63" t="str">
        <f ca="1">IF(Table24[[#This Row],[Fecha ent Prevista]]&lt;TODAY(), "a tiempo", "demorado")</f>
        <v>demorado</v>
      </c>
      <c r="M63" t="b">
        <f ca="1">AND(Table24[[#This Row],[Fecha ent Prevista]]&gt;TODAY(), Table24[[#This Row],[Estado]]&lt;&gt;"Entregado")</f>
        <v>0</v>
      </c>
    </row>
    <row r="64" spans="1:13" x14ac:dyDescent="0.25">
      <c r="A64">
        <v>60798</v>
      </c>
      <c r="B64">
        <v>355</v>
      </c>
      <c r="C64">
        <v>25</v>
      </c>
      <c r="D64">
        <v>300</v>
      </c>
      <c r="E64">
        <f t="shared" si="3"/>
        <v>7500</v>
      </c>
      <c r="F64" s="1">
        <f t="shared" ca="1" si="1"/>
        <v>44670</v>
      </c>
      <c r="G64" s="2">
        <v>3</v>
      </c>
      <c r="H64" s="1">
        <f t="shared" ca="1" si="2"/>
        <v>44673</v>
      </c>
      <c r="I64" t="s">
        <v>13</v>
      </c>
      <c r="J64" t="s">
        <v>8</v>
      </c>
      <c r="K64" t="str">
        <f>VLOOKUP(Table24[[#This Row],[Depósito]],$N$4:$O$7, 2, FALSE)</f>
        <v>Bahía Blanca</v>
      </c>
      <c r="L64" t="str">
        <f ca="1">IF(Table24[[#This Row],[Fecha ent Prevista]]&lt;TODAY(), "a tiempo", "demorado")</f>
        <v>a tiempo</v>
      </c>
      <c r="M64" t="b">
        <f ca="1">AND(Table24[[#This Row],[Fecha ent Prevista]]&gt;TODAY(), Table24[[#This Row],[Estado]]&lt;&gt;"Entregado")</f>
        <v>0</v>
      </c>
    </row>
    <row r="65" spans="1:13" x14ac:dyDescent="0.25">
      <c r="A65">
        <v>29384</v>
      </c>
      <c r="B65">
        <v>356</v>
      </c>
      <c r="C65">
        <v>40</v>
      </c>
      <c r="D65">
        <v>500</v>
      </c>
      <c r="E65">
        <f t="shared" si="3"/>
        <v>20000</v>
      </c>
      <c r="F65" s="1">
        <f t="shared" ca="1" si="1"/>
        <v>44670</v>
      </c>
      <c r="G65" s="2">
        <v>8</v>
      </c>
      <c r="H65" s="1">
        <f t="shared" ca="1" si="2"/>
        <v>44678</v>
      </c>
      <c r="I65" t="s">
        <v>13</v>
      </c>
      <c r="J65" t="s">
        <v>9</v>
      </c>
      <c r="K65" t="str">
        <f>VLOOKUP(Table24[[#This Row],[Depósito]],$N$4:$O$7, 2, FALSE)</f>
        <v>Rosario</v>
      </c>
      <c r="L65" t="str">
        <f ca="1">IF(Table24[[#This Row],[Fecha ent Prevista]]&lt;TODAY(), "a tiempo", "demorado")</f>
        <v>demorado</v>
      </c>
      <c r="M65" t="b">
        <f ca="1">AND(Table24[[#This Row],[Fecha ent Prevista]]&gt;TODAY(), Table24[[#This Row],[Estado]]&lt;&gt;"Entregado")</f>
        <v>0</v>
      </c>
    </row>
    <row r="66" spans="1:13" x14ac:dyDescent="0.25">
      <c r="A66">
        <v>59302</v>
      </c>
      <c r="B66">
        <v>357</v>
      </c>
      <c r="C66">
        <v>95</v>
      </c>
      <c r="D66">
        <v>600</v>
      </c>
      <c r="E66">
        <f t="shared" si="3"/>
        <v>57000</v>
      </c>
      <c r="F66" s="1">
        <f t="shared" ca="1" si="1"/>
        <v>44670</v>
      </c>
      <c r="G66" s="2">
        <v>1</v>
      </c>
      <c r="H66" s="1">
        <f t="shared" ca="1" si="2"/>
        <v>44671</v>
      </c>
      <c r="I66" t="s">
        <v>12</v>
      </c>
      <c r="J66" t="s">
        <v>9</v>
      </c>
      <c r="K66" t="str">
        <f>VLOOKUP(Table24[[#This Row],[Depósito]],$N$4:$O$7, 2, FALSE)</f>
        <v>Rosario</v>
      </c>
      <c r="L66" t="str">
        <f ca="1">IF(Table24[[#This Row],[Fecha ent Prevista]]&lt;TODAY(), "a tiempo", "demorado")</f>
        <v>a tiempo</v>
      </c>
      <c r="M66" t="b">
        <f ca="1">AND(Table24[[#This Row],[Fecha ent Prevista]]&gt;TODAY(), Table24[[#This Row],[Estado]]&lt;&gt;"Entregado")</f>
        <v>0</v>
      </c>
    </row>
    <row r="67" spans="1:13" x14ac:dyDescent="0.25">
      <c r="A67">
        <v>45607</v>
      </c>
      <c r="B67">
        <v>358</v>
      </c>
      <c r="C67">
        <v>90</v>
      </c>
      <c r="D67">
        <v>300</v>
      </c>
      <c r="E67">
        <f t="shared" si="3"/>
        <v>27000</v>
      </c>
      <c r="F67" s="1">
        <f t="shared" ca="1" si="1"/>
        <v>44670</v>
      </c>
      <c r="G67" s="2">
        <v>2</v>
      </c>
      <c r="H67" s="1">
        <f t="shared" ca="1" si="2"/>
        <v>44672</v>
      </c>
      <c r="I67" t="s">
        <v>11</v>
      </c>
      <c r="J67" t="s">
        <v>7</v>
      </c>
      <c r="K67" t="str">
        <f>VLOOKUP(Table24[[#This Row],[Depósito]],$N$4:$O$7, 2, FALSE)</f>
        <v>Buenos Aires</v>
      </c>
      <c r="L67" t="str">
        <f ca="1">IF(Table24[[#This Row],[Fecha ent Prevista]]&lt;TODAY(), "a tiempo", "demorado")</f>
        <v>a tiempo</v>
      </c>
      <c r="M67" t="b">
        <f ca="1">AND(Table24[[#This Row],[Fecha ent Prevista]]&gt;TODAY(), Table24[[#This Row],[Estado]]&lt;&gt;"Entregado")</f>
        <v>0</v>
      </c>
    </row>
    <row r="68" spans="1:13" x14ac:dyDescent="0.25">
      <c r="A68">
        <v>29384</v>
      </c>
      <c r="B68">
        <v>359</v>
      </c>
      <c r="C68">
        <v>110</v>
      </c>
      <c r="D68">
        <v>800</v>
      </c>
      <c r="E68">
        <f t="shared" si="3"/>
        <v>88000</v>
      </c>
      <c r="F68" s="1">
        <f t="shared" ca="1" si="1"/>
        <v>44670</v>
      </c>
      <c r="G68" s="2">
        <v>6</v>
      </c>
      <c r="H68" s="1">
        <f t="shared" ca="1" si="2"/>
        <v>44676</v>
      </c>
      <c r="I68" t="s">
        <v>13</v>
      </c>
      <c r="J68" t="s">
        <v>8</v>
      </c>
      <c r="K68" t="str">
        <f>VLOOKUP(Table24[[#This Row],[Depósito]],$N$4:$O$7, 2, FALSE)</f>
        <v>Bahía Blanca</v>
      </c>
      <c r="L68" t="str">
        <f ca="1">IF(Table24[[#This Row],[Fecha ent Prevista]]&lt;TODAY(), "a tiempo", "demorado")</f>
        <v>demorado</v>
      </c>
      <c r="M68" t="b">
        <f ca="1">AND(Table24[[#This Row],[Fecha ent Prevista]]&gt;TODAY(), Table24[[#This Row],[Estado]]&lt;&gt;"Entregado")</f>
        <v>0</v>
      </c>
    </row>
    <row r="69" spans="1:13" x14ac:dyDescent="0.25">
      <c r="A69">
        <v>50695</v>
      </c>
      <c r="B69">
        <v>360</v>
      </c>
      <c r="C69">
        <v>45</v>
      </c>
      <c r="D69">
        <v>700</v>
      </c>
      <c r="E69">
        <f t="shared" si="3"/>
        <v>31500</v>
      </c>
      <c r="F69" s="1">
        <f t="shared" ca="1" si="1"/>
        <v>44670</v>
      </c>
      <c r="G69" s="2">
        <v>3</v>
      </c>
      <c r="H69" s="1">
        <f t="shared" ca="1" si="2"/>
        <v>44673</v>
      </c>
      <c r="I69" t="s">
        <v>12</v>
      </c>
      <c r="J69" t="s">
        <v>9</v>
      </c>
      <c r="K69" t="str">
        <f>VLOOKUP(Table24[[#This Row],[Depósito]],$N$4:$O$7, 2, FALSE)</f>
        <v>Rosario</v>
      </c>
      <c r="L69" t="str">
        <f ca="1">IF(Table24[[#This Row],[Fecha ent Prevista]]&lt;TODAY(), "a tiempo", "demorado")</f>
        <v>a tiempo</v>
      </c>
      <c r="M69" t="b">
        <f ca="1">AND(Table24[[#This Row],[Fecha ent Prevista]]&gt;TODAY(), Table24[[#This Row],[Estado]]&lt;&gt;"Entregado")</f>
        <v>0</v>
      </c>
    </row>
    <row r="70" spans="1:13" x14ac:dyDescent="0.25">
      <c r="A70">
        <v>10395</v>
      </c>
      <c r="B70">
        <v>361</v>
      </c>
      <c r="C70">
        <v>55</v>
      </c>
      <c r="D70">
        <v>900</v>
      </c>
      <c r="E70">
        <f t="shared" si="3"/>
        <v>49500</v>
      </c>
      <c r="F70" s="1">
        <f t="shared" ca="1" si="1"/>
        <v>44670</v>
      </c>
      <c r="G70" s="2">
        <v>4</v>
      </c>
      <c r="H70" s="1">
        <f t="shared" ca="1" si="2"/>
        <v>44674</v>
      </c>
      <c r="I70" t="s">
        <v>11</v>
      </c>
      <c r="J70" t="s">
        <v>8</v>
      </c>
      <c r="K70" t="str">
        <f>VLOOKUP(Table24[[#This Row],[Depósito]],$N$4:$O$7, 2, FALSE)</f>
        <v>Bahía Blanca</v>
      </c>
      <c r="L70" t="str">
        <f ca="1">IF(Table24[[#This Row],[Fecha ent Prevista]]&lt;TODAY(), "a tiempo", "demorado")</f>
        <v>a tiempo</v>
      </c>
      <c r="M70" t="b">
        <f ca="1">AND(Table24[[#This Row],[Fecha ent Prevista]]&gt;TODAY(), Table24[[#This Row],[Estado]]&lt;&gt;"Entregado")</f>
        <v>0</v>
      </c>
    </row>
    <row r="71" spans="1:13" x14ac:dyDescent="0.25">
      <c r="A71">
        <v>15036</v>
      </c>
      <c r="B71">
        <v>362</v>
      </c>
      <c r="C71">
        <v>110</v>
      </c>
      <c r="D71">
        <v>500</v>
      </c>
      <c r="E71">
        <f t="shared" si="3"/>
        <v>55000</v>
      </c>
      <c r="F71" s="1">
        <f t="shared" ca="1" si="1"/>
        <v>44670</v>
      </c>
      <c r="G71" s="2">
        <v>2</v>
      </c>
      <c r="H71" s="1">
        <f t="shared" ca="1" si="2"/>
        <v>44672</v>
      </c>
      <c r="I71" t="s">
        <v>12</v>
      </c>
      <c r="J71" t="s">
        <v>9</v>
      </c>
      <c r="K71" t="str">
        <f>VLOOKUP(Table24[[#This Row],[Depósito]],$N$4:$O$7, 2, FALSE)</f>
        <v>Rosario</v>
      </c>
      <c r="L71" t="str">
        <f ca="1">IF(Table24[[#This Row],[Fecha ent Prevista]]&lt;TODAY(), "a tiempo", "demorado")</f>
        <v>a tiempo</v>
      </c>
      <c r="M71" t="b">
        <f ca="1">AND(Table24[[#This Row],[Fecha ent Prevista]]&gt;TODAY(), Table24[[#This Row],[Estado]]&lt;&gt;"Entregado")</f>
        <v>0</v>
      </c>
    </row>
    <row r="72" spans="1:13" x14ac:dyDescent="0.25">
      <c r="A72">
        <v>45023</v>
      </c>
      <c r="B72">
        <v>363</v>
      </c>
      <c r="C72">
        <v>40</v>
      </c>
      <c r="D72">
        <v>400</v>
      </c>
      <c r="E72">
        <f t="shared" si="3"/>
        <v>16000</v>
      </c>
      <c r="F72" s="1">
        <f t="shared" ca="1" si="1"/>
        <v>44670</v>
      </c>
      <c r="G72" s="2">
        <v>7</v>
      </c>
      <c r="H72" s="1">
        <f t="shared" ca="1" si="2"/>
        <v>44677</v>
      </c>
      <c r="I72" t="s">
        <v>11</v>
      </c>
      <c r="J72" t="s">
        <v>8</v>
      </c>
      <c r="K72" t="str">
        <f>VLOOKUP(Table24[[#This Row],[Depósito]],$N$4:$O$7, 2, FALSE)</f>
        <v>Bahía Blanca</v>
      </c>
      <c r="L72" t="str">
        <f ca="1">IF(Table24[[#This Row],[Fecha ent Prevista]]&lt;TODAY(), "a tiempo", "demorado")</f>
        <v>demorado</v>
      </c>
      <c r="M72" t="b">
        <f ca="1">AND(Table24[[#This Row],[Fecha ent Prevista]]&gt;TODAY(), Table24[[#This Row],[Estado]]&lt;&gt;"Entregado")</f>
        <v>1</v>
      </c>
    </row>
    <row r="73" spans="1:13" x14ac:dyDescent="0.25">
      <c r="A73">
        <v>40543</v>
      </c>
      <c r="B73">
        <v>364</v>
      </c>
      <c r="C73">
        <v>70</v>
      </c>
      <c r="D73">
        <v>300</v>
      </c>
      <c r="E73">
        <f t="shared" si="3"/>
        <v>21000</v>
      </c>
      <c r="F73" s="1">
        <f t="shared" ca="1" si="1"/>
        <v>44670</v>
      </c>
      <c r="G73" s="2">
        <v>4</v>
      </c>
      <c r="H73" s="1">
        <f t="shared" ca="1" si="2"/>
        <v>44674</v>
      </c>
      <c r="I73" t="s">
        <v>12</v>
      </c>
      <c r="J73" t="s">
        <v>7</v>
      </c>
      <c r="K73" t="str">
        <f>VLOOKUP(Table24[[#This Row],[Depósito]],$N$4:$O$7, 2, FALSE)</f>
        <v>Buenos Aires</v>
      </c>
      <c r="L73" t="str">
        <f ca="1">IF(Table24[[#This Row],[Fecha ent Prevista]]&lt;TODAY(), "a tiempo", "demorado")</f>
        <v>a tiempo</v>
      </c>
      <c r="M73" t="b">
        <f ca="1">AND(Table24[[#This Row],[Fecha ent Prevista]]&gt;TODAY(), Table24[[#This Row],[Estado]]&lt;&gt;"Entregado")</f>
        <v>0</v>
      </c>
    </row>
    <row r="74" spans="1:13" x14ac:dyDescent="0.25">
      <c r="A74">
        <v>20550</v>
      </c>
      <c r="B74">
        <v>365</v>
      </c>
      <c r="C74">
        <v>35</v>
      </c>
      <c r="D74">
        <v>500</v>
      </c>
      <c r="E74">
        <f t="shared" si="3"/>
        <v>17500</v>
      </c>
      <c r="F74" s="1">
        <f t="shared" ref="F74:F75" ca="1" si="4">+TODAY()-5</f>
        <v>44670</v>
      </c>
      <c r="G74" s="2">
        <v>8</v>
      </c>
      <c r="H74" s="1">
        <f t="shared" ref="H74:H75" ca="1" si="5">+F74+G74</f>
        <v>44678</v>
      </c>
      <c r="I74" t="s">
        <v>12</v>
      </c>
      <c r="J74" t="s">
        <v>8</v>
      </c>
      <c r="K74" t="str">
        <f>VLOOKUP(Table24[[#This Row],[Depósito]],$N$4:$O$7, 2, FALSE)</f>
        <v>Bahía Blanca</v>
      </c>
      <c r="L74" t="str">
        <f ca="1">IF(Table24[[#This Row],[Fecha ent Prevista]]&lt;TODAY(), "a tiempo", "demorado")</f>
        <v>demorado</v>
      </c>
      <c r="M74" t="b">
        <f ca="1">AND(Table24[[#This Row],[Fecha ent Prevista]]&gt;TODAY(), Table24[[#This Row],[Estado]]&lt;&gt;"Entregado")</f>
        <v>1</v>
      </c>
    </row>
    <row r="75" spans="1:13" x14ac:dyDescent="0.25">
      <c r="A75">
        <v>45607</v>
      </c>
      <c r="B75">
        <v>366</v>
      </c>
      <c r="C75">
        <v>40</v>
      </c>
      <c r="D75">
        <v>700</v>
      </c>
      <c r="E75">
        <f t="shared" si="3"/>
        <v>28000</v>
      </c>
      <c r="F75" s="1">
        <f t="shared" ca="1" si="4"/>
        <v>44670</v>
      </c>
      <c r="G75" s="2">
        <v>2</v>
      </c>
      <c r="H75" s="1">
        <f t="shared" ca="1" si="5"/>
        <v>44672</v>
      </c>
      <c r="I75" t="s">
        <v>11</v>
      </c>
      <c r="J75" t="s">
        <v>9</v>
      </c>
      <c r="K75" t="str">
        <f>VLOOKUP(Table24[[#This Row],[Depósito]],$N$4:$O$7, 2, FALSE)</f>
        <v>Rosario</v>
      </c>
      <c r="L75" t="str">
        <f ca="1">IF(Table24[[#This Row],[Fecha ent Prevista]]&lt;TODAY(), "a tiempo", "demorado")</f>
        <v>a tiempo</v>
      </c>
      <c r="M75" t="b">
        <f ca="1">AND(Table24[[#This Row],[Fecha ent Prevista]]&gt;TODAY(), Table24[[#This Row],[Estado]]&lt;&gt;"Entregado")</f>
        <v>0</v>
      </c>
    </row>
    <row r="76" spans="1:13" x14ac:dyDescent="0.25">
      <c r="F76" s="1"/>
      <c r="G76" s="2"/>
      <c r="H76" s="1"/>
      <c r="K76" s="13"/>
      <c r="L76" s="13">
        <f ca="1">COUNTIF(Table24[A tiempo/demorado], "demorado")</f>
        <v>32</v>
      </c>
    </row>
  </sheetData>
  <conditionalFormatting sqref="B9:B75">
    <cfRule type="expression" dxfId="1" priority="1">
      <formula>L9="demorado"</formula>
    </cfRule>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48324-CC4A-440A-82F8-ADE0BBDCF6C2}">
  <dimension ref="A1:O76"/>
  <sheetViews>
    <sheetView zoomScale="85" zoomScaleNormal="85" workbookViewId="0">
      <selection activeCell="A5" sqref="A5:J5"/>
    </sheetView>
  </sheetViews>
  <sheetFormatPr defaultRowHeight="15" x14ac:dyDescent="0.25"/>
  <cols>
    <col min="6" max="6" width="12.5703125" customWidth="1"/>
    <col min="8" max="8" width="12.140625" customWidth="1"/>
    <col min="11" max="11" width="19.140625" bestFit="1" customWidth="1"/>
    <col min="14" max="14" width="13.28515625" bestFit="1" customWidth="1"/>
    <col min="15" max="15" width="19" bestFit="1" customWidth="1"/>
    <col min="17" max="17" width="13.140625" bestFit="1" customWidth="1"/>
    <col min="18" max="18" width="15" bestFit="1" customWidth="1"/>
  </cols>
  <sheetData>
    <row r="1" spans="1:15" x14ac:dyDescent="0.25">
      <c r="A1" s="8" t="s">
        <v>28</v>
      </c>
      <c r="B1" s="8"/>
      <c r="C1" s="8"/>
      <c r="D1" s="8"/>
      <c r="E1" s="8"/>
      <c r="F1" s="8"/>
      <c r="G1" s="8"/>
      <c r="H1" s="8"/>
      <c r="I1" s="8"/>
      <c r="J1" s="8"/>
    </row>
    <row r="2" spans="1:15" x14ac:dyDescent="0.25">
      <c r="A2" s="17" t="s">
        <v>16</v>
      </c>
      <c r="B2" s="8"/>
      <c r="C2" s="8"/>
      <c r="D2" s="8"/>
      <c r="E2" s="8"/>
      <c r="F2" s="8"/>
      <c r="G2" s="8"/>
      <c r="H2" s="8"/>
      <c r="I2" s="8"/>
      <c r="J2" s="8"/>
      <c r="N2" s="8" t="s">
        <v>83</v>
      </c>
      <c r="O2" s="8"/>
    </row>
    <row r="3" spans="1:15" x14ac:dyDescent="0.25">
      <c r="A3" s="18" t="s">
        <v>18</v>
      </c>
      <c r="B3" s="8"/>
      <c r="C3" s="8"/>
      <c r="D3" s="8"/>
      <c r="E3" s="8"/>
      <c r="F3" s="8"/>
      <c r="G3" s="8"/>
      <c r="H3" s="8"/>
      <c r="I3" s="8"/>
      <c r="J3" s="8"/>
    </row>
    <row r="4" spans="1:15" x14ac:dyDescent="0.25">
      <c r="A4" s="18" t="s">
        <v>17</v>
      </c>
      <c r="B4" s="8"/>
      <c r="C4" s="8"/>
      <c r="D4" s="8"/>
      <c r="E4" s="8"/>
      <c r="F4" s="8"/>
      <c r="G4" s="8"/>
      <c r="H4" s="8"/>
      <c r="I4" s="8"/>
      <c r="J4" s="8"/>
      <c r="N4" t="s">
        <v>40</v>
      </c>
      <c r="O4" t="s">
        <v>41</v>
      </c>
    </row>
    <row r="5" spans="1:15" x14ac:dyDescent="0.25">
      <c r="A5" s="25" t="s">
        <v>19</v>
      </c>
      <c r="B5" s="26"/>
      <c r="C5" s="26"/>
      <c r="D5" s="26"/>
      <c r="E5" s="26"/>
      <c r="F5" s="26"/>
      <c r="G5" s="26"/>
      <c r="H5" s="26"/>
      <c r="I5" s="26"/>
      <c r="J5" s="26"/>
      <c r="N5" t="s">
        <v>7</v>
      </c>
      <c r="O5" t="s">
        <v>42</v>
      </c>
    </row>
    <row r="6" spans="1:15" x14ac:dyDescent="0.25">
      <c r="A6" s="18" t="s">
        <v>20</v>
      </c>
      <c r="B6" s="8"/>
      <c r="C6" s="8"/>
      <c r="D6" s="8"/>
      <c r="E6" s="8"/>
      <c r="F6" s="8"/>
      <c r="G6" s="8"/>
      <c r="H6" s="8"/>
      <c r="I6" s="8"/>
      <c r="J6" s="8"/>
      <c r="N6" t="s">
        <v>8</v>
      </c>
      <c r="O6" t="s">
        <v>43</v>
      </c>
    </row>
    <row r="7" spans="1:15" x14ac:dyDescent="0.25">
      <c r="N7" t="s">
        <v>9</v>
      </c>
      <c r="O7" t="s">
        <v>44</v>
      </c>
    </row>
    <row r="8" spans="1:15" x14ac:dyDescent="0.25">
      <c r="A8" t="s">
        <v>10</v>
      </c>
      <c r="B8" t="s">
        <v>0</v>
      </c>
      <c r="C8" t="s">
        <v>1</v>
      </c>
      <c r="D8" t="s">
        <v>2</v>
      </c>
      <c r="E8" t="s">
        <v>3</v>
      </c>
      <c r="F8" t="s">
        <v>4</v>
      </c>
      <c r="G8" t="s">
        <v>14</v>
      </c>
      <c r="H8" t="s">
        <v>15</v>
      </c>
      <c r="I8" t="s">
        <v>5</v>
      </c>
      <c r="J8" t="s">
        <v>6</v>
      </c>
      <c r="K8" t="s">
        <v>41</v>
      </c>
      <c r="L8" t="s">
        <v>60</v>
      </c>
      <c r="N8" s="12" t="s">
        <v>5</v>
      </c>
      <c r="O8" t="s">
        <v>81</v>
      </c>
    </row>
    <row r="9" spans="1:15" x14ac:dyDescent="0.25">
      <c r="A9">
        <v>10304</v>
      </c>
      <c r="B9">
        <v>300</v>
      </c>
      <c r="C9">
        <v>25</v>
      </c>
      <c r="D9">
        <v>300</v>
      </c>
      <c r="E9">
        <f t="shared" ref="E9:E19" si="0">+D9*C9</f>
        <v>7500</v>
      </c>
      <c r="F9" s="1">
        <f ca="1">+TODAY()-5</f>
        <v>44670</v>
      </c>
      <c r="G9" s="2">
        <v>3</v>
      </c>
      <c r="H9" s="1">
        <f ca="1">+F9+G9</f>
        <v>44673</v>
      </c>
      <c r="I9" t="s">
        <v>11</v>
      </c>
      <c r="J9" t="s">
        <v>7</v>
      </c>
      <c r="K9" t="str">
        <f>VLOOKUP(Table2417[[#This Row],[Depósito]],$N$4:$O$7, 2, FALSE)</f>
        <v>Buenos Aires</v>
      </c>
      <c r="L9" t="b">
        <f ca="1">AND(Table2417[[#This Row],[Fecha ent Prevista]]&gt;TODAY(), Table2417[[#This Row],[Estado]]&lt;&gt;"Entregado")</f>
        <v>0</v>
      </c>
    </row>
    <row r="10" spans="1:15" x14ac:dyDescent="0.25">
      <c r="A10">
        <v>60798</v>
      </c>
      <c r="B10">
        <v>301</v>
      </c>
      <c r="C10">
        <v>90</v>
      </c>
      <c r="D10">
        <v>500</v>
      </c>
      <c r="E10">
        <f t="shared" si="0"/>
        <v>45000</v>
      </c>
      <c r="F10" s="1">
        <f t="shared" ref="F10:F73" ca="1" si="1">+TODAY()-5</f>
        <v>44670</v>
      </c>
      <c r="G10" s="2">
        <v>6</v>
      </c>
      <c r="H10" s="1">
        <f t="shared" ref="H10:H73" ca="1" si="2">+F10+G10</f>
        <v>44676</v>
      </c>
      <c r="I10" t="s">
        <v>12</v>
      </c>
      <c r="J10" t="s">
        <v>8</v>
      </c>
      <c r="K10" t="str">
        <f>VLOOKUP(Table2417[[#This Row],[Depósito]],$N$4:$O$7, 2, FALSE)</f>
        <v>Bahía Blanca</v>
      </c>
      <c r="L10" t="b">
        <f ca="1">AND(Table2417[[#This Row],[Fecha ent Prevista]]&gt;TODAY(), Table2417[[#This Row],[Estado]]&lt;&gt;"Entregado")</f>
        <v>1</v>
      </c>
      <c r="N10" s="12" t="s">
        <v>77</v>
      </c>
      <c r="O10" t="s">
        <v>82</v>
      </c>
    </row>
    <row r="11" spans="1:15" x14ac:dyDescent="0.25">
      <c r="A11">
        <v>29384</v>
      </c>
      <c r="B11">
        <v>302</v>
      </c>
      <c r="C11">
        <v>20</v>
      </c>
      <c r="D11">
        <v>900</v>
      </c>
      <c r="E11">
        <f t="shared" si="0"/>
        <v>18000</v>
      </c>
      <c r="F11" s="1">
        <f t="shared" ca="1" si="1"/>
        <v>44670</v>
      </c>
      <c r="G11" s="2">
        <v>3</v>
      </c>
      <c r="H11" s="1">
        <f t="shared" ca="1" si="2"/>
        <v>44673</v>
      </c>
      <c r="I11" t="s">
        <v>13</v>
      </c>
      <c r="J11" t="s">
        <v>9</v>
      </c>
      <c r="K11" t="str">
        <f>VLOOKUP(Table2417[[#This Row],[Depósito]],$N$4:$O$7, 2, FALSE)</f>
        <v>Rosario</v>
      </c>
      <c r="L11" t="b">
        <f ca="1">AND(Table2417[[#This Row],[Fecha ent Prevista]]&gt;TODAY(), Table2417[[#This Row],[Estado]]&lt;&gt;"Entregado")</f>
        <v>0</v>
      </c>
      <c r="N11" s="23">
        <v>44671</v>
      </c>
      <c r="O11" s="13">
        <v>3</v>
      </c>
    </row>
    <row r="12" spans="1:15" x14ac:dyDescent="0.25">
      <c r="A12">
        <v>59302</v>
      </c>
      <c r="B12">
        <v>303</v>
      </c>
      <c r="C12">
        <v>80</v>
      </c>
      <c r="D12">
        <v>200</v>
      </c>
      <c r="E12">
        <f t="shared" si="0"/>
        <v>16000</v>
      </c>
      <c r="F12" s="1">
        <f t="shared" ca="1" si="1"/>
        <v>44670</v>
      </c>
      <c r="G12" s="2">
        <v>6</v>
      </c>
      <c r="H12" s="1">
        <f t="shared" ca="1" si="2"/>
        <v>44676</v>
      </c>
      <c r="I12" t="s">
        <v>13</v>
      </c>
      <c r="J12" t="s">
        <v>7</v>
      </c>
      <c r="K12" t="str">
        <f>VLOOKUP(Table2417[[#This Row],[Depósito]],$N$4:$O$7, 2, FALSE)</f>
        <v>Buenos Aires</v>
      </c>
      <c r="L12" t="b">
        <f ca="1">AND(Table2417[[#This Row],[Fecha ent Prevista]]&gt;TODAY(), Table2417[[#This Row],[Estado]]&lt;&gt;"Entregado")</f>
        <v>0</v>
      </c>
      <c r="N12" s="16">
        <v>315</v>
      </c>
      <c r="O12" s="13">
        <v>1</v>
      </c>
    </row>
    <row r="13" spans="1:15" x14ac:dyDescent="0.25">
      <c r="A13">
        <v>45607</v>
      </c>
      <c r="B13">
        <v>304</v>
      </c>
      <c r="C13">
        <v>40</v>
      </c>
      <c r="D13">
        <v>800</v>
      </c>
      <c r="E13">
        <f t="shared" si="0"/>
        <v>32000</v>
      </c>
      <c r="F13" s="1">
        <f t="shared" ca="1" si="1"/>
        <v>44670</v>
      </c>
      <c r="G13" s="2">
        <v>8</v>
      </c>
      <c r="H13" s="1">
        <f t="shared" ca="1" si="2"/>
        <v>44678</v>
      </c>
      <c r="I13" t="s">
        <v>12</v>
      </c>
      <c r="J13" t="s">
        <v>8</v>
      </c>
      <c r="K13" t="str">
        <f>VLOOKUP(Table2417[[#This Row],[Depósito]],$N$4:$O$7, 2, FALSE)</f>
        <v>Bahía Blanca</v>
      </c>
      <c r="L13" t="b">
        <f ca="1">AND(Table2417[[#This Row],[Fecha ent Prevista]]&gt;TODAY(), Table2417[[#This Row],[Estado]]&lt;&gt;"Entregado")</f>
        <v>1</v>
      </c>
      <c r="N13" s="16">
        <v>351</v>
      </c>
      <c r="O13" s="13">
        <v>1</v>
      </c>
    </row>
    <row r="14" spans="1:15" x14ac:dyDescent="0.25">
      <c r="A14">
        <v>29384</v>
      </c>
      <c r="B14">
        <v>305</v>
      </c>
      <c r="C14">
        <v>35</v>
      </c>
      <c r="D14">
        <v>400</v>
      </c>
      <c r="E14">
        <f t="shared" si="0"/>
        <v>14000</v>
      </c>
      <c r="F14" s="1">
        <f t="shared" ca="1" si="1"/>
        <v>44670</v>
      </c>
      <c r="G14" s="2">
        <v>7</v>
      </c>
      <c r="H14" s="1">
        <f t="shared" ca="1" si="2"/>
        <v>44677</v>
      </c>
      <c r="I14" t="s">
        <v>12</v>
      </c>
      <c r="J14" t="s">
        <v>9</v>
      </c>
      <c r="K14" t="str">
        <f>VLOOKUP(Table2417[[#This Row],[Depósito]],$N$4:$O$7, 2, FALSE)</f>
        <v>Rosario</v>
      </c>
      <c r="L14" t="b">
        <f ca="1">AND(Table2417[[#This Row],[Fecha ent Prevista]]&gt;TODAY(), Table2417[[#This Row],[Estado]]&lt;&gt;"Entregado")</f>
        <v>1</v>
      </c>
      <c r="N14" s="16">
        <v>357</v>
      </c>
      <c r="O14" s="13">
        <v>1</v>
      </c>
    </row>
    <row r="15" spans="1:15" x14ac:dyDescent="0.25">
      <c r="A15">
        <v>50695</v>
      </c>
      <c r="B15">
        <v>306</v>
      </c>
      <c r="C15">
        <v>60</v>
      </c>
      <c r="D15">
        <v>200</v>
      </c>
      <c r="E15">
        <f t="shared" si="0"/>
        <v>12000</v>
      </c>
      <c r="F15" s="1">
        <f t="shared" ca="1" si="1"/>
        <v>44670</v>
      </c>
      <c r="G15" s="2">
        <v>3</v>
      </c>
      <c r="H15" s="1">
        <f t="shared" ca="1" si="2"/>
        <v>44673</v>
      </c>
      <c r="I15" t="s">
        <v>11</v>
      </c>
      <c r="J15" t="s">
        <v>8</v>
      </c>
      <c r="K15" t="str">
        <f>VLOOKUP(Table2417[[#This Row],[Depósito]],$N$4:$O$7, 2, FALSE)</f>
        <v>Bahía Blanca</v>
      </c>
      <c r="L15" t="b">
        <f ca="1">AND(Table2417[[#This Row],[Fecha ent Prevista]]&gt;TODAY(), Table2417[[#This Row],[Estado]]&lt;&gt;"Entregado")</f>
        <v>0</v>
      </c>
      <c r="N15" s="23">
        <v>44672</v>
      </c>
      <c r="O15" s="13">
        <v>7</v>
      </c>
    </row>
    <row r="16" spans="1:15" x14ac:dyDescent="0.25">
      <c r="A16">
        <v>10395</v>
      </c>
      <c r="B16">
        <v>307</v>
      </c>
      <c r="C16">
        <v>40</v>
      </c>
      <c r="D16">
        <v>300</v>
      </c>
      <c r="E16">
        <f t="shared" si="0"/>
        <v>12000</v>
      </c>
      <c r="F16" s="1">
        <f t="shared" ca="1" si="1"/>
        <v>44670</v>
      </c>
      <c r="G16" s="2">
        <v>4</v>
      </c>
      <c r="H16" s="1">
        <f t="shared" ca="1" si="2"/>
        <v>44674</v>
      </c>
      <c r="I16" t="s">
        <v>11</v>
      </c>
      <c r="J16" t="s">
        <v>9</v>
      </c>
      <c r="K16" t="str">
        <f>VLOOKUP(Table2417[[#This Row],[Depósito]],$N$4:$O$7, 2, FALSE)</f>
        <v>Rosario</v>
      </c>
      <c r="L16" t="b">
        <f ca="1">AND(Table2417[[#This Row],[Fecha ent Prevista]]&gt;TODAY(), Table2417[[#This Row],[Estado]]&lt;&gt;"Entregado")</f>
        <v>0</v>
      </c>
      <c r="N16" s="16">
        <v>316</v>
      </c>
      <c r="O16" s="13">
        <v>1</v>
      </c>
    </row>
    <row r="17" spans="1:15" x14ac:dyDescent="0.25">
      <c r="A17">
        <v>15036</v>
      </c>
      <c r="B17">
        <v>308</v>
      </c>
      <c r="C17">
        <v>120</v>
      </c>
      <c r="D17">
        <v>400</v>
      </c>
      <c r="E17">
        <f t="shared" si="0"/>
        <v>48000</v>
      </c>
      <c r="F17" s="1">
        <f t="shared" ca="1" si="1"/>
        <v>44670</v>
      </c>
      <c r="G17" s="2">
        <v>5</v>
      </c>
      <c r="H17" s="1">
        <f t="shared" ca="1" si="2"/>
        <v>44675</v>
      </c>
      <c r="I17" t="s">
        <v>12</v>
      </c>
      <c r="J17" t="s">
        <v>9</v>
      </c>
      <c r="K17" t="str">
        <f>VLOOKUP(Table2417[[#This Row],[Depósito]],$N$4:$O$7, 2, FALSE)</f>
        <v>Rosario</v>
      </c>
      <c r="L17" t="b">
        <f ca="1">AND(Table2417[[#This Row],[Fecha ent Prevista]]&gt;TODAY(), Table2417[[#This Row],[Estado]]&lt;&gt;"Entregado")</f>
        <v>0</v>
      </c>
      <c r="N17" s="16">
        <v>320</v>
      </c>
      <c r="O17" s="13">
        <v>1</v>
      </c>
    </row>
    <row r="18" spans="1:15" x14ac:dyDescent="0.25">
      <c r="A18">
        <v>45023</v>
      </c>
      <c r="B18">
        <v>309</v>
      </c>
      <c r="C18">
        <v>30</v>
      </c>
      <c r="D18">
        <v>100</v>
      </c>
      <c r="E18">
        <f t="shared" si="0"/>
        <v>3000</v>
      </c>
      <c r="F18" s="1">
        <f t="shared" ca="1" si="1"/>
        <v>44670</v>
      </c>
      <c r="G18" s="2">
        <v>8</v>
      </c>
      <c r="H18" s="1">
        <f t="shared" ca="1" si="2"/>
        <v>44678</v>
      </c>
      <c r="I18" t="s">
        <v>13</v>
      </c>
      <c r="J18" t="s">
        <v>7</v>
      </c>
      <c r="K18" t="str">
        <f>VLOOKUP(Table2417[[#This Row],[Depósito]],$N$4:$O$7, 2, FALSE)</f>
        <v>Buenos Aires</v>
      </c>
      <c r="L18" t="b">
        <f ca="1">AND(Table2417[[#This Row],[Fecha ent Prevista]]&gt;TODAY(), Table2417[[#This Row],[Estado]]&lt;&gt;"Entregado")</f>
        <v>0</v>
      </c>
      <c r="N18" s="16">
        <v>324</v>
      </c>
      <c r="O18" s="13">
        <v>1</v>
      </c>
    </row>
    <row r="19" spans="1:15" x14ac:dyDescent="0.25">
      <c r="A19">
        <v>40543</v>
      </c>
      <c r="B19">
        <v>310</v>
      </c>
      <c r="C19">
        <v>25</v>
      </c>
      <c r="D19">
        <v>500</v>
      </c>
      <c r="E19">
        <f t="shared" si="0"/>
        <v>12500</v>
      </c>
      <c r="F19" s="1">
        <f t="shared" ca="1" si="1"/>
        <v>44670</v>
      </c>
      <c r="G19" s="2">
        <v>2</v>
      </c>
      <c r="H19" s="1">
        <f t="shared" ca="1" si="2"/>
        <v>44672</v>
      </c>
      <c r="I19" t="s">
        <v>13</v>
      </c>
      <c r="J19" t="s">
        <v>7</v>
      </c>
      <c r="K19" t="str">
        <f>VLOOKUP(Table2417[[#This Row],[Depósito]],$N$4:$O$7, 2, FALSE)</f>
        <v>Buenos Aires</v>
      </c>
      <c r="L19" t="b">
        <f ca="1">AND(Table2417[[#This Row],[Fecha ent Prevista]]&gt;TODAY(), Table2417[[#This Row],[Estado]]&lt;&gt;"Entregado")</f>
        <v>0</v>
      </c>
      <c r="N19" s="16">
        <v>352</v>
      </c>
      <c r="O19" s="13">
        <v>1</v>
      </c>
    </row>
    <row r="20" spans="1:15" x14ac:dyDescent="0.25">
      <c r="A20">
        <v>20550</v>
      </c>
      <c r="B20">
        <v>311</v>
      </c>
      <c r="C20">
        <v>60</v>
      </c>
      <c r="D20">
        <v>600</v>
      </c>
      <c r="E20">
        <f>+D20*C20</f>
        <v>36000</v>
      </c>
      <c r="F20" s="1">
        <f t="shared" ca="1" si="1"/>
        <v>44670</v>
      </c>
      <c r="G20" s="2">
        <v>7</v>
      </c>
      <c r="H20" s="1">
        <f t="shared" ca="1" si="2"/>
        <v>44677</v>
      </c>
      <c r="I20" t="s">
        <v>12</v>
      </c>
      <c r="J20" t="s">
        <v>7</v>
      </c>
      <c r="K20" t="str">
        <f>VLOOKUP(Table2417[[#This Row],[Depósito]],$N$4:$O$7, 2, FALSE)</f>
        <v>Buenos Aires</v>
      </c>
      <c r="L20" t="b">
        <f ca="1">AND(Table2417[[#This Row],[Fecha ent Prevista]]&gt;TODAY(), Table2417[[#This Row],[Estado]]&lt;&gt;"Entregado")</f>
        <v>1</v>
      </c>
      <c r="N20" s="16">
        <v>358</v>
      </c>
      <c r="O20" s="13">
        <v>1</v>
      </c>
    </row>
    <row r="21" spans="1:15" x14ac:dyDescent="0.25">
      <c r="A21">
        <v>45607</v>
      </c>
      <c r="B21">
        <v>312</v>
      </c>
      <c r="C21">
        <v>45</v>
      </c>
      <c r="D21">
        <v>700</v>
      </c>
      <c r="E21">
        <f t="shared" ref="E21:E75" si="3">+D21*C21</f>
        <v>31500</v>
      </c>
      <c r="F21" s="1">
        <f t="shared" ca="1" si="1"/>
        <v>44670</v>
      </c>
      <c r="G21" s="2">
        <v>6</v>
      </c>
      <c r="H21" s="1">
        <f t="shared" ca="1" si="2"/>
        <v>44676</v>
      </c>
      <c r="I21" t="s">
        <v>12</v>
      </c>
      <c r="J21" t="s">
        <v>7</v>
      </c>
      <c r="K21" t="str">
        <f>VLOOKUP(Table2417[[#This Row],[Depósito]],$N$4:$O$7, 2, FALSE)</f>
        <v>Buenos Aires</v>
      </c>
      <c r="L21" t="b">
        <f ca="1">AND(Table2417[[#This Row],[Fecha ent Prevista]]&gt;TODAY(), Table2417[[#This Row],[Estado]]&lt;&gt;"Entregado")</f>
        <v>1</v>
      </c>
      <c r="N21" s="16">
        <v>362</v>
      </c>
      <c r="O21" s="13">
        <v>1</v>
      </c>
    </row>
    <row r="22" spans="1:15" x14ac:dyDescent="0.25">
      <c r="A22">
        <v>29384</v>
      </c>
      <c r="B22">
        <v>313</v>
      </c>
      <c r="C22">
        <v>80</v>
      </c>
      <c r="D22">
        <v>400</v>
      </c>
      <c r="E22">
        <f t="shared" si="3"/>
        <v>32000</v>
      </c>
      <c r="F22" s="1">
        <f t="shared" ca="1" si="1"/>
        <v>44670</v>
      </c>
      <c r="G22" s="2">
        <v>3</v>
      </c>
      <c r="H22" s="1">
        <f t="shared" ca="1" si="2"/>
        <v>44673</v>
      </c>
      <c r="I22" t="s">
        <v>11</v>
      </c>
      <c r="J22" t="s">
        <v>8</v>
      </c>
      <c r="K22" t="str">
        <f>VLOOKUP(Table2417[[#This Row],[Depósito]],$N$4:$O$7, 2, FALSE)</f>
        <v>Bahía Blanca</v>
      </c>
      <c r="L22" t="b">
        <f ca="1">AND(Table2417[[#This Row],[Fecha ent Prevista]]&gt;TODAY(), Table2417[[#This Row],[Estado]]&lt;&gt;"Entregado")</f>
        <v>0</v>
      </c>
      <c r="N22" s="16">
        <v>366</v>
      </c>
      <c r="O22" s="13">
        <v>1</v>
      </c>
    </row>
    <row r="23" spans="1:15" x14ac:dyDescent="0.25">
      <c r="A23">
        <v>50695</v>
      </c>
      <c r="B23">
        <v>314</v>
      </c>
      <c r="C23">
        <v>65</v>
      </c>
      <c r="D23">
        <v>300</v>
      </c>
      <c r="E23">
        <f t="shared" si="3"/>
        <v>19500</v>
      </c>
      <c r="F23" s="1">
        <f t="shared" ca="1" si="1"/>
        <v>44670</v>
      </c>
      <c r="G23" s="2">
        <v>8</v>
      </c>
      <c r="H23" s="1">
        <f t="shared" ca="1" si="2"/>
        <v>44678</v>
      </c>
      <c r="I23" t="s">
        <v>13</v>
      </c>
      <c r="J23" t="s">
        <v>9</v>
      </c>
      <c r="K23" t="str">
        <f>VLOOKUP(Table2417[[#This Row],[Depósito]],$N$4:$O$7, 2, FALSE)</f>
        <v>Rosario</v>
      </c>
      <c r="L23" t="b">
        <f ca="1">AND(Table2417[[#This Row],[Fecha ent Prevista]]&gt;TODAY(), Table2417[[#This Row],[Estado]]&lt;&gt;"Entregado")</f>
        <v>0</v>
      </c>
      <c r="N23" s="23">
        <v>44673</v>
      </c>
      <c r="O23" s="13">
        <v>8</v>
      </c>
    </row>
    <row r="24" spans="1:15" x14ac:dyDescent="0.25">
      <c r="A24">
        <v>30960</v>
      </c>
      <c r="B24">
        <v>315</v>
      </c>
      <c r="C24">
        <v>75</v>
      </c>
      <c r="D24">
        <v>400</v>
      </c>
      <c r="E24">
        <f t="shared" si="3"/>
        <v>30000</v>
      </c>
      <c r="F24" s="1">
        <f t="shared" ca="1" si="1"/>
        <v>44670</v>
      </c>
      <c r="G24" s="2">
        <v>1</v>
      </c>
      <c r="H24" s="1">
        <f t="shared" ca="1" si="2"/>
        <v>44671</v>
      </c>
      <c r="I24" t="s">
        <v>12</v>
      </c>
      <c r="J24" t="s">
        <v>9</v>
      </c>
      <c r="K24" t="str">
        <f>VLOOKUP(Table2417[[#This Row],[Depósito]],$N$4:$O$7, 2, FALSE)</f>
        <v>Rosario</v>
      </c>
      <c r="L24" t="b">
        <f ca="1">AND(Table2417[[#This Row],[Fecha ent Prevista]]&gt;TODAY(), Table2417[[#This Row],[Estado]]&lt;&gt;"Entregado")</f>
        <v>0</v>
      </c>
      <c r="N24" s="16">
        <v>300</v>
      </c>
      <c r="O24" s="13">
        <v>1</v>
      </c>
    </row>
    <row r="25" spans="1:15" x14ac:dyDescent="0.25">
      <c r="A25">
        <v>10304</v>
      </c>
      <c r="B25">
        <v>316</v>
      </c>
      <c r="C25">
        <v>90</v>
      </c>
      <c r="D25">
        <v>700</v>
      </c>
      <c r="E25">
        <f t="shared" si="3"/>
        <v>63000</v>
      </c>
      <c r="F25" s="1">
        <f t="shared" ca="1" si="1"/>
        <v>44670</v>
      </c>
      <c r="G25" s="2">
        <v>2</v>
      </c>
      <c r="H25" s="1">
        <f t="shared" ca="1" si="2"/>
        <v>44672</v>
      </c>
      <c r="I25" t="s">
        <v>11</v>
      </c>
      <c r="J25" t="s">
        <v>7</v>
      </c>
      <c r="K25" t="str">
        <f>VLOOKUP(Table2417[[#This Row],[Depósito]],$N$4:$O$7, 2, FALSE)</f>
        <v>Buenos Aires</v>
      </c>
      <c r="L25" t="b">
        <f ca="1">AND(Table2417[[#This Row],[Fecha ent Prevista]]&gt;TODAY(), Table2417[[#This Row],[Estado]]&lt;&gt;"Entregado")</f>
        <v>0</v>
      </c>
      <c r="N25" s="16">
        <v>306</v>
      </c>
      <c r="O25" s="13">
        <v>1</v>
      </c>
    </row>
    <row r="26" spans="1:15" x14ac:dyDescent="0.25">
      <c r="A26">
        <v>60798</v>
      </c>
      <c r="B26">
        <v>317</v>
      </c>
      <c r="C26">
        <v>20</v>
      </c>
      <c r="D26">
        <v>800</v>
      </c>
      <c r="E26">
        <f t="shared" si="3"/>
        <v>16000</v>
      </c>
      <c r="F26" s="1">
        <f t="shared" ca="1" si="1"/>
        <v>44670</v>
      </c>
      <c r="G26" s="2">
        <v>6</v>
      </c>
      <c r="H26" s="1">
        <f t="shared" ca="1" si="2"/>
        <v>44676</v>
      </c>
      <c r="I26" t="s">
        <v>12</v>
      </c>
      <c r="J26" t="s">
        <v>8</v>
      </c>
      <c r="K26" t="str">
        <f>VLOOKUP(Table2417[[#This Row],[Depósito]],$N$4:$O$7, 2, FALSE)</f>
        <v>Bahía Blanca</v>
      </c>
      <c r="L26" t="b">
        <f ca="1">AND(Table2417[[#This Row],[Fecha ent Prevista]]&gt;TODAY(), Table2417[[#This Row],[Estado]]&lt;&gt;"Entregado")</f>
        <v>1</v>
      </c>
      <c r="N26" s="16">
        <v>313</v>
      </c>
      <c r="O26" s="13">
        <v>1</v>
      </c>
    </row>
    <row r="27" spans="1:15" x14ac:dyDescent="0.25">
      <c r="A27">
        <v>29384</v>
      </c>
      <c r="B27">
        <v>318</v>
      </c>
      <c r="C27">
        <v>15</v>
      </c>
      <c r="D27">
        <v>200</v>
      </c>
      <c r="E27">
        <f t="shared" si="3"/>
        <v>3000</v>
      </c>
      <c r="F27" s="1">
        <f t="shared" ca="1" si="1"/>
        <v>44670</v>
      </c>
      <c r="G27" s="2">
        <v>3</v>
      </c>
      <c r="H27" s="1">
        <f t="shared" ca="1" si="2"/>
        <v>44673</v>
      </c>
      <c r="I27" t="s">
        <v>13</v>
      </c>
      <c r="J27" t="s">
        <v>9</v>
      </c>
      <c r="K27" t="str">
        <f>VLOOKUP(Table2417[[#This Row],[Depósito]],$N$4:$O$7, 2, FALSE)</f>
        <v>Rosario</v>
      </c>
      <c r="L27" t="b">
        <f ca="1">AND(Table2417[[#This Row],[Fecha ent Prevista]]&gt;TODAY(), Table2417[[#This Row],[Estado]]&lt;&gt;"Entregado")</f>
        <v>0</v>
      </c>
      <c r="N27" s="16">
        <v>327</v>
      </c>
      <c r="O27" s="13">
        <v>1</v>
      </c>
    </row>
    <row r="28" spans="1:15" x14ac:dyDescent="0.25">
      <c r="A28">
        <v>59302</v>
      </c>
      <c r="B28">
        <v>319</v>
      </c>
      <c r="C28">
        <v>45</v>
      </c>
      <c r="D28">
        <v>500</v>
      </c>
      <c r="E28">
        <f t="shared" si="3"/>
        <v>22500</v>
      </c>
      <c r="F28" s="1">
        <f t="shared" ca="1" si="1"/>
        <v>44670</v>
      </c>
      <c r="G28" s="2">
        <v>4</v>
      </c>
      <c r="H28" s="1">
        <f t="shared" ca="1" si="2"/>
        <v>44674</v>
      </c>
      <c r="I28" t="s">
        <v>12</v>
      </c>
      <c r="J28" t="s">
        <v>8</v>
      </c>
      <c r="K28" t="str">
        <f>VLOOKUP(Table2417[[#This Row],[Depósito]],$N$4:$O$7, 2, FALSE)</f>
        <v>Bahía Blanca</v>
      </c>
      <c r="L28" t="b">
        <f ca="1">AND(Table2417[[#This Row],[Fecha ent Prevista]]&gt;TODAY(), Table2417[[#This Row],[Estado]]&lt;&gt;"Entregado")</f>
        <v>0</v>
      </c>
      <c r="N28" s="16">
        <v>332</v>
      </c>
      <c r="O28" s="13">
        <v>1</v>
      </c>
    </row>
    <row r="29" spans="1:15" x14ac:dyDescent="0.25">
      <c r="A29">
        <v>45607</v>
      </c>
      <c r="B29">
        <v>320</v>
      </c>
      <c r="C29">
        <v>30</v>
      </c>
      <c r="D29">
        <v>500</v>
      </c>
      <c r="E29">
        <f t="shared" si="3"/>
        <v>15000</v>
      </c>
      <c r="F29" s="1">
        <f t="shared" ca="1" si="1"/>
        <v>44670</v>
      </c>
      <c r="G29" s="2">
        <v>2</v>
      </c>
      <c r="H29" s="1">
        <f t="shared" ca="1" si="2"/>
        <v>44672</v>
      </c>
      <c r="I29" t="s">
        <v>11</v>
      </c>
      <c r="J29" t="s">
        <v>9</v>
      </c>
      <c r="K29" t="str">
        <f>VLOOKUP(Table2417[[#This Row],[Depósito]],$N$4:$O$7, 2, FALSE)</f>
        <v>Rosario</v>
      </c>
      <c r="L29" t="b">
        <f ca="1">AND(Table2417[[#This Row],[Fecha ent Prevista]]&gt;TODAY(), Table2417[[#This Row],[Estado]]&lt;&gt;"Entregado")</f>
        <v>0</v>
      </c>
      <c r="N29" s="16">
        <v>342</v>
      </c>
      <c r="O29" s="13">
        <v>1</v>
      </c>
    </row>
    <row r="30" spans="1:15" x14ac:dyDescent="0.25">
      <c r="A30">
        <v>29384</v>
      </c>
      <c r="B30">
        <v>321</v>
      </c>
      <c r="C30">
        <v>25</v>
      </c>
      <c r="D30">
        <v>300</v>
      </c>
      <c r="E30">
        <f t="shared" si="3"/>
        <v>7500</v>
      </c>
      <c r="F30" s="1">
        <f t="shared" ca="1" si="1"/>
        <v>44670</v>
      </c>
      <c r="G30" s="2">
        <v>7</v>
      </c>
      <c r="H30" s="1">
        <f t="shared" ca="1" si="2"/>
        <v>44677</v>
      </c>
      <c r="I30" t="s">
        <v>12</v>
      </c>
      <c r="J30" t="s">
        <v>8</v>
      </c>
      <c r="K30" t="str">
        <f>VLOOKUP(Table2417[[#This Row],[Depósito]],$N$4:$O$7, 2, FALSE)</f>
        <v>Bahía Blanca</v>
      </c>
      <c r="L30" t="b">
        <f ca="1">AND(Table2417[[#This Row],[Fecha ent Prevista]]&gt;TODAY(), Table2417[[#This Row],[Estado]]&lt;&gt;"Entregado")</f>
        <v>1</v>
      </c>
      <c r="N30" s="16">
        <v>349</v>
      </c>
      <c r="O30" s="13">
        <v>1</v>
      </c>
    </row>
    <row r="31" spans="1:15" x14ac:dyDescent="0.25">
      <c r="A31">
        <v>50695</v>
      </c>
      <c r="B31">
        <v>322</v>
      </c>
      <c r="C31">
        <v>80</v>
      </c>
      <c r="D31">
        <v>500</v>
      </c>
      <c r="E31">
        <f t="shared" si="3"/>
        <v>40000</v>
      </c>
      <c r="F31" s="1">
        <f t="shared" ca="1" si="1"/>
        <v>44670</v>
      </c>
      <c r="G31" s="2">
        <v>4</v>
      </c>
      <c r="H31" s="1">
        <f t="shared" ca="1" si="2"/>
        <v>44674</v>
      </c>
      <c r="I31" t="s">
        <v>13</v>
      </c>
      <c r="J31" t="s">
        <v>7</v>
      </c>
      <c r="K31" t="str">
        <f>VLOOKUP(Table2417[[#This Row],[Depósito]],$N$4:$O$7, 2, FALSE)</f>
        <v>Buenos Aires</v>
      </c>
      <c r="L31" t="b">
        <f ca="1">AND(Table2417[[#This Row],[Fecha ent Prevista]]&gt;TODAY(), Table2417[[#This Row],[Estado]]&lt;&gt;"Entregado")</f>
        <v>0</v>
      </c>
      <c r="N31" s="16">
        <v>360</v>
      </c>
      <c r="O31" s="13">
        <v>1</v>
      </c>
    </row>
    <row r="32" spans="1:15" x14ac:dyDescent="0.25">
      <c r="A32">
        <v>10395</v>
      </c>
      <c r="B32">
        <v>323</v>
      </c>
      <c r="C32">
        <v>55</v>
      </c>
      <c r="D32">
        <v>600</v>
      </c>
      <c r="E32">
        <f t="shared" si="3"/>
        <v>33000</v>
      </c>
      <c r="F32" s="1">
        <f t="shared" ca="1" si="1"/>
        <v>44670</v>
      </c>
      <c r="G32" s="2">
        <v>8</v>
      </c>
      <c r="H32" s="1">
        <f t="shared" ca="1" si="2"/>
        <v>44678</v>
      </c>
      <c r="I32" t="s">
        <v>13</v>
      </c>
      <c r="J32" t="s">
        <v>8</v>
      </c>
      <c r="K32" t="str">
        <f>VLOOKUP(Table2417[[#This Row],[Depósito]],$N$4:$O$7, 2, FALSE)</f>
        <v>Bahía Blanca</v>
      </c>
      <c r="L32" t="b">
        <f ca="1">AND(Table2417[[#This Row],[Fecha ent Prevista]]&gt;TODAY(), Table2417[[#This Row],[Estado]]&lt;&gt;"Entregado")</f>
        <v>0</v>
      </c>
      <c r="N32" s="23">
        <v>44674</v>
      </c>
      <c r="O32" s="13">
        <v>7</v>
      </c>
    </row>
    <row r="33" spans="1:15" x14ac:dyDescent="0.25">
      <c r="A33">
        <v>15036</v>
      </c>
      <c r="B33">
        <v>324</v>
      </c>
      <c r="C33">
        <v>65</v>
      </c>
      <c r="D33">
        <v>900</v>
      </c>
      <c r="E33">
        <f t="shared" si="3"/>
        <v>58500</v>
      </c>
      <c r="F33" s="1">
        <f t="shared" ca="1" si="1"/>
        <v>44670</v>
      </c>
      <c r="G33" s="2">
        <v>2</v>
      </c>
      <c r="H33" s="1">
        <f t="shared" ca="1" si="2"/>
        <v>44672</v>
      </c>
      <c r="I33" t="s">
        <v>12</v>
      </c>
      <c r="J33" t="s">
        <v>9</v>
      </c>
      <c r="K33" t="str">
        <f>VLOOKUP(Table2417[[#This Row],[Depósito]],$N$4:$O$7, 2, FALSE)</f>
        <v>Rosario</v>
      </c>
      <c r="L33" t="b">
        <f ca="1">AND(Table2417[[#This Row],[Fecha ent Prevista]]&gt;TODAY(), Table2417[[#This Row],[Estado]]&lt;&gt;"Entregado")</f>
        <v>0</v>
      </c>
      <c r="N33" s="16">
        <v>307</v>
      </c>
      <c r="O33" s="13">
        <v>1</v>
      </c>
    </row>
    <row r="34" spans="1:15" x14ac:dyDescent="0.25">
      <c r="A34">
        <v>45023</v>
      </c>
      <c r="B34">
        <v>325</v>
      </c>
      <c r="C34">
        <v>90</v>
      </c>
      <c r="D34">
        <v>400</v>
      </c>
      <c r="E34">
        <f t="shared" si="3"/>
        <v>36000</v>
      </c>
      <c r="F34" s="1">
        <f t="shared" ca="1" si="1"/>
        <v>44670</v>
      </c>
      <c r="G34" s="2">
        <v>7</v>
      </c>
      <c r="H34" s="1">
        <f t="shared" ca="1" si="2"/>
        <v>44677</v>
      </c>
      <c r="I34" t="s">
        <v>12</v>
      </c>
      <c r="J34" t="s">
        <v>7</v>
      </c>
      <c r="K34" t="str">
        <f>VLOOKUP(Table2417[[#This Row],[Depósito]],$N$4:$O$7, 2, FALSE)</f>
        <v>Buenos Aires</v>
      </c>
      <c r="L34" t="b">
        <f ca="1">AND(Table2417[[#This Row],[Fecha ent Prevista]]&gt;TODAY(), Table2417[[#This Row],[Estado]]&lt;&gt;"Entregado")</f>
        <v>1</v>
      </c>
      <c r="N34" s="16">
        <v>319</v>
      </c>
      <c r="O34" s="13">
        <v>1</v>
      </c>
    </row>
    <row r="35" spans="1:15" x14ac:dyDescent="0.25">
      <c r="A35">
        <v>40543</v>
      </c>
      <c r="B35">
        <v>326</v>
      </c>
      <c r="C35">
        <v>55</v>
      </c>
      <c r="D35">
        <v>600</v>
      </c>
      <c r="E35">
        <f t="shared" si="3"/>
        <v>33000</v>
      </c>
      <c r="F35" s="1">
        <f t="shared" ca="1" si="1"/>
        <v>44670</v>
      </c>
      <c r="G35" s="2">
        <v>6</v>
      </c>
      <c r="H35" s="1">
        <f t="shared" ca="1" si="2"/>
        <v>44676</v>
      </c>
      <c r="I35" t="s">
        <v>11</v>
      </c>
      <c r="J35" t="s">
        <v>8</v>
      </c>
      <c r="K35" t="str">
        <f>VLOOKUP(Table2417[[#This Row],[Depósito]],$N$4:$O$7, 2, FALSE)</f>
        <v>Bahía Blanca</v>
      </c>
      <c r="L35" t="b">
        <f ca="1">AND(Table2417[[#This Row],[Fecha ent Prevista]]&gt;TODAY(), Table2417[[#This Row],[Estado]]&lt;&gt;"Entregado")</f>
        <v>1</v>
      </c>
      <c r="N35" s="16">
        <v>333</v>
      </c>
      <c r="O35" s="13">
        <v>1</v>
      </c>
    </row>
    <row r="36" spans="1:15" x14ac:dyDescent="0.25">
      <c r="A36">
        <v>30670</v>
      </c>
      <c r="B36">
        <v>327</v>
      </c>
      <c r="C36">
        <v>35</v>
      </c>
      <c r="D36">
        <v>500</v>
      </c>
      <c r="E36">
        <f t="shared" si="3"/>
        <v>17500</v>
      </c>
      <c r="F36" s="1">
        <f t="shared" ca="1" si="1"/>
        <v>44670</v>
      </c>
      <c r="G36" s="2">
        <v>3</v>
      </c>
      <c r="H36" s="1">
        <f t="shared" ca="1" si="2"/>
        <v>44673</v>
      </c>
      <c r="I36" t="s">
        <v>11</v>
      </c>
      <c r="J36" t="s">
        <v>9</v>
      </c>
      <c r="K36" t="str">
        <f>VLOOKUP(Table2417[[#This Row],[Depósito]],$N$4:$O$7, 2, FALSE)</f>
        <v>Rosario</v>
      </c>
      <c r="L36" t="b">
        <f ca="1">AND(Table2417[[#This Row],[Fecha ent Prevista]]&gt;TODAY(), Table2417[[#This Row],[Estado]]&lt;&gt;"Entregado")</f>
        <v>0</v>
      </c>
      <c r="N36" s="16">
        <v>336</v>
      </c>
      <c r="O36" s="13">
        <v>1</v>
      </c>
    </row>
    <row r="37" spans="1:15" x14ac:dyDescent="0.25">
      <c r="A37">
        <v>45090</v>
      </c>
      <c r="B37">
        <v>328</v>
      </c>
      <c r="C37">
        <v>90</v>
      </c>
      <c r="D37">
        <v>700</v>
      </c>
      <c r="E37">
        <f t="shared" si="3"/>
        <v>63000</v>
      </c>
      <c r="F37" s="1">
        <f t="shared" ca="1" si="1"/>
        <v>44670</v>
      </c>
      <c r="G37" s="2">
        <v>8</v>
      </c>
      <c r="H37" s="1">
        <f t="shared" ca="1" si="2"/>
        <v>44678</v>
      </c>
      <c r="I37" t="s">
        <v>12</v>
      </c>
      <c r="J37" t="s">
        <v>7</v>
      </c>
      <c r="K37" t="str">
        <f>VLOOKUP(Table2417[[#This Row],[Depósito]],$N$4:$O$7, 2, FALSE)</f>
        <v>Buenos Aires</v>
      </c>
      <c r="L37" t="b">
        <f ca="1">AND(Table2417[[#This Row],[Fecha ent Prevista]]&gt;TODAY(), Table2417[[#This Row],[Estado]]&lt;&gt;"Entregado")</f>
        <v>1</v>
      </c>
      <c r="N37" s="16">
        <v>343</v>
      </c>
      <c r="O37" s="13">
        <v>1</v>
      </c>
    </row>
    <row r="38" spans="1:15" x14ac:dyDescent="0.25">
      <c r="A38">
        <v>23450</v>
      </c>
      <c r="B38">
        <v>329</v>
      </c>
      <c r="C38">
        <v>95</v>
      </c>
      <c r="D38">
        <v>300</v>
      </c>
      <c r="E38">
        <f t="shared" si="3"/>
        <v>28500</v>
      </c>
      <c r="F38" s="1">
        <f t="shared" ca="1" si="1"/>
        <v>44670</v>
      </c>
      <c r="G38" s="2">
        <v>1</v>
      </c>
      <c r="H38" s="1">
        <f t="shared" ca="1" si="2"/>
        <v>44671</v>
      </c>
      <c r="I38" t="s">
        <v>13</v>
      </c>
      <c r="J38" t="s">
        <v>8</v>
      </c>
      <c r="K38" t="str">
        <f>VLOOKUP(Table2417[[#This Row],[Depósito]],$N$4:$O$7, 2, FALSE)</f>
        <v>Bahía Blanca</v>
      </c>
      <c r="L38" t="b">
        <f ca="1">AND(Table2417[[#This Row],[Fecha ent Prevista]]&gt;TODAY(), Table2417[[#This Row],[Estado]]&lt;&gt;"Entregado")</f>
        <v>0</v>
      </c>
      <c r="N38" s="16">
        <v>361</v>
      </c>
      <c r="O38" s="13">
        <v>1</v>
      </c>
    </row>
    <row r="39" spans="1:15" x14ac:dyDescent="0.25">
      <c r="A39">
        <v>59830</v>
      </c>
      <c r="B39">
        <v>330</v>
      </c>
      <c r="C39">
        <v>120</v>
      </c>
      <c r="D39">
        <v>500</v>
      </c>
      <c r="E39">
        <f t="shared" si="3"/>
        <v>60000</v>
      </c>
      <c r="F39" s="1">
        <f t="shared" ca="1" si="1"/>
        <v>44670</v>
      </c>
      <c r="G39" s="2">
        <v>2</v>
      </c>
      <c r="H39" s="1">
        <f t="shared" ca="1" si="2"/>
        <v>44672</v>
      </c>
      <c r="I39" t="s">
        <v>13</v>
      </c>
      <c r="J39" t="s">
        <v>9</v>
      </c>
      <c r="K39" t="str">
        <f>VLOOKUP(Table2417[[#This Row],[Depósito]],$N$4:$O$7, 2, FALSE)</f>
        <v>Rosario</v>
      </c>
      <c r="L39" t="b">
        <f ca="1">AND(Table2417[[#This Row],[Fecha ent Prevista]]&gt;TODAY(), Table2417[[#This Row],[Estado]]&lt;&gt;"Entregado")</f>
        <v>0</v>
      </c>
      <c r="N39" s="16">
        <v>364</v>
      </c>
      <c r="O39" s="13">
        <v>1</v>
      </c>
    </row>
    <row r="40" spans="1:15" x14ac:dyDescent="0.25">
      <c r="A40">
        <v>10304</v>
      </c>
      <c r="B40">
        <v>331</v>
      </c>
      <c r="C40">
        <v>15</v>
      </c>
      <c r="D40">
        <v>800</v>
      </c>
      <c r="E40">
        <f t="shared" si="3"/>
        <v>12000</v>
      </c>
      <c r="F40" s="1">
        <f t="shared" ca="1" si="1"/>
        <v>44670</v>
      </c>
      <c r="G40" s="2">
        <v>6</v>
      </c>
      <c r="H40" s="1">
        <f t="shared" ca="1" si="2"/>
        <v>44676</v>
      </c>
      <c r="I40" t="s">
        <v>12</v>
      </c>
      <c r="J40" t="s">
        <v>8</v>
      </c>
      <c r="K40" t="str">
        <f>VLOOKUP(Table2417[[#This Row],[Depósito]],$N$4:$O$7, 2, FALSE)</f>
        <v>Bahía Blanca</v>
      </c>
      <c r="L40" t="b">
        <f ca="1">AND(Table2417[[#This Row],[Fecha ent Prevista]]&gt;TODAY(), Table2417[[#This Row],[Estado]]&lt;&gt;"Entregado")</f>
        <v>1</v>
      </c>
      <c r="N40" s="23" t="s">
        <v>55</v>
      </c>
      <c r="O40" s="13">
        <v>25</v>
      </c>
    </row>
    <row r="41" spans="1:15" x14ac:dyDescent="0.25">
      <c r="A41">
        <v>60798</v>
      </c>
      <c r="B41">
        <v>332</v>
      </c>
      <c r="C41">
        <v>35</v>
      </c>
      <c r="D41">
        <v>900</v>
      </c>
      <c r="E41">
        <f t="shared" si="3"/>
        <v>31500</v>
      </c>
      <c r="F41" s="1">
        <f t="shared" ca="1" si="1"/>
        <v>44670</v>
      </c>
      <c r="G41" s="2">
        <v>3</v>
      </c>
      <c r="H41" s="1">
        <f t="shared" ca="1" si="2"/>
        <v>44673</v>
      </c>
      <c r="I41" t="s">
        <v>12</v>
      </c>
      <c r="J41" t="s">
        <v>9</v>
      </c>
      <c r="K41" t="str">
        <f>VLOOKUP(Table2417[[#This Row],[Depósito]],$N$4:$O$7, 2, FALSE)</f>
        <v>Rosario</v>
      </c>
      <c r="L41" t="b">
        <f ca="1">AND(Table2417[[#This Row],[Fecha ent Prevista]]&gt;TODAY(), Table2417[[#This Row],[Estado]]&lt;&gt;"Entregado")</f>
        <v>0</v>
      </c>
    </row>
    <row r="42" spans="1:15" x14ac:dyDescent="0.25">
      <c r="A42">
        <v>29384</v>
      </c>
      <c r="B42">
        <v>333</v>
      </c>
      <c r="C42">
        <v>65</v>
      </c>
      <c r="D42">
        <v>100</v>
      </c>
      <c r="E42">
        <f t="shared" si="3"/>
        <v>6500</v>
      </c>
      <c r="F42" s="1">
        <f t="shared" ca="1" si="1"/>
        <v>44670</v>
      </c>
      <c r="G42" s="2">
        <v>4</v>
      </c>
      <c r="H42" s="1">
        <f t="shared" ca="1" si="2"/>
        <v>44674</v>
      </c>
      <c r="I42" t="s">
        <v>11</v>
      </c>
      <c r="J42" t="s">
        <v>9</v>
      </c>
      <c r="K42" t="str">
        <f>VLOOKUP(Table2417[[#This Row],[Depósito]],$N$4:$O$7, 2, FALSE)</f>
        <v>Rosario</v>
      </c>
      <c r="L42" t="b">
        <f ca="1">AND(Table2417[[#This Row],[Fecha ent Prevista]]&gt;TODAY(), Table2417[[#This Row],[Estado]]&lt;&gt;"Entregado")</f>
        <v>0</v>
      </c>
    </row>
    <row r="43" spans="1:15" x14ac:dyDescent="0.25">
      <c r="A43">
        <v>59302</v>
      </c>
      <c r="B43">
        <v>334</v>
      </c>
      <c r="C43">
        <v>90</v>
      </c>
      <c r="D43">
        <v>400</v>
      </c>
      <c r="E43">
        <f t="shared" si="3"/>
        <v>36000</v>
      </c>
      <c r="F43" s="1">
        <f t="shared" ca="1" si="1"/>
        <v>44670</v>
      </c>
      <c r="G43" s="2">
        <v>2</v>
      </c>
      <c r="H43" s="1">
        <f t="shared" ca="1" si="2"/>
        <v>44672</v>
      </c>
      <c r="I43" t="s">
        <v>13</v>
      </c>
      <c r="J43" t="s">
        <v>7</v>
      </c>
      <c r="K43" t="str">
        <f>VLOOKUP(Table2417[[#This Row],[Depósito]],$N$4:$O$7, 2, FALSE)</f>
        <v>Buenos Aires</v>
      </c>
      <c r="L43" t="b">
        <f ca="1">AND(Table2417[[#This Row],[Fecha ent Prevista]]&gt;TODAY(), Table2417[[#This Row],[Estado]]&lt;&gt;"Entregado")</f>
        <v>0</v>
      </c>
    </row>
    <row r="44" spans="1:15" x14ac:dyDescent="0.25">
      <c r="A44">
        <v>45607</v>
      </c>
      <c r="B44">
        <v>335</v>
      </c>
      <c r="C44">
        <v>85</v>
      </c>
      <c r="D44">
        <v>300</v>
      </c>
      <c r="E44">
        <f t="shared" si="3"/>
        <v>25500</v>
      </c>
      <c r="F44" s="1">
        <f t="shared" ca="1" si="1"/>
        <v>44670</v>
      </c>
      <c r="G44" s="2">
        <v>7</v>
      </c>
      <c r="H44" s="1">
        <f t="shared" ca="1" si="2"/>
        <v>44677</v>
      </c>
      <c r="I44" t="s">
        <v>12</v>
      </c>
      <c r="J44" t="s">
        <v>7</v>
      </c>
      <c r="K44" t="str">
        <f>VLOOKUP(Table2417[[#This Row],[Depósito]],$N$4:$O$7, 2, FALSE)</f>
        <v>Buenos Aires</v>
      </c>
      <c r="L44" t="b">
        <f ca="1">AND(Table2417[[#This Row],[Fecha ent Prevista]]&gt;TODAY(), Table2417[[#This Row],[Estado]]&lt;&gt;"Entregado")</f>
        <v>1</v>
      </c>
    </row>
    <row r="45" spans="1:15" x14ac:dyDescent="0.25">
      <c r="A45">
        <v>29384</v>
      </c>
      <c r="B45">
        <v>336</v>
      </c>
      <c r="C45">
        <v>75</v>
      </c>
      <c r="D45">
        <v>500</v>
      </c>
      <c r="E45">
        <f t="shared" si="3"/>
        <v>37500</v>
      </c>
      <c r="F45" s="1">
        <f t="shared" ca="1" si="1"/>
        <v>44670</v>
      </c>
      <c r="G45" s="2">
        <v>4</v>
      </c>
      <c r="H45" s="1">
        <f t="shared" ca="1" si="2"/>
        <v>44674</v>
      </c>
      <c r="I45" t="s">
        <v>11</v>
      </c>
      <c r="J45" t="s">
        <v>7</v>
      </c>
      <c r="K45" t="str">
        <f>VLOOKUP(Table2417[[#This Row],[Depósito]],$N$4:$O$7, 2, FALSE)</f>
        <v>Buenos Aires</v>
      </c>
      <c r="L45" t="b">
        <f ca="1">AND(Table2417[[#This Row],[Fecha ent Prevista]]&gt;TODAY(), Table2417[[#This Row],[Estado]]&lt;&gt;"Entregado")</f>
        <v>0</v>
      </c>
    </row>
    <row r="46" spans="1:15" x14ac:dyDescent="0.25">
      <c r="A46">
        <v>20550</v>
      </c>
      <c r="B46">
        <v>337</v>
      </c>
      <c r="C46">
        <v>30</v>
      </c>
      <c r="D46">
        <v>600</v>
      </c>
      <c r="E46">
        <f t="shared" si="3"/>
        <v>18000</v>
      </c>
      <c r="F46" s="1">
        <f t="shared" ca="1" si="1"/>
        <v>44670</v>
      </c>
      <c r="G46" s="2">
        <v>6</v>
      </c>
      <c r="H46" s="1">
        <f t="shared" ca="1" si="2"/>
        <v>44676</v>
      </c>
      <c r="I46" t="s">
        <v>12</v>
      </c>
      <c r="J46" t="s">
        <v>7</v>
      </c>
      <c r="K46" t="str">
        <f>VLOOKUP(Table2417[[#This Row],[Depósito]],$N$4:$O$7, 2, FALSE)</f>
        <v>Buenos Aires</v>
      </c>
      <c r="L46" t="b">
        <f ca="1">AND(Table2417[[#This Row],[Fecha ent Prevista]]&gt;TODAY(), Table2417[[#This Row],[Estado]]&lt;&gt;"Entregado")</f>
        <v>1</v>
      </c>
    </row>
    <row r="47" spans="1:15" x14ac:dyDescent="0.25">
      <c r="A47">
        <v>45607</v>
      </c>
      <c r="B47">
        <v>338</v>
      </c>
      <c r="C47">
        <v>55</v>
      </c>
      <c r="D47">
        <v>300</v>
      </c>
      <c r="E47">
        <f t="shared" si="3"/>
        <v>16500</v>
      </c>
      <c r="F47" s="1">
        <f t="shared" ca="1" si="1"/>
        <v>44670</v>
      </c>
      <c r="G47" s="2">
        <v>3</v>
      </c>
      <c r="H47" s="1">
        <f t="shared" ca="1" si="2"/>
        <v>44673</v>
      </c>
      <c r="I47" t="s">
        <v>13</v>
      </c>
      <c r="J47" t="s">
        <v>8</v>
      </c>
      <c r="K47" t="str">
        <f>VLOOKUP(Table2417[[#This Row],[Depósito]],$N$4:$O$7, 2, FALSE)</f>
        <v>Bahía Blanca</v>
      </c>
      <c r="L47" t="b">
        <f ca="1">AND(Table2417[[#This Row],[Fecha ent Prevista]]&gt;TODAY(), Table2417[[#This Row],[Estado]]&lt;&gt;"Entregado")</f>
        <v>0</v>
      </c>
    </row>
    <row r="48" spans="1:15" x14ac:dyDescent="0.25">
      <c r="A48">
        <v>29384</v>
      </c>
      <c r="B48">
        <v>339</v>
      </c>
      <c r="C48">
        <v>80</v>
      </c>
      <c r="D48">
        <v>800</v>
      </c>
      <c r="E48">
        <f t="shared" si="3"/>
        <v>64000</v>
      </c>
      <c r="F48" s="1">
        <f t="shared" ca="1" si="1"/>
        <v>44670</v>
      </c>
      <c r="G48" s="2">
        <v>6</v>
      </c>
      <c r="H48" s="1">
        <f t="shared" ca="1" si="2"/>
        <v>44676</v>
      </c>
      <c r="I48" t="s">
        <v>13</v>
      </c>
      <c r="J48" t="s">
        <v>9</v>
      </c>
      <c r="K48" t="str">
        <f>VLOOKUP(Table2417[[#This Row],[Depósito]],$N$4:$O$7, 2, FALSE)</f>
        <v>Rosario</v>
      </c>
      <c r="L48" t="b">
        <f ca="1">AND(Table2417[[#This Row],[Fecha ent Prevista]]&gt;TODAY(), Table2417[[#This Row],[Estado]]&lt;&gt;"Entregado")</f>
        <v>0</v>
      </c>
    </row>
    <row r="49" spans="1:12" x14ac:dyDescent="0.25">
      <c r="A49">
        <v>50695</v>
      </c>
      <c r="B49">
        <v>340</v>
      </c>
      <c r="C49">
        <v>120</v>
      </c>
      <c r="D49">
        <v>700</v>
      </c>
      <c r="E49">
        <f t="shared" si="3"/>
        <v>84000</v>
      </c>
      <c r="F49" s="1">
        <f t="shared" ca="1" si="1"/>
        <v>44670</v>
      </c>
      <c r="G49" s="2">
        <v>8</v>
      </c>
      <c r="H49" s="1">
        <f t="shared" ca="1" si="2"/>
        <v>44678</v>
      </c>
      <c r="I49" t="s">
        <v>12</v>
      </c>
      <c r="J49" t="s">
        <v>9</v>
      </c>
      <c r="K49" t="str">
        <f>VLOOKUP(Table2417[[#This Row],[Depósito]],$N$4:$O$7, 2, FALSE)</f>
        <v>Rosario</v>
      </c>
      <c r="L49" t="b">
        <f ca="1">AND(Table2417[[#This Row],[Fecha ent Prevista]]&gt;TODAY(), Table2417[[#This Row],[Estado]]&lt;&gt;"Entregado")</f>
        <v>1</v>
      </c>
    </row>
    <row r="50" spans="1:12" x14ac:dyDescent="0.25">
      <c r="A50">
        <v>30960</v>
      </c>
      <c r="B50">
        <v>341</v>
      </c>
      <c r="C50">
        <v>75</v>
      </c>
      <c r="D50">
        <v>900</v>
      </c>
      <c r="E50">
        <f t="shared" si="3"/>
        <v>67500</v>
      </c>
      <c r="F50" s="1">
        <f t="shared" ca="1" si="1"/>
        <v>44670</v>
      </c>
      <c r="G50" s="2">
        <v>7</v>
      </c>
      <c r="H50" s="1">
        <f t="shared" ca="1" si="2"/>
        <v>44677</v>
      </c>
      <c r="I50" t="s">
        <v>12</v>
      </c>
      <c r="J50" t="s">
        <v>7</v>
      </c>
      <c r="K50" t="str">
        <f>VLOOKUP(Table2417[[#This Row],[Depósito]],$N$4:$O$7, 2, FALSE)</f>
        <v>Buenos Aires</v>
      </c>
      <c r="L50" t="b">
        <f ca="1">AND(Table2417[[#This Row],[Fecha ent Prevista]]&gt;TODAY(), Table2417[[#This Row],[Estado]]&lt;&gt;"Entregado")</f>
        <v>1</v>
      </c>
    </row>
    <row r="51" spans="1:12" x14ac:dyDescent="0.25">
      <c r="A51">
        <v>10304</v>
      </c>
      <c r="B51">
        <v>342</v>
      </c>
      <c r="C51">
        <v>120</v>
      </c>
      <c r="D51">
        <v>500</v>
      </c>
      <c r="E51">
        <f t="shared" si="3"/>
        <v>60000</v>
      </c>
      <c r="F51" s="1">
        <f t="shared" ca="1" si="1"/>
        <v>44670</v>
      </c>
      <c r="G51" s="2">
        <v>3</v>
      </c>
      <c r="H51" s="1">
        <f t="shared" ca="1" si="2"/>
        <v>44673</v>
      </c>
      <c r="I51" t="s">
        <v>11</v>
      </c>
      <c r="J51" t="s">
        <v>7</v>
      </c>
      <c r="K51" t="str">
        <f>VLOOKUP(Table2417[[#This Row],[Depósito]],$N$4:$O$7, 2, FALSE)</f>
        <v>Buenos Aires</v>
      </c>
      <c r="L51" t="b">
        <f ca="1">AND(Table2417[[#This Row],[Fecha ent Prevista]]&gt;TODAY(), Table2417[[#This Row],[Estado]]&lt;&gt;"Entregado")</f>
        <v>0</v>
      </c>
    </row>
    <row r="52" spans="1:12" x14ac:dyDescent="0.25">
      <c r="A52">
        <v>60798</v>
      </c>
      <c r="B52">
        <v>343</v>
      </c>
      <c r="C52">
        <v>130</v>
      </c>
      <c r="D52">
        <v>400</v>
      </c>
      <c r="E52">
        <f t="shared" si="3"/>
        <v>52000</v>
      </c>
      <c r="F52" s="1">
        <f t="shared" ca="1" si="1"/>
        <v>44670</v>
      </c>
      <c r="G52" s="2">
        <v>4</v>
      </c>
      <c r="H52" s="1">
        <f t="shared" ca="1" si="2"/>
        <v>44674</v>
      </c>
      <c r="I52" t="s">
        <v>11</v>
      </c>
      <c r="J52" t="s">
        <v>8</v>
      </c>
      <c r="K52" t="str">
        <f>VLOOKUP(Table2417[[#This Row],[Depósito]],$N$4:$O$7, 2, FALSE)</f>
        <v>Bahía Blanca</v>
      </c>
      <c r="L52" t="b">
        <f ca="1">AND(Table2417[[#This Row],[Fecha ent Prevista]]&gt;TODAY(), Table2417[[#This Row],[Estado]]&lt;&gt;"Entregado")</f>
        <v>0</v>
      </c>
    </row>
    <row r="53" spans="1:12" x14ac:dyDescent="0.25">
      <c r="A53">
        <v>29384</v>
      </c>
      <c r="B53">
        <v>344</v>
      </c>
      <c r="C53">
        <v>100</v>
      </c>
      <c r="D53">
        <v>300</v>
      </c>
      <c r="E53">
        <f t="shared" si="3"/>
        <v>30000</v>
      </c>
      <c r="F53" s="1">
        <f t="shared" ca="1" si="1"/>
        <v>44670</v>
      </c>
      <c r="G53" s="2">
        <v>5</v>
      </c>
      <c r="H53" s="1">
        <f t="shared" ca="1" si="2"/>
        <v>44675</v>
      </c>
      <c r="I53" t="s">
        <v>12</v>
      </c>
      <c r="J53" t="s">
        <v>9</v>
      </c>
      <c r="K53" t="str">
        <f>VLOOKUP(Table2417[[#This Row],[Depósito]],$N$4:$O$7, 2, FALSE)</f>
        <v>Rosario</v>
      </c>
      <c r="L53" t="b">
        <f ca="1">AND(Table2417[[#This Row],[Fecha ent Prevista]]&gt;TODAY(), Table2417[[#This Row],[Estado]]&lt;&gt;"Entregado")</f>
        <v>0</v>
      </c>
    </row>
    <row r="54" spans="1:12" x14ac:dyDescent="0.25">
      <c r="A54">
        <v>59302</v>
      </c>
      <c r="B54">
        <v>345</v>
      </c>
      <c r="C54">
        <v>85</v>
      </c>
      <c r="D54">
        <v>500</v>
      </c>
      <c r="E54">
        <f t="shared" si="3"/>
        <v>42500</v>
      </c>
      <c r="F54" s="1">
        <f t="shared" ca="1" si="1"/>
        <v>44670</v>
      </c>
      <c r="G54" s="2">
        <v>8</v>
      </c>
      <c r="H54" s="1">
        <f t="shared" ca="1" si="2"/>
        <v>44678</v>
      </c>
      <c r="I54" t="s">
        <v>13</v>
      </c>
      <c r="J54" t="s">
        <v>7</v>
      </c>
      <c r="K54" t="str">
        <f>VLOOKUP(Table2417[[#This Row],[Depósito]],$N$4:$O$7, 2, FALSE)</f>
        <v>Buenos Aires</v>
      </c>
      <c r="L54" t="b">
        <f ca="1">AND(Table2417[[#This Row],[Fecha ent Prevista]]&gt;TODAY(), Table2417[[#This Row],[Estado]]&lt;&gt;"Entregado")</f>
        <v>0</v>
      </c>
    </row>
    <row r="55" spans="1:12" x14ac:dyDescent="0.25">
      <c r="A55">
        <v>23450</v>
      </c>
      <c r="B55">
        <v>346</v>
      </c>
      <c r="C55">
        <v>90</v>
      </c>
      <c r="D55">
        <v>700</v>
      </c>
      <c r="E55">
        <f t="shared" si="3"/>
        <v>63000</v>
      </c>
      <c r="F55" s="1">
        <f t="shared" ca="1" si="1"/>
        <v>44670</v>
      </c>
      <c r="G55" s="2">
        <v>2</v>
      </c>
      <c r="H55" s="1">
        <f t="shared" ca="1" si="2"/>
        <v>44672</v>
      </c>
      <c r="I55" t="s">
        <v>13</v>
      </c>
      <c r="J55" t="s">
        <v>8</v>
      </c>
      <c r="K55" t="str">
        <f>VLOOKUP(Table2417[[#This Row],[Depósito]],$N$4:$O$7, 2, FALSE)</f>
        <v>Bahía Blanca</v>
      </c>
      <c r="L55" t="b">
        <f ca="1">AND(Table2417[[#This Row],[Fecha ent Prevista]]&gt;TODAY(), Table2417[[#This Row],[Estado]]&lt;&gt;"Entregado")</f>
        <v>0</v>
      </c>
    </row>
    <row r="56" spans="1:12" x14ac:dyDescent="0.25">
      <c r="A56">
        <v>59830</v>
      </c>
      <c r="B56">
        <v>347</v>
      </c>
      <c r="C56">
        <v>110</v>
      </c>
      <c r="D56">
        <v>200</v>
      </c>
      <c r="E56">
        <f t="shared" si="3"/>
        <v>22000</v>
      </c>
      <c r="F56" s="1">
        <f t="shared" ca="1" si="1"/>
        <v>44670</v>
      </c>
      <c r="G56" s="2">
        <v>7</v>
      </c>
      <c r="H56" s="1">
        <f t="shared" ca="1" si="2"/>
        <v>44677</v>
      </c>
      <c r="I56" t="s">
        <v>12</v>
      </c>
      <c r="J56" t="s">
        <v>9</v>
      </c>
      <c r="K56" t="str">
        <f>VLOOKUP(Table2417[[#This Row],[Depósito]],$N$4:$O$7, 2, FALSE)</f>
        <v>Rosario</v>
      </c>
      <c r="L56" t="b">
        <f ca="1">AND(Table2417[[#This Row],[Fecha ent Prevista]]&gt;TODAY(), Table2417[[#This Row],[Estado]]&lt;&gt;"Entregado")</f>
        <v>1</v>
      </c>
    </row>
    <row r="57" spans="1:12" x14ac:dyDescent="0.25">
      <c r="A57">
        <v>10304</v>
      </c>
      <c r="B57">
        <v>348</v>
      </c>
      <c r="C57">
        <v>25</v>
      </c>
      <c r="D57">
        <v>500</v>
      </c>
      <c r="E57">
        <f t="shared" si="3"/>
        <v>12500</v>
      </c>
      <c r="F57" s="1">
        <f t="shared" ca="1" si="1"/>
        <v>44670</v>
      </c>
      <c r="G57" s="2">
        <v>6</v>
      </c>
      <c r="H57" s="1">
        <f t="shared" ca="1" si="2"/>
        <v>44676</v>
      </c>
      <c r="I57" t="s">
        <v>12</v>
      </c>
      <c r="J57" t="s">
        <v>8</v>
      </c>
      <c r="K57" t="str">
        <f>VLOOKUP(Table2417[[#This Row],[Depósito]],$N$4:$O$7, 2, FALSE)</f>
        <v>Bahía Blanca</v>
      </c>
      <c r="L57" t="b">
        <f ca="1">AND(Table2417[[#This Row],[Fecha ent Prevista]]&gt;TODAY(), Table2417[[#This Row],[Estado]]&lt;&gt;"Entregado")</f>
        <v>1</v>
      </c>
    </row>
    <row r="58" spans="1:12" x14ac:dyDescent="0.25">
      <c r="A58">
        <v>60798</v>
      </c>
      <c r="B58">
        <v>349</v>
      </c>
      <c r="C58">
        <v>90</v>
      </c>
      <c r="D58">
        <v>500</v>
      </c>
      <c r="E58">
        <f t="shared" si="3"/>
        <v>45000</v>
      </c>
      <c r="F58" s="1">
        <f t="shared" ca="1" si="1"/>
        <v>44670</v>
      </c>
      <c r="G58" s="2">
        <v>3</v>
      </c>
      <c r="H58" s="1">
        <f t="shared" ca="1" si="2"/>
        <v>44673</v>
      </c>
      <c r="I58" t="s">
        <v>11</v>
      </c>
      <c r="J58" t="s">
        <v>9</v>
      </c>
      <c r="K58" t="str">
        <f>VLOOKUP(Table2417[[#This Row],[Depósito]],$N$4:$O$7, 2, FALSE)</f>
        <v>Rosario</v>
      </c>
      <c r="L58" t="b">
        <f ca="1">AND(Table2417[[#This Row],[Fecha ent Prevista]]&gt;TODAY(), Table2417[[#This Row],[Estado]]&lt;&gt;"Entregado")</f>
        <v>0</v>
      </c>
    </row>
    <row r="59" spans="1:12" x14ac:dyDescent="0.25">
      <c r="A59">
        <v>29384</v>
      </c>
      <c r="B59">
        <v>350</v>
      </c>
      <c r="C59">
        <v>35</v>
      </c>
      <c r="D59">
        <v>600</v>
      </c>
      <c r="E59">
        <f t="shared" si="3"/>
        <v>21000</v>
      </c>
      <c r="F59" s="1">
        <f t="shared" ca="1" si="1"/>
        <v>44670</v>
      </c>
      <c r="G59" s="2">
        <v>8</v>
      </c>
      <c r="H59" s="1">
        <f t="shared" ca="1" si="2"/>
        <v>44678</v>
      </c>
      <c r="I59" t="s">
        <v>13</v>
      </c>
      <c r="J59" t="s">
        <v>9</v>
      </c>
      <c r="K59" t="str">
        <f>VLOOKUP(Table2417[[#This Row],[Depósito]],$N$4:$O$7, 2, FALSE)</f>
        <v>Rosario</v>
      </c>
      <c r="L59" t="b">
        <f ca="1">AND(Table2417[[#This Row],[Fecha ent Prevista]]&gt;TODAY(), Table2417[[#This Row],[Estado]]&lt;&gt;"Entregado")</f>
        <v>0</v>
      </c>
    </row>
    <row r="60" spans="1:12" x14ac:dyDescent="0.25">
      <c r="A60">
        <v>59302</v>
      </c>
      <c r="B60">
        <v>351</v>
      </c>
      <c r="C60">
        <v>60</v>
      </c>
      <c r="D60">
        <v>900</v>
      </c>
      <c r="E60">
        <f t="shared" si="3"/>
        <v>54000</v>
      </c>
      <c r="F60" s="1">
        <f t="shared" ca="1" si="1"/>
        <v>44670</v>
      </c>
      <c r="G60" s="2">
        <v>1</v>
      </c>
      <c r="H60" s="1">
        <f t="shared" ca="1" si="2"/>
        <v>44671</v>
      </c>
      <c r="I60" t="s">
        <v>12</v>
      </c>
      <c r="J60" t="s">
        <v>7</v>
      </c>
      <c r="K60" t="str">
        <f>VLOOKUP(Table2417[[#This Row],[Depósito]],$N$4:$O$7, 2, FALSE)</f>
        <v>Buenos Aires</v>
      </c>
      <c r="L60" t="b">
        <f ca="1">AND(Table2417[[#This Row],[Fecha ent Prevista]]&gt;TODAY(), Table2417[[#This Row],[Estado]]&lt;&gt;"Entregado")</f>
        <v>0</v>
      </c>
    </row>
    <row r="61" spans="1:12" x14ac:dyDescent="0.25">
      <c r="A61">
        <v>45607</v>
      </c>
      <c r="B61">
        <v>352</v>
      </c>
      <c r="C61">
        <v>40</v>
      </c>
      <c r="D61">
        <v>600</v>
      </c>
      <c r="E61">
        <f t="shared" si="3"/>
        <v>24000</v>
      </c>
      <c r="F61" s="1">
        <f t="shared" ca="1" si="1"/>
        <v>44670</v>
      </c>
      <c r="G61" s="2">
        <v>2</v>
      </c>
      <c r="H61" s="1">
        <f t="shared" ca="1" si="2"/>
        <v>44672</v>
      </c>
      <c r="I61" t="s">
        <v>11</v>
      </c>
      <c r="J61" t="s">
        <v>7</v>
      </c>
      <c r="K61" t="str">
        <f>VLOOKUP(Table2417[[#This Row],[Depósito]],$N$4:$O$7, 2, FALSE)</f>
        <v>Buenos Aires</v>
      </c>
      <c r="L61" t="b">
        <f ca="1">AND(Table2417[[#This Row],[Fecha ent Prevista]]&gt;TODAY(), Table2417[[#This Row],[Estado]]&lt;&gt;"Entregado")</f>
        <v>0</v>
      </c>
    </row>
    <row r="62" spans="1:12" x14ac:dyDescent="0.25">
      <c r="A62">
        <v>29384</v>
      </c>
      <c r="B62">
        <v>353</v>
      </c>
      <c r="C62">
        <v>75</v>
      </c>
      <c r="D62">
        <v>700</v>
      </c>
      <c r="E62">
        <f t="shared" si="3"/>
        <v>52500</v>
      </c>
      <c r="F62" s="1">
        <f t="shared" ca="1" si="1"/>
        <v>44670</v>
      </c>
      <c r="G62" s="2">
        <v>7</v>
      </c>
      <c r="H62" s="1">
        <f t="shared" ca="1" si="2"/>
        <v>44677</v>
      </c>
      <c r="I62" t="s">
        <v>12</v>
      </c>
      <c r="J62" t="s">
        <v>7</v>
      </c>
      <c r="K62" t="str">
        <f>VLOOKUP(Table2417[[#This Row],[Depósito]],$N$4:$O$7, 2, FALSE)</f>
        <v>Buenos Aires</v>
      </c>
      <c r="L62" t="b">
        <f ca="1">AND(Table2417[[#This Row],[Fecha ent Prevista]]&gt;TODAY(), Table2417[[#This Row],[Estado]]&lt;&gt;"Entregado")</f>
        <v>1</v>
      </c>
    </row>
    <row r="63" spans="1:12" x14ac:dyDescent="0.25">
      <c r="A63">
        <v>10304</v>
      </c>
      <c r="B63">
        <v>354</v>
      </c>
      <c r="C63">
        <v>60</v>
      </c>
      <c r="D63">
        <v>200</v>
      </c>
      <c r="E63">
        <f t="shared" si="3"/>
        <v>12000</v>
      </c>
      <c r="F63" s="1">
        <f t="shared" ca="1" si="1"/>
        <v>44670</v>
      </c>
      <c r="G63" s="2">
        <v>6</v>
      </c>
      <c r="H63" s="1">
        <f t="shared" ca="1" si="2"/>
        <v>44676</v>
      </c>
      <c r="I63" t="s">
        <v>13</v>
      </c>
      <c r="J63" t="s">
        <v>7</v>
      </c>
      <c r="K63" t="str">
        <f>VLOOKUP(Table2417[[#This Row],[Depósito]],$N$4:$O$7, 2, FALSE)</f>
        <v>Buenos Aires</v>
      </c>
      <c r="L63" t="b">
        <f ca="1">AND(Table2417[[#This Row],[Fecha ent Prevista]]&gt;TODAY(), Table2417[[#This Row],[Estado]]&lt;&gt;"Entregado")</f>
        <v>0</v>
      </c>
    </row>
    <row r="64" spans="1:12" x14ac:dyDescent="0.25">
      <c r="A64">
        <v>60798</v>
      </c>
      <c r="B64">
        <v>355</v>
      </c>
      <c r="C64">
        <v>25</v>
      </c>
      <c r="D64">
        <v>300</v>
      </c>
      <c r="E64">
        <f t="shared" si="3"/>
        <v>7500</v>
      </c>
      <c r="F64" s="1">
        <f t="shared" ca="1" si="1"/>
        <v>44670</v>
      </c>
      <c r="G64" s="2">
        <v>3</v>
      </c>
      <c r="H64" s="1">
        <f t="shared" ca="1" si="2"/>
        <v>44673</v>
      </c>
      <c r="I64" t="s">
        <v>13</v>
      </c>
      <c r="J64" t="s">
        <v>8</v>
      </c>
      <c r="K64" t="str">
        <f>VLOOKUP(Table2417[[#This Row],[Depósito]],$N$4:$O$7, 2, FALSE)</f>
        <v>Bahía Blanca</v>
      </c>
      <c r="L64" t="b">
        <f ca="1">AND(Table2417[[#This Row],[Fecha ent Prevista]]&gt;TODAY(), Table2417[[#This Row],[Estado]]&lt;&gt;"Entregado")</f>
        <v>0</v>
      </c>
    </row>
    <row r="65" spans="1:12" x14ac:dyDescent="0.25">
      <c r="A65">
        <v>29384</v>
      </c>
      <c r="B65">
        <v>356</v>
      </c>
      <c r="C65">
        <v>40</v>
      </c>
      <c r="D65">
        <v>500</v>
      </c>
      <c r="E65">
        <f t="shared" si="3"/>
        <v>20000</v>
      </c>
      <c r="F65" s="1">
        <f t="shared" ca="1" si="1"/>
        <v>44670</v>
      </c>
      <c r="G65" s="2">
        <v>8</v>
      </c>
      <c r="H65" s="1">
        <f t="shared" ca="1" si="2"/>
        <v>44678</v>
      </c>
      <c r="I65" t="s">
        <v>13</v>
      </c>
      <c r="J65" t="s">
        <v>9</v>
      </c>
      <c r="K65" t="str">
        <f>VLOOKUP(Table2417[[#This Row],[Depósito]],$N$4:$O$7, 2, FALSE)</f>
        <v>Rosario</v>
      </c>
      <c r="L65" t="b">
        <f ca="1">AND(Table2417[[#This Row],[Fecha ent Prevista]]&gt;TODAY(), Table2417[[#This Row],[Estado]]&lt;&gt;"Entregado")</f>
        <v>0</v>
      </c>
    </row>
    <row r="66" spans="1:12" x14ac:dyDescent="0.25">
      <c r="A66">
        <v>59302</v>
      </c>
      <c r="B66">
        <v>357</v>
      </c>
      <c r="C66">
        <v>95</v>
      </c>
      <c r="D66">
        <v>600</v>
      </c>
      <c r="E66">
        <f t="shared" si="3"/>
        <v>57000</v>
      </c>
      <c r="F66" s="1">
        <f t="shared" ca="1" si="1"/>
        <v>44670</v>
      </c>
      <c r="G66" s="2">
        <v>1</v>
      </c>
      <c r="H66" s="1">
        <f t="shared" ca="1" si="2"/>
        <v>44671</v>
      </c>
      <c r="I66" t="s">
        <v>12</v>
      </c>
      <c r="J66" t="s">
        <v>9</v>
      </c>
      <c r="K66" t="str">
        <f>VLOOKUP(Table2417[[#This Row],[Depósito]],$N$4:$O$7, 2, FALSE)</f>
        <v>Rosario</v>
      </c>
      <c r="L66" t="b">
        <f ca="1">AND(Table2417[[#This Row],[Fecha ent Prevista]]&gt;TODAY(), Table2417[[#This Row],[Estado]]&lt;&gt;"Entregado")</f>
        <v>0</v>
      </c>
    </row>
    <row r="67" spans="1:12" x14ac:dyDescent="0.25">
      <c r="A67">
        <v>45607</v>
      </c>
      <c r="B67">
        <v>358</v>
      </c>
      <c r="C67">
        <v>90</v>
      </c>
      <c r="D67">
        <v>300</v>
      </c>
      <c r="E67">
        <f t="shared" si="3"/>
        <v>27000</v>
      </c>
      <c r="F67" s="1">
        <f t="shared" ca="1" si="1"/>
        <v>44670</v>
      </c>
      <c r="G67" s="2">
        <v>2</v>
      </c>
      <c r="H67" s="1">
        <f t="shared" ca="1" si="2"/>
        <v>44672</v>
      </c>
      <c r="I67" t="s">
        <v>11</v>
      </c>
      <c r="J67" t="s">
        <v>7</v>
      </c>
      <c r="K67" t="str">
        <f>VLOOKUP(Table2417[[#This Row],[Depósito]],$N$4:$O$7, 2, FALSE)</f>
        <v>Buenos Aires</v>
      </c>
      <c r="L67" t="b">
        <f ca="1">AND(Table2417[[#This Row],[Fecha ent Prevista]]&gt;TODAY(), Table2417[[#This Row],[Estado]]&lt;&gt;"Entregado")</f>
        <v>0</v>
      </c>
    </row>
    <row r="68" spans="1:12" x14ac:dyDescent="0.25">
      <c r="A68">
        <v>29384</v>
      </c>
      <c r="B68">
        <v>359</v>
      </c>
      <c r="C68">
        <v>110</v>
      </c>
      <c r="D68">
        <v>800</v>
      </c>
      <c r="E68">
        <f t="shared" si="3"/>
        <v>88000</v>
      </c>
      <c r="F68" s="1">
        <f t="shared" ca="1" si="1"/>
        <v>44670</v>
      </c>
      <c r="G68" s="2">
        <v>6</v>
      </c>
      <c r="H68" s="1">
        <f t="shared" ca="1" si="2"/>
        <v>44676</v>
      </c>
      <c r="I68" t="s">
        <v>13</v>
      </c>
      <c r="J68" t="s">
        <v>8</v>
      </c>
      <c r="K68" t="str">
        <f>VLOOKUP(Table2417[[#This Row],[Depósito]],$N$4:$O$7, 2, FALSE)</f>
        <v>Bahía Blanca</v>
      </c>
      <c r="L68" t="b">
        <f ca="1">AND(Table2417[[#This Row],[Fecha ent Prevista]]&gt;TODAY(), Table2417[[#This Row],[Estado]]&lt;&gt;"Entregado")</f>
        <v>0</v>
      </c>
    </row>
    <row r="69" spans="1:12" x14ac:dyDescent="0.25">
      <c r="A69">
        <v>50695</v>
      </c>
      <c r="B69">
        <v>360</v>
      </c>
      <c r="C69">
        <v>45</v>
      </c>
      <c r="D69">
        <v>700</v>
      </c>
      <c r="E69">
        <f t="shared" si="3"/>
        <v>31500</v>
      </c>
      <c r="F69" s="1">
        <f t="shared" ca="1" si="1"/>
        <v>44670</v>
      </c>
      <c r="G69" s="2">
        <v>3</v>
      </c>
      <c r="H69" s="1">
        <f t="shared" ca="1" si="2"/>
        <v>44673</v>
      </c>
      <c r="I69" t="s">
        <v>12</v>
      </c>
      <c r="J69" t="s">
        <v>9</v>
      </c>
      <c r="K69" t="str">
        <f>VLOOKUP(Table2417[[#This Row],[Depósito]],$N$4:$O$7, 2, FALSE)</f>
        <v>Rosario</v>
      </c>
      <c r="L69" t="b">
        <f ca="1">AND(Table2417[[#This Row],[Fecha ent Prevista]]&gt;TODAY(), Table2417[[#This Row],[Estado]]&lt;&gt;"Entregado")</f>
        <v>0</v>
      </c>
    </row>
    <row r="70" spans="1:12" x14ac:dyDescent="0.25">
      <c r="A70">
        <v>10395</v>
      </c>
      <c r="B70">
        <v>361</v>
      </c>
      <c r="C70">
        <v>55</v>
      </c>
      <c r="D70">
        <v>900</v>
      </c>
      <c r="E70">
        <f t="shared" si="3"/>
        <v>49500</v>
      </c>
      <c r="F70" s="1">
        <f t="shared" ca="1" si="1"/>
        <v>44670</v>
      </c>
      <c r="G70" s="2">
        <v>4</v>
      </c>
      <c r="H70" s="1">
        <f t="shared" ca="1" si="2"/>
        <v>44674</v>
      </c>
      <c r="I70" t="s">
        <v>11</v>
      </c>
      <c r="J70" t="s">
        <v>8</v>
      </c>
      <c r="K70" t="str">
        <f>VLOOKUP(Table2417[[#This Row],[Depósito]],$N$4:$O$7, 2, FALSE)</f>
        <v>Bahía Blanca</v>
      </c>
      <c r="L70" t="b">
        <f ca="1">AND(Table2417[[#This Row],[Fecha ent Prevista]]&gt;TODAY(), Table2417[[#This Row],[Estado]]&lt;&gt;"Entregado")</f>
        <v>0</v>
      </c>
    </row>
    <row r="71" spans="1:12" x14ac:dyDescent="0.25">
      <c r="A71">
        <v>15036</v>
      </c>
      <c r="B71">
        <v>362</v>
      </c>
      <c r="C71">
        <v>110</v>
      </c>
      <c r="D71">
        <v>500</v>
      </c>
      <c r="E71">
        <f t="shared" si="3"/>
        <v>55000</v>
      </c>
      <c r="F71" s="1">
        <f t="shared" ca="1" si="1"/>
        <v>44670</v>
      </c>
      <c r="G71" s="2">
        <v>2</v>
      </c>
      <c r="H71" s="1">
        <f t="shared" ca="1" si="2"/>
        <v>44672</v>
      </c>
      <c r="I71" t="s">
        <v>12</v>
      </c>
      <c r="J71" t="s">
        <v>9</v>
      </c>
      <c r="K71" t="str">
        <f>VLOOKUP(Table2417[[#This Row],[Depósito]],$N$4:$O$7, 2, FALSE)</f>
        <v>Rosario</v>
      </c>
      <c r="L71" t="b">
        <f ca="1">AND(Table2417[[#This Row],[Fecha ent Prevista]]&gt;TODAY(), Table2417[[#This Row],[Estado]]&lt;&gt;"Entregado")</f>
        <v>0</v>
      </c>
    </row>
    <row r="72" spans="1:12" x14ac:dyDescent="0.25">
      <c r="A72">
        <v>45023</v>
      </c>
      <c r="B72">
        <v>363</v>
      </c>
      <c r="C72">
        <v>40</v>
      </c>
      <c r="D72">
        <v>400</v>
      </c>
      <c r="E72">
        <f t="shared" si="3"/>
        <v>16000</v>
      </c>
      <c r="F72" s="1">
        <f t="shared" ca="1" si="1"/>
        <v>44670</v>
      </c>
      <c r="G72" s="2">
        <v>7</v>
      </c>
      <c r="H72" s="1">
        <f t="shared" ca="1" si="2"/>
        <v>44677</v>
      </c>
      <c r="I72" t="s">
        <v>11</v>
      </c>
      <c r="J72" t="s">
        <v>8</v>
      </c>
      <c r="K72" t="str">
        <f>VLOOKUP(Table2417[[#This Row],[Depósito]],$N$4:$O$7, 2, FALSE)</f>
        <v>Bahía Blanca</v>
      </c>
      <c r="L72" t="b">
        <f ca="1">AND(Table2417[[#This Row],[Fecha ent Prevista]]&gt;TODAY(), Table2417[[#This Row],[Estado]]&lt;&gt;"Entregado")</f>
        <v>1</v>
      </c>
    </row>
    <row r="73" spans="1:12" x14ac:dyDescent="0.25">
      <c r="A73">
        <v>40543</v>
      </c>
      <c r="B73">
        <v>364</v>
      </c>
      <c r="C73">
        <v>70</v>
      </c>
      <c r="D73">
        <v>300</v>
      </c>
      <c r="E73">
        <f t="shared" si="3"/>
        <v>21000</v>
      </c>
      <c r="F73" s="1">
        <f t="shared" ca="1" si="1"/>
        <v>44670</v>
      </c>
      <c r="G73" s="2">
        <v>4</v>
      </c>
      <c r="H73" s="1">
        <f t="shared" ca="1" si="2"/>
        <v>44674</v>
      </c>
      <c r="I73" t="s">
        <v>12</v>
      </c>
      <c r="J73" t="s">
        <v>7</v>
      </c>
      <c r="K73" t="str">
        <f>VLOOKUP(Table2417[[#This Row],[Depósito]],$N$4:$O$7, 2, FALSE)</f>
        <v>Buenos Aires</v>
      </c>
      <c r="L73" t="b">
        <f ca="1">AND(Table2417[[#This Row],[Fecha ent Prevista]]&gt;TODAY(), Table2417[[#This Row],[Estado]]&lt;&gt;"Entregado")</f>
        <v>0</v>
      </c>
    </row>
    <row r="74" spans="1:12" x14ac:dyDescent="0.25">
      <c r="A74">
        <v>20550</v>
      </c>
      <c r="B74">
        <v>365</v>
      </c>
      <c r="C74">
        <v>35</v>
      </c>
      <c r="D74">
        <v>500</v>
      </c>
      <c r="E74">
        <f t="shared" si="3"/>
        <v>17500</v>
      </c>
      <c r="F74" s="1">
        <f t="shared" ref="F74:F75" ca="1" si="4">+TODAY()-5</f>
        <v>44670</v>
      </c>
      <c r="G74" s="2">
        <v>8</v>
      </c>
      <c r="H74" s="1">
        <f t="shared" ref="H74:H75" ca="1" si="5">+F74+G74</f>
        <v>44678</v>
      </c>
      <c r="I74" t="s">
        <v>12</v>
      </c>
      <c r="J74" t="s">
        <v>8</v>
      </c>
      <c r="K74" t="str">
        <f>VLOOKUP(Table2417[[#This Row],[Depósito]],$N$4:$O$7, 2, FALSE)</f>
        <v>Bahía Blanca</v>
      </c>
      <c r="L74" t="b">
        <f ca="1">AND(Table2417[[#This Row],[Fecha ent Prevista]]&gt;TODAY(), Table2417[[#This Row],[Estado]]&lt;&gt;"Entregado")</f>
        <v>1</v>
      </c>
    </row>
    <row r="75" spans="1:12" x14ac:dyDescent="0.25">
      <c r="A75">
        <v>45607</v>
      </c>
      <c r="B75">
        <v>366</v>
      </c>
      <c r="C75">
        <v>40</v>
      </c>
      <c r="D75">
        <v>700</v>
      </c>
      <c r="E75">
        <f t="shared" si="3"/>
        <v>28000</v>
      </c>
      <c r="F75" s="1">
        <f t="shared" ca="1" si="4"/>
        <v>44670</v>
      </c>
      <c r="G75" s="2">
        <v>2</v>
      </c>
      <c r="H75" s="1">
        <f t="shared" ca="1" si="5"/>
        <v>44672</v>
      </c>
      <c r="I75" t="s">
        <v>11</v>
      </c>
      <c r="J75" t="s">
        <v>9</v>
      </c>
      <c r="K75" t="str">
        <f>VLOOKUP(Table2417[[#This Row],[Depósito]],$N$4:$O$7, 2, FALSE)</f>
        <v>Rosario</v>
      </c>
      <c r="L75" t="b">
        <f ca="1">AND(Table2417[[#This Row],[Fecha ent Prevista]]&gt;TODAY(), Table2417[[#This Row],[Estado]]&lt;&gt;"Entregado")</f>
        <v>0</v>
      </c>
    </row>
    <row r="76" spans="1:12" x14ac:dyDescent="0.25">
      <c r="F76" s="1"/>
      <c r="G76" s="2"/>
      <c r="H76" s="1"/>
      <c r="K76" s="13"/>
    </row>
  </sheetData>
  <conditionalFormatting sqref="B9:B75">
    <cfRule type="expression" dxfId="0" priority="3">
      <formula>#REF!="demorado"</formula>
    </cfRule>
  </conditionalFormatting>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ACFDE-A817-48AA-8FD5-B1C7036BF985}">
  <dimension ref="A1:L69"/>
  <sheetViews>
    <sheetView zoomScale="70" zoomScaleNormal="70" workbookViewId="0">
      <selection activeCell="H64" sqref="H64"/>
    </sheetView>
  </sheetViews>
  <sheetFormatPr defaultRowHeight="15" x14ac:dyDescent="0.25"/>
  <cols>
    <col min="1" max="1" width="11.85546875" customWidth="1"/>
    <col min="2" max="2" width="13.7109375" customWidth="1"/>
    <col min="3" max="3" width="11.5703125" customWidth="1"/>
    <col min="4" max="4" width="13.28515625" customWidth="1"/>
    <col min="5" max="5" width="10.28515625" customWidth="1"/>
    <col min="6" max="6" width="17.7109375" customWidth="1"/>
    <col min="7" max="7" width="11.42578125" customWidth="1"/>
    <col min="8" max="8" width="19.28515625" customWidth="1"/>
    <col min="10" max="10" width="11.140625" customWidth="1"/>
    <col min="11" max="11" width="18.85546875" customWidth="1"/>
    <col min="12" max="12" width="21.28515625" customWidth="1"/>
    <col min="13" max="13" width="12.28515625" customWidth="1"/>
  </cols>
  <sheetData>
    <row r="1" spans="1:12" x14ac:dyDescent="0.25">
      <c r="A1" t="s">
        <v>10</v>
      </c>
      <c r="B1" t="s">
        <v>0</v>
      </c>
      <c r="C1" t="s">
        <v>1</v>
      </c>
      <c r="D1" t="s">
        <v>2</v>
      </c>
      <c r="E1" t="s">
        <v>3</v>
      </c>
      <c r="F1" t="s">
        <v>4</v>
      </c>
      <c r="G1" t="s">
        <v>14</v>
      </c>
      <c r="H1" t="s">
        <v>15</v>
      </c>
      <c r="I1" t="s">
        <v>5</v>
      </c>
      <c r="J1" t="s">
        <v>6</v>
      </c>
      <c r="K1" t="s">
        <v>41</v>
      </c>
      <c r="L1" t="s">
        <v>60</v>
      </c>
    </row>
    <row r="2" spans="1:12" x14ac:dyDescent="0.25">
      <c r="A2">
        <v>10304</v>
      </c>
      <c r="B2">
        <v>300</v>
      </c>
      <c r="C2">
        <v>25</v>
      </c>
      <c r="D2">
        <v>300</v>
      </c>
      <c r="E2">
        <v>7500</v>
      </c>
      <c r="F2">
        <v>44670</v>
      </c>
      <c r="G2">
        <v>3</v>
      </c>
      <c r="H2">
        <v>44673</v>
      </c>
      <c r="I2" t="s">
        <v>11</v>
      </c>
      <c r="J2" t="s">
        <v>7</v>
      </c>
      <c r="K2" t="s">
        <v>42</v>
      </c>
      <c r="L2" t="b">
        <v>0</v>
      </c>
    </row>
    <row r="3" spans="1:12" x14ac:dyDescent="0.25">
      <c r="A3">
        <v>60798</v>
      </c>
      <c r="B3">
        <v>301</v>
      </c>
      <c r="C3">
        <v>90</v>
      </c>
      <c r="D3">
        <v>500</v>
      </c>
      <c r="E3">
        <v>45000</v>
      </c>
      <c r="F3">
        <v>44670</v>
      </c>
      <c r="G3">
        <v>6</v>
      </c>
      <c r="H3">
        <v>44676</v>
      </c>
      <c r="I3" t="s">
        <v>12</v>
      </c>
      <c r="J3" t="s">
        <v>8</v>
      </c>
      <c r="K3" t="s">
        <v>43</v>
      </c>
      <c r="L3" t="b">
        <v>1</v>
      </c>
    </row>
    <row r="4" spans="1:12" x14ac:dyDescent="0.25">
      <c r="A4">
        <v>29384</v>
      </c>
      <c r="B4">
        <v>302</v>
      </c>
      <c r="C4">
        <v>20</v>
      </c>
      <c r="D4">
        <v>900</v>
      </c>
      <c r="E4">
        <v>18000</v>
      </c>
      <c r="F4">
        <v>44670</v>
      </c>
      <c r="G4">
        <v>3</v>
      </c>
      <c r="H4">
        <v>44673</v>
      </c>
      <c r="I4" t="s">
        <v>13</v>
      </c>
      <c r="J4" t="s">
        <v>9</v>
      </c>
      <c r="K4" t="s">
        <v>44</v>
      </c>
      <c r="L4" t="b">
        <v>0</v>
      </c>
    </row>
    <row r="5" spans="1:12" x14ac:dyDescent="0.25">
      <c r="A5">
        <v>59302</v>
      </c>
      <c r="B5">
        <v>303</v>
      </c>
      <c r="C5">
        <v>80</v>
      </c>
      <c r="D5">
        <v>200</v>
      </c>
      <c r="E5">
        <v>16000</v>
      </c>
      <c r="F5">
        <v>44670</v>
      </c>
      <c r="G5">
        <v>6</v>
      </c>
      <c r="H5">
        <v>44676</v>
      </c>
      <c r="I5" t="s">
        <v>13</v>
      </c>
      <c r="J5" t="s">
        <v>7</v>
      </c>
      <c r="K5" t="s">
        <v>42</v>
      </c>
      <c r="L5" t="b">
        <v>0</v>
      </c>
    </row>
    <row r="6" spans="1:12" x14ac:dyDescent="0.25">
      <c r="A6">
        <v>45607</v>
      </c>
      <c r="B6">
        <v>304</v>
      </c>
      <c r="C6">
        <v>40</v>
      </c>
      <c r="D6">
        <v>800</v>
      </c>
      <c r="E6">
        <v>32000</v>
      </c>
      <c r="F6">
        <v>44670</v>
      </c>
      <c r="G6">
        <v>8</v>
      </c>
      <c r="H6">
        <v>44678</v>
      </c>
      <c r="I6" t="s">
        <v>12</v>
      </c>
      <c r="J6" t="s">
        <v>8</v>
      </c>
      <c r="K6" t="s">
        <v>43</v>
      </c>
      <c r="L6" t="b">
        <v>1</v>
      </c>
    </row>
    <row r="7" spans="1:12" x14ac:dyDescent="0.25">
      <c r="A7">
        <v>29384</v>
      </c>
      <c r="B7">
        <v>305</v>
      </c>
      <c r="C7">
        <v>35</v>
      </c>
      <c r="D7">
        <v>400</v>
      </c>
      <c r="E7">
        <v>14000</v>
      </c>
      <c r="F7">
        <v>44670</v>
      </c>
      <c r="G7">
        <v>7</v>
      </c>
      <c r="H7">
        <v>44677</v>
      </c>
      <c r="I7" t="s">
        <v>12</v>
      </c>
      <c r="J7" t="s">
        <v>9</v>
      </c>
      <c r="K7" t="s">
        <v>44</v>
      </c>
      <c r="L7" t="b">
        <v>1</v>
      </c>
    </row>
    <row r="8" spans="1:12" x14ac:dyDescent="0.25">
      <c r="A8">
        <v>50695</v>
      </c>
      <c r="B8">
        <v>306</v>
      </c>
      <c r="C8">
        <v>60</v>
      </c>
      <c r="D8">
        <v>200</v>
      </c>
      <c r="E8">
        <v>12000</v>
      </c>
      <c r="F8">
        <v>44670</v>
      </c>
      <c r="G8">
        <v>3</v>
      </c>
      <c r="H8">
        <v>44673</v>
      </c>
      <c r="I8" t="s">
        <v>11</v>
      </c>
      <c r="J8" t="s">
        <v>8</v>
      </c>
      <c r="K8" t="s">
        <v>43</v>
      </c>
      <c r="L8" t="b">
        <v>0</v>
      </c>
    </row>
    <row r="9" spans="1:12" x14ac:dyDescent="0.25">
      <c r="A9">
        <v>10395</v>
      </c>
      <c r="B9">
        <v>307</v>
      </c>
      <c r="C9">
        <v>40</v>
      </c>
      <c r="D9">
        <v>300</v>
      </c>
      <c r="E9">
        <v>12000</v>
      </c>
      <c r="F9">
        <v>44670</v>
      </c>
      <c r="G9">
        <v>4</v>
      </c>
      <c r="H9">
        <v>44674</v>
      </c>
      <c r="I9" t="s">
        <v>11</v>
      </c>
      <c r="J9" t="s">
        <v>9</v>
      </c>
      <c r="K9" t="s">
        <v>44</v>
      </c>
      <c r="L9" t="b">
        <v>0</v>
      </c>
    </row>
    <row r="10" spans="1:12" x14ac:dyDescent="0.25">
      <c r="A10">
        <v>15036</v>
      </c>
      <c r="B10">
        <v>308</v>
      </c>
      <c r="C10">
        <v>120</v>
      </c>
      <c r="D10">
        <v>400</v>
      </c>
      <c r="E10">
        <v>48000</v>
      </c>
      <c r="F10">
        <v>44670</v>
      </c>
      <c r="G10">
        <v>5</v>
      </c>
      <c r="H10">
        <v>44675</v>
      </c>
      <c r="I10" t="s">
        <v>12</v>
      </c>
      <c r="J10" t="s">
        <v>9</v>
      </c>
      <c r="K10" t="s">
        <v>44</v>
      </c>
      <c r="L10" t="b">
        <v>0</v>
      </c>
    </row>
    <row r="11" spans="1:12" x14ac:dyDescent="0.25">
      <c r="A11">
        <v>45023</v>
      </c>
      <c r="B11">
        <v>309</v>
      </c>
      <c r="C11">
        <v>30</v>
      </c>
      <c r="D11">
        <v>100</v>
      </c>
      <c r="E11">
        <v>3000</v>
      </c>
      <c r="F11">
        <v>44670</v>
      </c>
      <c r="G11">
        <v>8</v>
      </c>
      <c r="H11">
        <v>44678</v>
      </c>
      <c r="I11" t="s">
        <v>13</v>
      </c>
      <c r="J11" t="s">
        <v>7</v>
      </c>
      <c r="K11" t="s">
        <v>42</v>
      </c>
      <c r="L11" t="b">
        <v>0</v>
      </c>
    </row>
    <row r="12" spans="1:12" x14ac:dyDescent="0.25">
      <c r="A12">
        <v>40543</v>
      </c>
      <c r="B12">
        <v>310</v>
      </c>
      <c r="C12">
        <v>25</v>
      </c>
      <c r="D12">
        <v>500</v>
      </c>
      <c r="E12">
        <v>12500</v>
      </c>
      <c r="F12">
        <v>44670</v>
      </c>
      <c r="G12">
        <v>2</v>
      </c>
      <c r="H12">
        <v>44672</v>
      </c>
      <c r="I12" t="s">
        <v>13</v>
      </c>
      <c r="J12" t="s">
        <v>7</v>
      </c>
      <c r="K12" t="s">
        <v>42</v>
      </c>
      <c r="L12" t="b">
        <v>0</v>
      </c>
    </row>
    <row r="13" spans="1:12" x14ac:dyDescent="0.25">
      <c r="A13">
        <v>20550</v>
      </c>
      <c r="B13">
        <v>311</v>
      </c>
      <c r="C13">
        <v>60</v>
      </c>
      <c r="D13">
        <v>600</v>
      </c>
      <c r="E13">
        <v>36000</v>
      </c>
      <c r="F13">
        <v>44670</v>
      </c>
      <c r="G13">
        <v>7</v>
      </c>
      <c r="H13">
        <v>44677</v>
      </c>
      <c r="I13" t="s">
        <v>12</v>
      </c>
      <c r="J13" t="s">
        <v>7</v>
      </c>
      <c r="K13" t="s">
        <v>42</v>
      </c>
      <c r="L13" t="b">
        <v>1</v>
      </c>
    </row>
    <row r="14" spans="1:12" x14ac:dyDescent="0.25">
      <c r="A14">
        <v>45607</v>
      </c>
      <c r="B14">
        <v>312</v>
      </c>
      <c r="C14">
        <v>45</v>
      </c>
      <c r="D14">
        <v>700</v>
      </c>
      <c r="E14">
        <v>31500</v>
      </c>
      <c r="F14">
        <v>44670</v>
      </c>
      <c r="G14">
        <v>6</v>
      </c>
      <c r="H14">
        <v>44676</v>
      </c>
      <c r="I14" t="s">
        <v>12</v>
      </c>
      <c r="J14" t="s">
        <v>7</v>
      </c>
      <c r="K14" t="s">
        <v>42</v>
      </c>
      <c r="L14" t="b">
        <v>1</v>
      </c>
    </row>
    <row r="15" spans="1:12" x14ac:dyDescent="0.25">
      <c r="A15">
        <v>29384</v>
      </c>
      <c r="B15">
        <v>313</v>
      </c>
      <c r="C15">
        <v>80</v>
      </c>
      <c r="D15">
        <v>400</v>
      </c>
      <c r="E15">
        <v>32000</v>
      </c>
      <c r="F15">
        <v>44670</v>
      </c>
      <c r="G15">
        <v>3</v>
      </c>
      <c r="H15">
        <v>44673</v>
      </c>
      <c r="I15" t="s">
        <v>11</v>
      </c>
      <c r="J15" t="s">
        <v>8</v>
      </c>
      <c r="K15" t="s">
        <v>43</v>
      </c>
      <c r="L15" t="b">
        <v>0</v>
      </c>
    </row>
    <row r="16" spans="1:12" x14ac:dyDescent="0.25">
      <c r="A16">
        <v>50695</v>
      </c>
      <c r="B16">
        <v>314</v>
      </c>
      <c r="C16">
        <v>65</v>
      </c>
      <c r="D16">
        <v>300</v>
      </c>
      <c r="E16">
        <v>19500</v>
      </c>
      <c r="F16">
        <v>44670</v>
      </c>
      <c r="G16">
        <v>8</v>
      </c>
      <c r="H16">
        <v>44678</v>
      </c>
      <c r="I16" t="s">
        <v>13</v>
      </c>
      <c r="J16" t="s">
        <v>9</v>
      </c>
      <c r="K16" t="s">
        <v>44</v>
      </c>
      <c r="L16" t="b">
        <v>0</v>
      </c>
    </row>
    <row r="17" spans="1:12" x14ac:dyDescent="0.25">
      <c r="A17">
        <v>30960</v>
      </c>
      <c r="B17">
        <v>315</v>
      </c>
      <c r="C17">
        <v>75</v>
      </c>
      <c r="D17">
        <v>400</v>
      </c>
      <c r="E17">
        <v>30000</v>
      </c>
      <c r="F17">
        <v>44670</v>
      </c>
      <c r="G17">
        <v>1</v>
      </c>
      <c r="H17">
        <v>44671</v>
      </c>
      <c r="I17" t="s">
        <v>12</v>
      </c>
      <c r="J17" t="s">
        <v>9</v>
      </c>
      <c r="K17" t="s">
        <v>44</v>
      </c>
      <c r="L17" t="b">
        <v>0</v>
      </c>
    </row>
    <row r="18" spans="1:12" x14ac:dyDescent="0.25">
      <c r="A18">
        <v>10304</v>
      </c>
      <c r="B18">
        <v>316</v>
      </c>
      <c r="C18">
        <v>90</v>
      </c>
      <c r="D18">
        <v>700</v>
      </c>
      <c r="E18">
        <v>63000</v>
      </c>
      <c r="F18">
        <v>44670</v>
      </c>
      <c r="G18">
        <v>2</v>
      </c>
      <c r="H18">
        <v>44672</v>
      </c>
      <c r="I18" t="s">
        <v>11</v>
      </c>
      <c r="J18" t="s">
        <v>7</v>
      </c>
      <c r="K18" t="s">
        <v>42</v>
      </c>
      <c r="L18" t="b">
        <v>0</v>
      </c>
    </row>
    <row r="19" spans="1:12" x14ac:dyDescent="0.25">
      <c r="A19">
        <v>60798</v>
      </c>
      <c r="B19">
        <v>317</v>
      </c>
      <c r="C19">
        <v>20</v>
      </c>
      <c r="D19">
        <v>800</v>
      </c>
      <c r="E19">
        <v>16000</v>
      </c>
      <c r="F19">
        <v>44670</v>
      </c>
      <c r="G19">
        <v>6</v>
      </c>
      <c r="H19">
        <v>44676</v>
      </c>
      <c r="I19" t="s">
        <v>12</v>
      </c>
      <c r="J19" t="s">
        <v>8</v>
      </c>
      <c r="K19" t="s">
        <v>43</v>
      </c>
      <c r="L19" t="b">
        <v>1</v>
      </c>
    </row>
    <row r="20" spans="1:12" x14ac:dyDescent="0.25">
      <c r="A20">
        <v>29384</v>
      </c>
      <c r="B20">
        <v>318</v>
      </c>
      <c r="C20">
        <v>15</v>
      </c>
      <c r="D20">
        <v>200</v>
      </c>
      <c r="E20">
        <v>3000</v>
      </c>
      <c r="F20">
        <v>44670</v>
      </c>
      <c r="G20">
        <v>3</v>
      </c>
      <c r="H20">
        <v>44673</v>
      </c>
      <c r="I20" t="s">
        <v>13</v>
      </c>
      <c r="J20" t="s">
        <v>9</v>
      </c>
      <c r="K20" t="s">
        <v>44</v>
      </c>
      <c r="L20" t="b">
        <v>0</v>
      </c>
    </row>
    <row r="21" spans="1:12" x14ac:dyDescent="0.25">
      <c r="A21">
        <v>59302</v>
      </c>
      <c r="B21">
        <v>319</v>
      </c>
      <c r="C21">
        <v>45</v>
      </c>
      <c r="D21">
        <v>500</v>
      </c>
      <c r="E21">
        <v>22500</v>
      </c>
      <c r="F21">
        <v>44670</v>
      </c>
      <c r="G21">
        <v>4</v>
      </c>
      <c r="H21">
        <v>44674</v>
      </c>
      <c r="I21" t="s">
        <v>12</v>
      </c>
      <c r="J21" t="s">
        <v>8</v>
      </c>
      <c r="K21" t="s">
        <v>43</v>
      </c>
      <c r="L21" t="b">
        <v>0</v>
      </c>
    </row>
    <row r="22" spans="1:12" x14ac:dyDescent="0.25">
      <c r="A22">
        <v>45607</v>
      </c>
      <c r="B22">
        <v>320</v>
      </c>
      <c r="C22">
        <v>30</v>
      </c>
      <c r="D22">
        <v>500</v>
      </c>
      <c r="E22">
        <v>15000</v>
      </c>
      <c r="F22">
        <v>44670</v>
      </c>
      <c r="G22">
        <v>2</v>
      </c>
      <c r="H22">
        <v>44672</v>
      </c>
      <c r="I22" t="s">
        <v>11</v>
      </c>
      <c r="J22" t="s">
        <v>9</v>
      </c>
      <c r="K22" t="s">
        <v>44</v>
      </c>
      <c r="L22" t="b">
        <v>0</v>
      </c>
    </row>
    <row r="23" spans="1:12" x14ac:dyDescent="0.25">
      <c r="A23">
        <v>29384</v>
      </c>
      <c r="B23">
        <v>321</v>
      </c>
      <c r="C23">
        <v>25</v>
      </c>
      <c r="D23">
        <v>300</v>
      </c>
      <c r="E23">
        <v>7500</v>
      </c>
      <c r="F23">
        <v>44670</v>
      </c>
      <c r="G23">
        <v>7</v>
      </c>
      <c r="H23">
        <v>44677</v>
      </c>
      <c r="I23" t="s">
        <v>12</v>
      </c>
      <c r="J23" t="s">
        <v>8</v>
      </c>
      <c r="K23" t="s">
        <v>43</v>
      </c>
      <c r="L23" t="b">
        <v>1</v>
      </c>
    </row>
    <row r="24" spans="1:12" x14ac:dyDescent="0.25">
      <c r="A24">
        <v>50695</v>
      </c>
      <c r="B24">
        <v>322</v>
      </c>
      <c r="C24">
        <v>80</v>
      </c>
      <c r="D24">
        <v>500</v>
      </c>
      <c r="E24">
        <v>40000</v>
      </c>
      <c r="F24">
        <v>44670</v>
      </c>
      <c r="G24">
        <v>4</v>
      </c>
      <c r="H24">
        <v>44674</v>
      </c>
      <c r="I24" t="s">
        <v>13</v>
      </c>
      <c r="J24" t="s">
        <v>7</v>
      </c>
      <c r="K24" t="s">
        <v>42</v>
      </c>
      <c r="L24" t="b">
        <v>0</v>
      </c>
    </row>
    <row r="25" spans="1:12" x14ac:dyDescent="0.25">
      <c r="A25">
        <v>10395</v>
      </c>
      <c r="B25">
        <v>323</v>
      </c>
      <c r="C25">
        <v>55</v>
      </c>
      <c r="D25">
        <v>600</v>
      </c>
      <c r="E25">
        <v>33000</v>
      </c>
      <c r="F25">
        <v>44670</v>
      </c>
      <c r="G25">
        <v>8</v>
      </c>
      <c r="H25">
        <v>44678</v>
      </c>
      <c r="I25" t="s">
        <v>13</v>
      </c>
      <c r="J25" t="s">
        <v>8</v>
      </c>
      <c r="K25" t="s">
        <v>43</v>
      </c>
      <c r="L25" t="b">
        <v>0</v>
      </c>
    </row>
    <row r="26" spans="1:12" x14ac:dyDescent="0.25">
      <c r="A26">
        <v>15036</v>
      </c>
      <c r="B26">
        <v>324</v>
      </c>
      <c r="C26">
        <v>65</v>
      </c>
      <c r="D26">
        <v>900</v>
      </c>
      <c r="E26">
        <v>58500</v>
      </c>
      <c r="F26">
        <v>44670</v>
      </c>
      <c r="G26">
        <v>2</v>
      </c>
      <c r="H26">
        <v>44672</v>
      </c>
      <c r="I26" t="s">
        <v>12</v>
      </c>
      <c r="J26" t="s">
        <v>9</v>
      </c>
      <c r="K26" t="s">
        <v>44</v>
      </c>
      <c r="L26" t="b">
        <v>0</v>
      </c>
    </row>
    <row r="27" spans="1:12" x14ac:dyDescent="0.25">
      <c r="A27">
        <v>45023</v>
      </c>
      <c r="B27">
        <v>325</v>
      </c>
      <c r="C27">
        <v>90</v>
      </c>
      <c r="D27">
        <v>400</v>
      </c>
      <c r="E27">
        <v>36000</v>
      </c>
      <c r="F27">
        <v>44670</v>
      </c>
      <c r="G27">
        <v>7</v>
      </c>
      <c r="H27">
        <v>44677</v>
      </c>
      <c r="I27" t="s">
        <v>12</v>
      </c>
      <c r="J27" t="s">
        <v>7</v>
      </c>
      <c r="K27" t="s">
        <v>42</v>
      </c>
      <c r="L27" t="b">
        <v>1</v>
      </c>
    </row>
    <row r="28" spans="1:12" x14ac:dyDescent="0.25">
      <c r="A28">
        <v>40543</v>
      </c>
      <c r="B28">
        <v>326</v>
      </c>
      <c r="C28">
        <v>55</v>
      </c>
      <c r="D28">
        <v>600</v>
      </c>
      <c r="E28">
        <v>33000</v>
      </c>
      <c r="F28">
        <v>44670</v>
      </c>
      <c r="G28">
        <v>6</v>
      </c>
      <c r="H28">
        <v>44676</v>
      </c>
      <c r="I28" t="s">
        <v>11</v>
      </c>
      <c r="J28" t="s">
        <v>8</v>
      </c>
      <c r="K28" t="s">
        <v>43</v>
      </c>
      <c r="L28" t="b">
        <v>1</v>
      </c>
    </row>
    <row r="29" spans="1:12" x14ac:dyDescent="0.25">
      <c r="A29">
        <v>30670</v>
      </c>
      <c r="B29">
        <v>327</v>
      </c>
      <c r="C29">
        <v>35</v>
      </c>
      <c r="D29">
        <v>500</v>
      </c>
      <c r="E29">
        <v>17500</v>
      </c>
      <c r="F29">
        <v>44670</v>
      </c>
      <c r="G29">
        <v>3</v>
      </c>
      <c r="H29">
        <v>44673</v>
      </c>
      <c r="I29" t="s">
        <v>11</v>
      </c>
      <c r="J29" t="s">
        <v>9</v>
      </c>
      <c r="K29" t="s">
        <v>44</v>
      </c>
      <c r="L29" t="b">
        <v>0</v>
      </c>
    </row>
    <row r="30" spans="1:12" x14ac:dyDescent="0.25">
      <c r="A30">
        <v>45090</v>
      </c>
      <c r="B30">
        <v>328</v>
      </c>
      <c r="C30">
        <v>90</v>
      </c>
      <c r="D30">
        <v>700</v>
      </c>
      <c r="E30">
        <v>63000</v>
      </c>
      <c r="F30">
        <v>44670</v>
      </c>
      <c r="G30">
        <v>8</v>
      </c>
      <c r="H30">
        <v>44678</v>
      </c>
      <c r="I30" t="s">
        <v>12</v>
      </c>
      <c r="J30" t="s">
        <v>7</v>
      </c>
      <c r="K30" t="s">
        <v>42</v>
      </c>
      <c r="L30" t="b">
        <v>1</v>
      </c>
    </row>
    <row r="31" spans="1:12" x14ac:dyDescent="0.25">
      <c r="A31">
        <v>23450</v>
      </c>
      <c r="B31">
        <v>329</v>
      </c>
      <c r="C31">
        <v>95</v>
      </c>
      <c r="D31">
        <v>300</v>
      </c>
      <c r="E31">
        <v>28500</v>
      </c>
      <c r="F31">
        <v>44670</v>
      </c>
      <c r="G31">
        <v>1</v>
      </c>
      <c r="H31">
        <v>44671</v>
      </c>
      <c r="I31" t="s">
        <v>13</v>
      </c>
      <c r="J31" t="s">
        <v>8</v>
      </c>
      <c r="K31" t="s">
        <v>43</v>
      </c>
      <c r="L31" t="b">
        <v>0</v>
      </c>
    </row>
    <row r="32" spans="1:12" x14ac:dyDescent="0.25">
      <c r="A32">
        <v>59830</v>
      </c>
      <c r="B32">
        <v>330</v>
      </c>
      <c r="C32">
        <v>120</v>
      </c>
      <c r="D32">
        <v>500</v>
      </c>
      <c r="E32">
        <v>60000</v>
      </c>
      <c r="F32">
        <v>44670</v>
      </c>
      <c r="G32">
        <v>2</v>
      </c>
      <c r="H32">
        <v>44672</v>
      </c>
      <c r="I32" t="s">
        <v>13</v>
      </c>
      <c r="J32" t="s">
        <v>9</v>
      </c>
      <c r="K32" t="s">
        <v>44</v>
      </c>
      <c r="L32" t="b">
        <v>0</v>
      </c>
    </row>
    <row r="33" spans="1:12" x14ac:dyDescent="0.25">
      <c r="A33">
        <v>10304</v>
      </c>
      <c r="B33">
        <v>331</v>
      </c>
      <c r="C33">
        <v>15</v>
      </c>
      <c r="D33">
        <v>800</v>
      </c>
      <c r="E33">
        <v>12000</v>
      </c>
      <c r="F33">
        <v>44670</v>
      </c>
      <c r="G33">
        <v>6</v>
      </c>
      <c r="H33">
        <v>44676</v>
      </c>
      <c r="I33" t="s">
        <v>12</v>
      </c>
      <c r="J33" t="s">
        <v>8</v>
      </c>
      <c r="K33" t="s">
        <v>43</v>
      </c>
      <c r="L33" t="b">
        <v>1</v>
      </c>
    </row>
    <row r="34" spans="1:12" x14ac:dyDescent="0.25">
      <c r="A34">
        <v>60798</v>
      </c>
      <c r="B34">
        <v>332</v>
      </c>
      <c r="C34">
        <v>35</v>
      </c>
      <c r="D34">
        <v>900</v>
      </c>
      <c r="E34">
        <v>31500</v>
      </c>
      <c r="F34">
        <v>44670</v>
      </c>
      <c r="G34">
        <v>3</v>
      </c>
      <c r="H34">
        <v>44673</v>
      </c>
      <c r="I34" t="s">
        <v>12</v>
      </c>
      <c r="J34" t="s">
        <v>9</v>
      </c>
      <c r="K34" t="s">
        <v>44</v>
      </c>
      <c r="L34" t="b">
        <v>0</v>
      </c>
    </row>
    <row r="35" spans="1:12" x14ac:dyDescent="0.25">
      <c r="A35">
        <v>29384</v>
      </c>
      <c r="B35">
        <v>333</v>
      </c>
      <c r="C35">
        <v>65</v>
      </c>
      <c r="D35">
        <v>100</v>
      </c>
      <c r="E35">
        <v>6500</v>
      </c>
      <c r="F35">
        <v>44670</v>
      </c>
      <c r="G35">
        <v>4</v>
      </c>
      <c r="H35">
        <v>44674</v>
      </c>
      <c r="I35" t="s">
        <v>11</v>
      </c>
      <c r="J35" t="s">
        <v>9</v>
      </c>
      <c r="K35" t="s">
        <v>44</v>
      </c>
      <c r="L35" t="b">
        <v>0</v>
      </c>
    </row>
    <row r="36" spans="1:12" x14ac:dyDescent="0.25">
      <c r="A36">
        <v>59302</v>
      </c>
      <c r="B36">
        <v>334</v>
      </c>
      <c r="C36">
        <v>90</v>
      </c>
      <c r="D36">
        <v>400</v>
      </c>
      <c r="E36">
        <v>36000</v>
      </c>
      <c r="F36">
        <v>44670</v>
      </c>
      <c r="G36">
        <v>2</v>
      </c>
      <c r="H36">
        <v>44672</v>
      </c>
      <c r="I36" t="s">
        <v>13</v>
      </c>
      <c r="J36" t="s">
        <v>7</v>
      </c>
      <c r="K36" t="s">
        <v>42</v>
      </c>
      <c r="L36" t="b">
        <v>0</v>
      </c>
    </row>
    <row r="37" spans="1:12" x14ac:dyDescent="0.25">
      <c r="A37">
        <v>45607</v>
      </c>
      <c r="B37">
        <v>335</v>
      </c>
      <c r="C37">
        <v>85</v>
      </c>
      <c r="D37">
        <v>300</v>
      </c>
      <c r="E37">
        <v>25500</v>
      </c>
      <c r="F37">
        <v>44670</v>
      </c>
      <c r="G37">
        <v>7</v>
      </c>
      <c r="H37">
        <v>44677</v>
      </c>
      <c r="I37" t="s">
        <v>12</v>
      </c>
      <c r="J37" t="s">
        <v>7</v>
      </c>
      <c r="K37" t="s">
        <v>42</v>
      </c>
      <c r="L37" t="b">
        <v>1</v>
      </c>
    </row>
    <row r="38" spans="1:12" x14ac:dyDescent="0.25">
      <c r="A38">
        <v>29384</v>
      </c>
      <c r="B38">
        <v>336</v>
      </c>
      <c r="C38">
        <v>75</v>
      </c>
      <c r="D38">
        <v>500</v>
      </c>
      <c r="E38">
        <v>37500</v>
      </c>
      <c r="F38">
        <v>44670</v>
      </c>
      <c r="G38">
        <v>4</v>
      </c>
      <c r="H38">
        <v>44674</v>
      </c>
      <c r="I38" t="s">
        <v>11</v>
      </c>
      <c r="J38" t="s">
        <v>7</v>
      </c>
      <c r="K38" t="s">
        <v>42</v>
      </c>
      <c r="L38" t="b">
        <v>0</v>
      </c>
    </row>
    <row r="39" spans="1:12" x14ac:dyDescent="0.25">
      <c r="A39">
        <v>20550</v>
      </c>
      <c r="B39">
        <v>337</v>
      </c>
      <c r="C39">
        <v>30</v>
      </c>
      <c r="D39">
        <v>600</v>
      </c>
      <c r="E39">
        <v>18000</v>
      </c>
      <c r="F39">
        <v>44670</v>
      </c>
      <c r="G39">
        <v>6</v>
      </c>
      <c r="H39">
        <v>44676</v>
      </c>
      <c r="I39" t="s">
        <v>12</v>
      </c>
      <c r="J39" t="s">
        <v>7</v>
      </c>
      <c r="K39" t="s">
        <v>42</v>
      </c>
      <c r="L39" t="b">
        <v>1</v>
      </c>
    </row>
    <row r="40" spans="1:12" x14ac:dyDescent="0.25">
      <c r="A40">
        <v>45607</v>
      </c>
      <c r="B40">
        <v>338</v>
      </c>
      <c r="C40">
        <v>55</v>
      </c>
      <c r="D40">
        <v>300</v>
      </c>
      <c r="E40">
        <v>16500</v>
      </c>
      <c r="F40">
        <v>44670</v>
      </c>
      <c r="G40">
        <v>3</v>
      </c>
      <c r="H40">
        <v>44673</v>
      </c>
      <c r="I40" t="s">
        <v>13</v>
      </c>
      <c r="J40" t="s">
        <v>8</v>
      </c>
      <c r="K40" t="s">
        <v>43</v>
      </c>
      <c r="L40" t="b">
        <v>0</v>
      </c>
    </row>
    <row r="41" spans="1:12" x14ac:dyDescent="0.25">
      <c r="A41">
        <v>29384</v>
      </c>
      <c r="B41">
        <v>339</v>
      </c>
      <c r="C41">
        <v>80</v>
      </c>
      <c r="D41">
        <v>800</v>
      </c>
      <c r="E41">
        <v>64000</v>
      </c>
      <c r="F41">
        <v>44670</v>
      </c>
      <c r="G41">
        <v>6</v>
      </c>
      <c r="H41">
        <v>44676</v>
      </c>
      <c r="I41" t="s">
        <v>13</v>
      </c>
      <c r="J41" t="s">
        <v>9</v>
      </c>
      <c r="K41" t="s">
        <v>44</v>
      </c>
      <c r="L41" t="b">
        <v>0</v>
      </c>
    </row>
    <row r="42" spans="1:12" x14ac:dyDescent="0.25">
      <c r="A42">
        <v>50695</v>
      </c>
      <c r="B42">
        <v>340</v>
      </c>
      <c r="C42">
        <v>120</v>
      </c>
      <c r="D42">
        <v>700</v>
      </c>
      <c r="E42">
        <v>84000</v>
      </c>
      <c r="F42">
        <v>44670</v>
      </c>
      <c r="G42">
        <v>8</v>
      </c>
      <c r="H42">
        <v>44678</v>
      </c>
      <c r="I42" t="s">
        <v>12</v>
      </c>
      <c r="J42" t="s">
        <v>9</v>
      </c>
      <c r="K42" t="s">
        <v>44</v>
      </c>
      <c r="L42" t="b">
        <v>1</v>
      </c>
    </row>
    <row r="43" spans="1:12" x14ac:dyDescent="0.25">
      <c r="A43">
        <v>30960</v>
      </c>
      <c r="B43">
        <v>341</v>
      </c>
      <c r="C43">
        <v>75</v>
      </c>
      <c r="D43">
        <v>900</v>
      </c>
      <c r="E43">
        <v>67500</v>
      </c>
      <c r="F43">
        <v>44670</v>
      </c>
      <c r="G43">
        <v>7</v>
      </c>
      <c r="H43">
        <v>44677</v>
      </c>
      <c r="I43" t="s">
        <v>12</v>
      </c>
      <c r="J43" t="s">
        <v>7</v>
      </c>
      <c r="K43" t="s">
        <v>42</v>
      </c>
      <c r="L43" t="b">
        <v>1</v>
      </c>
    </row>
    <row r="44" spans="1:12" x14ac:dyDescent="0.25">
      <c r="A44">
        <v>10304</v>
      </c>
      <c r="B44">
        <v>342</v>
      </c>
      <c r="C44">
        <v>120</v>
      </c>
      <c r="D44">
        <v>500</v>
      </c>
      <c r="E44">
        <v>60000</v>
      </c>
      <c r="F44">
        <v>44670</v>
      </c>
      <c r="G44">
        <v>3</v>
      </c>
      <c r="H44">
        <v>44673</v>
      </c>
      <c r="I44" t="s">
        <v>11</v>
      </c>
      <c r="J44" t="s">
        <v>7</v>
      </c>
      <c r="K44" t="s">
        <v>42</v>
      </c>
      <c r="L44" t="b">
        <v>0</v>
      </c>
    </row>
    <row r="45" spans="1:12" x14ac:dyDescent="0.25">
      <c r="A45">
        <v>60798</v>
      </c>
      <c r="B45">
        <v>343</v>
      </c>
      <c r="C45">
        <v>130</v>
      </c>
      <c r="D45">
        <v>400</v>
      </c>
      <c r="E45">
        <v>52000</v>
      </c>
      <c r="F45">
        <v>44670</v>
      </c>
      <c r="G45">
        <v>4</v>
      </c>
      <c r="H45">
        <v>44674</v>
      </c>
      <c r="I45" t="s">
        <v>11</v>
      </c>
      <c r="J45" t="s">
        <v>8</v>
      </c>
      <c r="K45" t="s">
        <v>43</v>
      </c>
      <c r="L45" t="b">
        <v>0</v>
      </c>
    </row>
    <row r="46" spans="1:12" x14ac:dyDescent="0.25">
      <c r="A46">
        <v>29384</v>
      </c>
      <c r="B46">
        <v>344</v>
      </c>
      <c r="C46">
        <v>100</v>
      </c>
      <c r="D46">
        <v>300</v>
      </c>
      <c r="E46">
        <v>30000</v>
      </c>
      <c r="F46">
        <v>44670</v>
      </c>
      <c r="G46">
        <v>5</v>
      </c>
      <c r="H46">
        <v>44675</v>
      </c>
      <c r="I46" t="s">
        <v>12</v>
      </c>
      <c r="J46" t="s">
        <v>9</v>
      </c>
      <c r="K46" t="s">
        <v>44</v>
      </c>
      <c r="L46" t="b">
        <v>0</v>
      </c>
    </row>
    <row r="47" spans="1:12" x14ac:dyDescent="0.25">
      <c r="A47">
        <v>59302</v>
      </c>
      <c r="B47">
        <v>345</v>
      </c>
      <c r="C47">
        <v>85</v>
      </c>
      <c r="D47">
        <v>500</v>
      </c>
      <c r="E47">
        <v>42500</v>
      </c>
      <c r="F47">
        <v>44670</v>
      </c>
      <c r="G47">
        <v>8</v>
      </c>
      <c r="H47">
        <v>44678</v>
      </c>
      <c r="I47" t="s">
        <v>13</v>
      </c>
      <c r="J47" t="s">
        <v>7</v>
      </c>
      <c r="K47" t="s">
        <v>42</v>
      </c>
      <c r="L47" t="b">
        <v>0</v>
      </c>
    </row>
    <row r="48" spans="1:12" x14ac:dyDescent="0.25">
      <c r="A48">
        <v>23450</v>
      </c>
      <c r="B48">
        <v>346</v>
      </c>
      <c r="C48">
        <v>90</v>
      </c>
      <c r="D48">
        <v>700</v>
      </c>
      <c r="E48">
        <v>63000</v>
      </c>
      <c r="F48">
        <v>44670</v>
      </c>
      <c r="G48">
        <v>2</v>
      </c>
      <c r="H48">
        <v>44672</v>
      </c>
      <c r="I48" t="s">
        <v>13</v>
      </c>
      <c r="J48" t="s">
        <v>8</v>
      </c>
      <c r="K48" t="s">
        <v>43</v>
      </c>
      <c r="L48" t="b">
        <v>0</v>
      </c>
    </row>
    <row r="49" spans="1:12" x14ac:dyDescent="0.25">
      <c r="A49">
        <v>59830</v>
      </c>
      <c r="B49">
        <v>347</v>
      </c>
      <c r="C49">
        <v>110</v>
      </c>
      <c r="D49">
        <v>200</v>
      </c>
      <c r="E49">
        <v>22000</v>
      </c>
      <c r="F49">
        <v>44670</v>
      </c>
      <c r="G49">
        <v>7</v>
      </c>
      <c r="H49">
        <v>44677</v>
      </c>
      <c r="I49" t="s">
        <v>12</v>
      </c>
      <c r="J49" t="s">
        <v>9</v>
      </c>
      <c r="K49" t="s">
        <v>44</v>
      </c>
      <c r="L49" t="b">
        <v>1</v>
      </c>
    </row>
    <row r="50" spans="1:12" x14ac:dyDescent="0.25">
      <c r="A50">
        <v>10304</v>
      </c>
      <c r="B50">
        <v>348</v>
      </c>
      <c r="C50">
        <v>25</v>
      </c>
      <c r="D50">
        <v>500</v>
      </c>
      <c r="E50">
        <v>12500</v>
      </c>
      <c r="F50">
        <v>44670</v>
      </c>
      <c r="G50">
        <v>6</v>
      </c>
      <c r="H50">
        <v>44676</v>
      </c>
      <c r="I50" t="s">
        <v>12</v>
      </c>
      <c r="J50" t="s">
        <v>8</v>
      </c>
      <c r="K50" t="s">
        <v>43</v>
      </c>
      <c r="L50" t="b">
        <v>1</v>
      </c>
    </row>
    <row r="51" spans="1:12" x14ac:dyDescent="0.25">
      <c r="A51">
        <v>60798</v>
      </c>
      <c r="B51">
        <v>349</v>
      </c>
      <c r="C51">
        <v>90</v>
      </c>
      <c r="D51">
        <v>500</v>
      </c>
      <c r="E51">
        <v>45000</v>
      </c>
      <c r="F51">
        <v>44670</v>
      </c>
      <c r="G51">
        <v>3</v>
      </c>
      <c r="H51">
        <v>44673</v>
      </c>
      <c r="I51" t="s">
        <v>11</v>
      </c>
      <c r="J51" t="s">
        <v>9</v>
      </c>
      <c r="K51" t="s">
        <v>44</v>
      </c>
      <c r="L51" t="b">
        <v>0</v>
      </c>
    </row>
    <row r="52" spans="1:12" x14ac:dyDescent="0.25">
      <c r="A52">
        <v>29384</v>
      </c>
      <c r="B52">
        <v>350</v>
      </c>
      <c r="C52">
        <v>35</v>
      </c>
      <c r="D52">
        <v>600</v>
      </c>
      <c r="E52">
        <v>21000</v>
      </c>
      <c r="F52">
        <v>44670</v>
      </c>
      <c r="G52">
        <v>8</v>
      </c>
      <c r="H52">
        <v>44678</v>
      </c>
      <c r="I52" t="s">
        <v>13</v>
      </c>
      <c r="J52" t="s">
        <v>9</v>
      </c>
      <c r="K52" t="s">
        <v>44</v>
      </c>
      <c r="L52" t="b">
        <v>0</v>
      </c>
    </row>
    <row r="53" spans="1:12" x14ac:dyDescent="0.25">
      <c r="A53">
        <v>59302</v>
      </c>
      <c r="B53">
        <v>351</v>
      </c>
      <c r="C53">
        <v>60</v>
      </c>
      <c r="D53">
        <v>900</v>
      </c>
      <c r="E53">
        <v>54000</v>
      </c>
      <c r="F53">
        <v>44670</v>
      </c>
      <c r="G53">
        <v>1</v>
      </c>
      <c r="H53">
        <v>44671</v>
      </c>
      <c r="I53" t="s">
        <v>12</v>
      </c>
      <c r="J53" t="s">
        <v>7</v>
      </c>
      <c r="K53" t="s">
        <v>42</v>
      </c>
      <c r="L53" t="b">
        <v>0</v>
      </c>
    </row>
    <row r="54" spans="1:12" x14ac:dyDescent="0.25">
      <c r="A54">
        <v>45607</v>
      </c>
      <c r="B54">
        <v>352</v>
      </c>
      <c r="C54">
        <v>40</v>
      </c>
      <c r="D54">
        <v>600</v>
      </c>
      <c r="E54">
        <v>24000</v>
      </c>
      <c r="F54">
        <v>44670</v>
      </c>
      <c r="G54">
        <v>2</v>
      </c>
      <c r="H54">
        <v>44672</v>
      </c>
      <c r="I54" t="s">
        <v>11</v>
      </c>
      <c r="J54" t="s">
        <v>7</v>
      </c>
      <c r="K54" t="s">
        <v>42</v>
      </c>
      <c r="L54" t="b">
        <v>0</v>
      </c>
    </row>
    <row r="55" spans="1:12" x14ac:dyDescent="0.25">
      <c r="A55">
        <v>29384</v>
      </c>
      <c r="B55">
        <v>353</v>
      </c>
      <c r="C55">
        <v>75</v>
      </c>
      <c r="D55">
        <v>700</v>
      </c>
      <c r="E55">
        <v>52500</v>
      </c>
      <c r="F55">
        <v>44670</v>
      </c>
      <c r="G55">
        <v>7</v>
      </c>
      <c r="H55">
        <v>44677</v>
      </c>
      <c r="I55" t="s">
        <v>12</v>
      </c>
      <c r="J55" t="s">
        <v>7</v>
      </c>
      <c r="K55" t="s">
        <v>42</v>
      </c>
      <c r="L55" t="b">
        <v>1</v>
      </c>
    </row>
    <row r="56" spans="1:12" x14ac:dyDescent="0.25">
      <c r="A56">
        <v>10304</v>
      </c>
      <c r="B56">
        <v>354</v>
      </c>
      <c r="C56">
        <v>60</v>
      </c>
      <c r="D56">
        <v>200</v>
      </c>
      <c r="E56">
        <v>12000</v>
      </c>
      <c r="F56">
        <v>44670</v>
      </c>
      <c r="G56">
        <v>6</v>
      </c>
      <c r="H56">
        <v>44676</v>
      </c>
      <c r="I56" t="s">
        <v>13</v>
      </c>
      <c r="J56" t="s">
        <v>7</v>
      </c>
      <c r="K56" t="s">
        <v>42</v>
      </c>
      <c r="L56" t="b">
        <v>0</v>
      </c>
    </row>
    <row r="57" spans="1:12" x14ac:dyDescent="0.25">
      <c r="A57">
        <v>60798</v>
      </c>
      <c r="B57">
        <v>355</v>
      </c>
      <c r="C57">
        <v>25</v>
      </c>
      <c r="D57">
        <v>300</v>
      </c>
      <c r="E57">
        <v>7500</v>
      </c>
      <c r="F57">
        <v>44670</v>
      </c>
      <c r="G57">
        <v>3</v>
      </c>
      <c r="H57">
        <v>44673</v>
      </c>
      <c r="I57" t="s">
        <v>13</v>
      </c>
      <c r="J57" t="s">
        <v>8</v>
      </c>
      <c r="K57" t="s">
        <v>43</v>
      </c>
      <c r="L57" t="b">
        <v>0</v>
      </c>
    </row>
    <row r="58" spans="1:12" x14ac:dyDescent="0.25">
      <c r="A58">
        <v>29384</v>
      </c>
      <c r="B58">
        <v>356</v>
      </c>
      <c r="C58">
        <v>40</v>
      </c>
      <c r="D58">
        <v>500</v>
      </c>
      <c r="E58">
        <v>20000</v>
      </c>
      <c r="F58">
        <v>44670</v>
      </c>
      <c r="G58">
        <v>8</v>
      </c>
      <c r="H58">
        <v>44678</v>
      </c>
      <c r="I58" t="s">
        <v>13</v>
      </c>
      <c r="J58" t="s">
        <v>9</v>
      </c>
      <c r="K58" t="s">
        <v>44</v>
      </c>
      <c r="L58" t="b">
        <v>0</v>
      </c>
    </row>
    <row r="59" spans="1:12" x14ac:dyDescent="0.25">
      <c r="A59">
        <v>59302</v>
      </c>
      <c r="B59">
        <v>357</v>
      </c>
      <c r="C59">
        <v>95</v>
      </c>
      <c r="D59">
        <v>600</v>
      </c>
      <c r="E59">
        <v>57000</v>
      </c>
      <c r="F59">
        <v>44670</v>
      </c>
      <c r="G59">
        <v>1</v>
      </c>
      <c r="H59">
        <v>44671</v>
      </c>
      <c r="I59" t="s">
        <v>12</v>
      </c>
      <c r="J59" t="s">
        <v>9</v>
      </c>
      <c r="K59" t="s">
        <v>44</v>
      </c>
      <c r="L59" t="b">
        <v>0</v>
      </c>
    </row>
    <row r="60" spans="1:12" x14ac:dyDescent="0.25">
      <c r="A60">
        <v>45607</v>
      </c>
      <c r="B60">
        <v>358</v>
      </c>
      <c r="C60">
        <v>90</v>
      </c>
      <c r="D60">
        <v>300</v>
      </c>
      <c r="E60">
        <v>27000</v>
      </c>
      <c r="F60">
        <v>44670</v>
      </c>
      <c r="G60">
        <v>2</v>
      </c>
      <c r="H60">
        <v>44672</v>
      </c>
      <c r="I60" t="s">
        <v>11</v>
      </c>
      <c r="J60" t="s">
        <v>7</v>
      </c>
      <c r="K60" t="s">
        <v>42</v>
      </c>
      <c r="L60" t="b">
        <v>0</v>
      </c>
    </row>
    <row r="61" spans="1:12" x14ac:dyDescent="0.25">
      <c r="A61">
        <v>29384</v>
      </c>
      <c r="B61">
        <v>359</v>
      </c>
      <c r="C61">
        <v>110</v>
      </c>
      <c r="D61">
        <v>800</v>
      </c>
      <c r="E61">
        <v>88000</v>
      </c>
      <c r="F61">
        <v>44670</v>
      </c>
      <c r="G61">
        <v>6</v>
      </c>
      <c r="H61">
        <v>44676</v>
      </c>
      <c r="I61" t="s">
        <v>13</v>
      </c>
      <c r="J61" t="s">
        <v>8</v>
      </c>
      <c r="K61" t="s">
        <v>43</v>
      </c>
      <c r="L61" t="b">
        <v>0</v>
      </c>
    </row>
    <row r="62" spans="1:12" x14ac:dyDescent="0.25">
      <c r="A62">
        <v>50695</v>
      </c>
      <c r="B62">
        <v>360</v>
      </c>
      <c r="C62">
        <v>45</v>
      </c>
      <c r="D62">
        <v>700</v>
      </c>
      <c r="E62">
        <v>31500</v>
      </c>
      <c r="F62">
        <v>44670</v>
      </c>
      <c r="G62">
        <v>3</v>
      </c>
      <c r="H62">
        <v>44673</v>
      </c>
      <c r="I62" t="s">
        <v>12</v>
      </c>
      <c r="J62" t="s">
        <v>9</v>
      </c>
      <c r="K62" t="s">
        <v>44</v>
      </c>
      <c r="L62" t="b">
        <v>0</v>
      </c>
    </row>
    <row r="63" spans="1:12" x14ac:dyDescent="0.25">
      <c r="A63">
        <v>10395</v>
      </c>
      <c r="B63">
        <v>361</v>
      </c>
      <c r="C63">
        <v>55</v>
      </c>
      <c r="D63">
        <v>900</v>
      </c>
      <c r="E63">
        <v>49500</v>
      </c>
      <c r="F63">
        <v>44670</v>
      </c>
      <c r="G63">
        <v>4</v>
      </c>
      <c r="H63">
        <v>44674</v>
      </c>
      <c r="I63" t="s">
        <v>11</v>
      </c>
      <c r="J63" t="s">
        <v>8</v>
      </c>
      <c r="K63" t="s">
        <v>43</v>
      </c>
      <c r="L63" t="b">
        <v>0</v>
      </c>
    </row>
    <row r="64" spans="1:12" x14ac:dyDescent="0.25">
      <c r="A64">
        <v>15036</v>
      </c>
      <c r="B64">
        <v>362</v>
      </c>
      <c r="C64">
        <v>110</v>
      </c>
      <c r="D64">
        <v>500</v>
      </c>
      <c r="E64">
        <v>55000</v>
      </c>
      <c r="F64">
        <v>44670</v>
      </c>
      <c r="G64">
        <v>2</v>
      </c>
      <c r="H64">
        <v>44672</v>
      </c>
      <c r="I64" t="s">
        <v>12</v>
      </c>
      <c r="J64" t="s">
        <v>9</v>
      </c>
      <c r="K64" t="s">
        <v>44</v>
      </c>
      <c r="L64" t="b">
        <v>0</v>
      </c>
    </row>
    <row r="65" spans="1:12" x14ac:dyDescent="0.25">
      <c r="A65">
        <v>45023</v>
      </c>
      <c r="B65">
        <v>363</v>
      </c>
      <c r="C65">
        <v>40</v>
      </c>
      <c r="D65">
        <v>400</v>
      </c>
      <c r="E65">
        <v>16000</v>
      </c>
      <c r="F65">
        <v>44670</v>
      </c>
      <c r="G65">
        <v>7</v>
      </c>
      <c r="H65">
        <v>44677</v>
      </c>
      <c r="I65" t="s">
        <v>11</v>
      </c>
      <c r="J65" t="s">
        <v>8</v>
      </c>
      <c r="K65" t="s">
        <v>43</v>
      </c>
      <c r="L65" t="b">
        <v>1</v>
      </c>
    </row>
    <row r="66" spans="1:12" x14ac:dyDescent="0.25">
      <c r="A66">
        <v>40543</v>
      </c>
      <c r="B66">
        <v>364</v>
      </c>
      <c r="C66">
        <v>70</v>
      </c>
      <c r="D66">
        <v>300</v>
      </c>
      <c r="E66">
        <v>21000</v>
      </c>
      <c r="F66">
        <v>44670</v>
      </c>
      <c r="G66">
        <v>4</v>
      </c>
      <c r="H66">
        <v>44674</v>
      </c>
      <c r="I66" t="s">
        <v>12</v>
      </c>
      <c r="J66" t="s">
        <v>7</v>
      </c>
      <c r="K66" t="s">
        <v>42</v>
      </c>
      <c r="L66" t="b">
        <v>0</v>
      </c>
    </row>
    <row r="67" spans="1:12" x14ac:dyDescent="0.25">
      <c r="A67">
        <v>20550</v>
      </c>
      <c r="B67">
        <v>365</v>
      </c>
      <c r="C67">
        <v>35</v>
      </c>
      <c r="D67">
        <v>500</v>
      </c>
      <c r="E67">
        <v>17500</v>
      </c>
      <c r="F67">
        <v>44670</v>
      </c>
      <c r="G67">
        <v>8</v>
      </c>
      <c r="H67">
        <v>44678</v>
      </c>
      <c r="I67" t="s">
        <v>12</v>
      </c>
      <c r="J67" t="s">
        <v>8</v>
      </c>
      <c r="K67" t="s">
        <v>43</v>
      </c>
      <c r="L67" t="b">
        <v>1</v>
      </c>
    </row>
    <row r="68" spans="1:12" x14ac:dyDescent="0.25">
      <c r="A68">
        <v>45607</v>
      </c>
      <c r="B68">
        <v>366</v>
      </c>
      <c r="C68">
        <v>40</v>
      </c>
      <c r="D68">
        <v>700</v>
      </c>
      <c r="E68">
        <v>28000</v>
      </c>
      <c r="F68">
        <v>44670</v>
      </c>
      <c r="G68">
        <v>2</v>
      </c>
      <c r="H68">
        <v>44672</v>
      </c>
      <c r="I68" t="s">
        <v>11</v>
      </c>
      <c r="J68" t="s">
        <v>9</v>
      </c>
      <c r="K68" t="s">
        <v>44</v>
      </c>
      <c r="L68" t="b">
        <v>0</v>
      </c>
    </row>
    <row r="69" spans="1:12" x14ac:dyDescent="0.25">
      <c r="A69" t="s">
        <v>78</v>
      </c>
      <c r="L69">
        <f>SUBTOTAL(103,Table12[demorado])</f>
        <v>67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AB319-076A-4B9D-BC37-D96D6CC5FCD6}">
  <dimension ref="A1:AD69"/>
  <sheetViews>
    <sheetView tabSelected="1" topLeftCell="F1" zoomScale="55" zoomScaleNormal="55" workbookViewId="0">
      <selection activeCell="N13" sqref="N13"/>
    </sheetView>
  </sheetViews>
  <sheetFormatPr defaultRowHeight="15" x14ac:dyDescent="0.25"/>
  <cols>
    <col min="1" max="1" width="11.85546875" customWidth="1"/>
    <col min="2" max="2" width="13.7109375" customWidth="1"/>
    <col min="3" max="3" width="11.5703125" customWidth="1"/>
    <col min="4" max="4" width="13.28515625" customWidth="1"/>
    <col min="5" max="5" width="10.28515625" customWidth="1"/>
    <col min="6" max="6" width="17.7109375" customWidth="1"/>
    <col min="7" max="7" width="11.42578125" customWidth="1"/>
    <col min="8" max="8" width="19.28515625" customWidth="1"/>
    <col min="10" max="10" width="11.140625" customWidth="1"/>
    <col min="11" max="11" width="18.85546875" customWidth="1"/>
    <col min="12" max="12" width="12.28515625" customWidth="1"/>
    <col min="14" max="14" width="17.7109375" customWidth="1"/>
  </cols>
  <sheetData>
    <row r="1" spans="1:30" x14ac:dyDescent="0.25">
      <c r="A1" t="s">
        <v>10</v>
      </c>
      <c r="B1" t="s">
        <v>0</v>
      </c>
      <c r="C1" t="s">
        <v>1</v>
      </c>
      <c r="D1" t="s">
        <v>2</v>
      </c>
      <c r="E1" t="s">
        <v>3</v>
      </c>
      <c r="F1" t="s">
        <v>4</v>
      </c>
      <c r="G1" t="s">
        <v>14</v>
      </c>
      <c r="H1" t="s">
        <v>15</v>
      </c>
      <c r="I1" t="s">
        <v>5</v>
      </c>
      <c r="J1" t="s">
        <v>6</v>
      </c>
      <c r="K1" t="s">
        <v>41</v>
      </c>
      <c r="L1" t="s">
        <v>60</v>
      </c>
      <c r="N1" t="s">
        <v>40</v>
      </c>
      <c r="O1" t="s">
        <v>41</v>
      </c>
      <c r="R1" s="4" t="s">
        <v>10</v>
      </c>
      <c r="S1" s="5" t="s">
        <v>0</v>
      </c>
      <c r="T1" s="5" t="s">
        <v>1</v>
      </c>
      <c r="U1" s="5" t="s">
        <v>2</v>
      </c>
      <c r="V1" s="5" t="s">
        <v>3</v>
      </c>
      <c r="W1" s="5" t="s">
        <v>4</v>
      </c>
      <c r="X1" s="5" t="s">
        <v>14</v>
      </c>
      <c r="Y1" s="5" t="s">
        <v>15</v>
      </c>
      <c r="Z1" s="5" t="s">
        <v>5</v>
      </c>
      <c r="AA1" s="5" t="s">
        <v>6</v>
      </c>
      <c r="AB1" s="5" t="s">
        <v>41</v>
      </c>
      <c r="AC1" s="6" t="s">
        <v>60</v>
      </c>
      <c r="AD1">
        <f ca="1">VALUE(TODAY())</f>
        <v>44675</v>
      </c>
    </row>
    <row r="2" spans="1:30" x14ac:dyDescent="0.25">
      <c r="A2">
        <v>10304</v>
      </c>
      <c r="B2">
        <v>300</v>
      </c>
      <c r="C2">
        <v>25</v>
      </c>
      <c r="D2">
        <v>300</v>
      </c>
      <c r="E2">
        <v>7500</v>
      </c>
      <c r="F2">
        <v>44670</v>
      </c>
      <c r="G2">
        <v>3</v>
      </c>
      <c r="H2">
        <v>44673</v>
      </c>
      <c r="I2" t="s">
        <v>11</v>
      </c>
      <c r="J2" t="s">
        <v>7</v>
      </c>
      <c r="K2" t="s">
        <v>42</v>
      </c>
      <c r="L2" t="b">
        <v>0</v>
      </c>
      <c r="N2" t="s">
        <v>7</v>
      </c>
      <c r="O2" t="s">
        <v>42</v>
      </c>
      <c r="Y2" t="s">
        <v>80</v>
      </c>
      <c r="Z2" t="s">
        <v>79</v>
      </c>
      <c r="AA2" t="s">
        <v>7</v>
      </c>
    </row>
    <row r="3" spans="1:30" x14ac:dyDescent="0.25">
      <c r="A3">
        <v>60798</v>
      </c>
      <c r="B3">
        <v>301</v>
      </c>
      <c r="C3">
        <v>90</v>
      </c>
      <c r="D3">
        <v>500</v>
      </c>
      <c r="E3">
        <v>45000</v>
      </c>
      <c r="F3">
        <v>44670</v>
      </c>
      <c r="G3">
        <v>6</v>
      </c>
      <c r="H3">
        <v>44676</v>
      </c>
      <c r="I3" t="s">
        <v>12</v>
      </c>
      <c r="J3" t="s">
        <v>8</v>
      </c>
      <c r="K3" t="s">
        <v>43</v>
      </c>
      <c r="L3" t="b">
        <v>1</v>
      </c>
      <c r="N3" t="s">
        <v>8</v>
      </c>
      <c r="O3" t="s">
        <v>43</v>
      </c>
      <c r="Y3" t="s">
        <v>80</v>
      </c>
      <c r="Z3" t="s">
        <v>79</v>
      </c>
      <c r="AA3" t="s">
        <v>8</v>
      </c>
    </row>
    <row r="4" spans="1:30" x14ac:dyDescent="0.25">
      <c r="A4">
        <v>29384</v>
      </c>
      <c r="B4">
        <v>302</v>
      </c>
      <c r="C4">
        <v>20</v>
      </c>
      <c r="D4">
        <v>900</v>
      </c>
      <c r="E4">
        <v>18000</v>
      </c>
      <c r="F4">
        <v>44670</v>
      </c>
      <c r="G4">
        <v>3</v>
      </c>
      <c r="H4">
        <v>44673</v>
      </c>
      <c r="I4" t="s">
        <v>13</v>
      </c>
      <c r="J4" t="s">
        <v>9</v>
      </c>
      <c r="K4" t="s">
        <v>44</v>
      </c>
      <c r="L4" t="b">
        <v>0</v>
      </c>
      <c r="N4" t="s">
        <v>9</v>
      </c>
      <c r="O4" t="s">
        <v>44</v>
      </c>
      <c r="Y4" t="s">
        <v>80</v>
      </c>
      <c r="Z4" t="s">
        <v>79</v>
      </c>
      <c r="AA4" t="s">
        <v>9</v>
      </c>
    </row>
    <row r="5" spans="1:30" x14ac:dyDescent="0.25">
      <c r="A5">
        <v>59302</v>
      </c>
      <c r="B5">
        <v>303</v>
      </c>
      <c r="C5">
        <v>80</v>
      </c>
      <c r="D5">
        <v>200</v>
      </c>
      <c r="E5">
        <v>16000</v>
      </c>
      <c r="F5">
        <v>44670</v>
      </c>
      <c r="G5">
        <v>6</v>
      </c>
      <c r="H5">
        <v>44676</v>
      </c>
      <c r="I5" t="s">
        <v>13</v>
      </c>
      <c r="J5" t="s">
        <v>7</v>
      </c>
      <c r="K5" t="s">
        <v>42</v>
      </c>
      <c r="L5" t="b">
        <v>0</v>
      </c>
    </row>
    <row r="6" spans="1:30" x14ac:dyDescent="0.25">
      <c r="A6">
        <v>45607</v>
      </c>
      <c r="B6">
        <v>304</v>
      </c>
      <c r="C6">
        <v>40</v>
      </c>
      <c r="D6">
        <v>800</v>
      </c>
      <c r="E6">
        <v>32000</v>
      </c>
      <c r="F6">
        <v>44670</v>
      </c>
      <c r="G6">
        <v>8</v>
      </c>
      <c r="H6">
        <v>44678</v>
      </c>
      <c r="I6" t="s">
        <v>12</v>
      </c>
      <c r="J6" t="s">
        <v>8</v>
      </c>
      <c r="K6" t="s">
        <v>43</v>
      </c>
      <c r="L6" t="b">
        <v>1</v>
      </c>
    </row>
    <row r="7" spans="1:30" x14ac:dyDescent="0.25">
      <c r="A7">
        <v>29384</v>
      </c>
      <c r="B7">
        <v>305</v>
      </c>
      <c r="C7">
        <v>35</v>
      </c>
      <c r="D7">
        <v>400</v>
      </c>
      <c r="E7">
        <v>14000</v>
      </c>
      <c r="F7">
        <v>44670</v>
      </c>
      <c r="G7">
        <v>7</v>
      </c>
      <c r="H7">
        <v>44677</v>
      </c>
      <c r="I7" t="s">
        <v>12</v>
      </c>
      <c r="J7" t="s">
        <v>9</v>
      </c>
      <c r="K7" t="s">
        <v>44</v>
      </c>
      <c r="L7" t="b">
        <v>1</v>
      </c>
      <c r="R7" s="4" t="s">
        <v>10</v>
      </c>
      <c r="S7" s="5" t="s">
        <v>0</v>
      </c>
      <c r="T7" s="5" t="s">
        <v>1</v>
      </c>
      <c r="U7" s="5" t="s">
        <v>2</v>
      </c>
      <c r="V7" s="5" t="s">
        <v>3</v>
      </c>
      <c r="W7" s="5" t="s">
        <v>4</v>
      </c>
      <c r="X7" s="5" t="s">
        <v>14</v>
      </c>
      <c r="Y7" s="5" t="s">
        <v>15</v>
      </c>
      <c r="Z7" s="5" t="s">
        <v>5</v>
      </c>
      <c r="AA7" s="5" t="s">
        <v>6</v>
      </c>
      <c r="AB7" s="5" t="s">
        <v>41</v>
      </c>
      <c r="AC7" s="6" t="s">
        <v>60</v>
      </c>
    </row>
    <row r="8" spans="1:30" x14ac:dyDescent="0.25">
      <c r="A8">
        <v>50695</v>
      </c>
      <c r="B8">
        <v>306</v>
      </c>
      <c r="C8">
        <v>60</v>
      </c>
      <c r="D8">
        <v>200</v>
      </c>
      <c r="E8">
        <v>12000</v>
      </c>
      <c r="F8">
        <v>44670</v>
      </c>
      <c r="G8">
        <v>3</v>
      </c>
      <c r="H8">
        <v>44673</v>
      </c>
      <c r="I8" t="s">
        <v>11</v>
      </c>
      <c r="J8" t="s">
        <v>8</v>
      </c>
      <c r="K8" t="s">
        <v>43</v>
      </c>
      <c r="L8" t="b">
        <v>0</v>
      </c>
      <c r="R8">
        <v>60798</v>
      </c>
      <c r="S8">
        <v>301</v>
      </c>
      <c r="T8">
        <v>90</v>
      </c>
      <c r="U8">
        <v>500</v>
      </c>
      <c r="V8">
        <v>45000</v>
      </c>
      <c r="W8">
        <v>44670</v>
      </c>
      <c r="X8">
        <v>6</v>
      </c>
      <c r="Y8">
        <v>44676</v>
      </c>
      <c r="Z8" t="s">
        <v>12</v>
      </c>
      <c r="AA8" t="s">
        <v>8</v>
      </c>
      <c r="AB8" t="s">
        <v>43</v>
      </c>
      <c r="AC8" t="b">
        <v>1</v>
      </c>
    </row>
    <row r="9" spans="1:30" x14ac:dyDescent="0.25">
      <c r="A9">
        <v>10395</v>
      </c>
      <c r="B9">
        <v>307</v>
      </c>
      <c r="C9">
        <v>40</v>
      </c>
      <c r="D9">
        <v>300</v>
      </c>
      <c r="E9">
        <v>12000</v>
      </c>
      <c r="F9">
        <v>44670</v>
      </c>
      <c r="G9">
        <v>4</v>
      </c>
      <c r="H9">
        <v>44674</v>
      </c>
      <c r="I9" t="s">
        <v>11</v>
      </c>
      <c r="J9" t="s">
        <v>9</v>
      </c>
      <c r="K9" t="s">
        <v>44</v>
      </c>
      <c r="L9" t="b">
        <v>0</v>
      </c>
      <c r="R9">
        <v>45607</v>
      </c>
      <c r="S9">
        <v>304</v>
      </c>
      <c r="T9">
        <v>40</v>
      </c>
      <c r="U9">
        <v>800</v>
      </c>
      <c r="V9">
        <v>32000</v>
      </c>
      <c r="W9">
        <v>44670</v>
      </c>
      <c r="X9">
        <v>8</v>
      </c>
      <c r="Y9">
        <v>44678</v>
      </c>
      <c r="Z9" t="s">
        <v>12</v>
      </c>
      <c r="AA9" t="s">
        <v>8</v>
      </c>
      <c r="AB9" t="s">
        <v>43</v>
      </c>
      <c r="AC9" t="b">
        <v>1</v>
      </c>
    </row>
    <row r="10" spans="1:30" x14ac:dyDescent="0.25">
      <c r="A10">
        <v>15036</v>
      </c>
      <c r="B10">
        <v>308</v>
      </c>
      <c r="C10">
        <v>120</v>
      </c>
      <c r="D10">
        <v>400</v>
      </c>
      <c r="E10">
        <v>48000</v>
      </c>
      <c r="F10">
        <v>44670</v>
      </c>
      <c r="G10">
        <v>5</v>
      </c>
      <c r="H10">
        <v>44675</v>
      </c>
      <c r="I10" t="s">
        <v>12</v>
      </c>
      <c r="J10" t="s">
        <v>9</v>
      </c>
      <c r="K10" t="s">
        <v>44</v>
      </c>
      <c r="L10" t="b">
        <v>0</v>
      </c>
      <c r="R10">
        <v>29384</v>
      </c>
      <c r="S10">
        <v>305</v>
      </c>
      <c r="T10">
        <v>35</v>
      </c>
      <c r="U10">
        <v>400</v>
      </c>
      <c r="V10">
        <v>14000</v>
      </c>
      <c r="W10">
        <v>44670</v>
      </c>
      <c r="X10">
        <v>7</v>
      </c>
      <c r="Y10">
        <v>44677</v>
      </c>
      <c r="Z10" t="s">
        <v>12</v>
      </c>
      <c r="AA10" t="s">
        <v>9</v>
      </c>
      <c r="AB10" t="s">
        <v>44</v>
      </c>
      <c r="AC10" t="b">
        <v>1</v>
      </c>
    </row>
    <row r="11" spans="1:30" x14ac:dyDescent="0.25">
      <c r="A11">
        <v>45023</v>
      </c>
      <c r="B11">
        <v>309</v>
      </c>
      <c r="C11">
        <v>30</v>
      </c>
      <c r="D11">
        <v>100</v>
      </c>
      <c r="E11">
        <v>3000</v>
      </c>
      <c r="F11">
        <v>44670</v>
      </c>
      <c r="G11">
        <v>8</v>
      </c>
      <c r="H11">
        <v>44678</v>
      </c>
      <c r="I11" t="s">
        <v>13</v>
      </c>
      <c r="J11" t="s">
        <v>7</v>
      </c>
      <c r="K11" t="s">
        <v>42</v>
      </c>
      <c r="L11" t="b">
        <v>0</v>
      </c>
      <c r="R11">
        <v>20550</v>
      </c>
      <c r="S11">
        <v>311</v>
      </c>
      <c r="T11">
        <v>60</v>
      </c>
      <c r="U11">
        <v>600</v>
      </c>
      <c r="V11">
        <v>36000</v>
      </c>
      <c r="W11">
        <v>44670</v>
      </c>
      <c r="X11">
        <v>7</v>
      </c>
      <c r="Y11">
        <v>44677</v>
      </c>
      <c r="Z11" t="s">
        <v>12</v>
      </c>
      <c r="AA11" t="s">
        <v>7</v>
      </c>
      <c r="AB11" t="s">
        <v>42</v>
      </c>
      <c r="AC11" t="b">
        <v>1</v>
      </c>
    </row>
    <row r="12" spans="1:30" x14ac:dyDescent="0.25">
      <c r="A12">
        <v>40543</v>
      </c>
      <c r="B12">
        <v>310</v>
      </c>
      <c r="C12">
        <v>25</v>
      </c>
      <c r="D12">
        <v>500</v>
      </c>
      <c r="E12">
        <v>12500</v>
      </c>
      <c r="F12">
        <v>44670</v>
      </c>
      <c r="G12">
        <v>2</v>
      </c>
      <c r="H12">
        <v>44672</v>
      </c>
      <c r="I12" t="s">
        <v>13</v>
      </c>
      <c r="J12" t="s">
        <v>7</v>
      </c>
      <c r="K12" t="s">
        <v>42</v>
      </c>
      <c r="L12" t="b">
        <v>0</v>
      </c>
      <c r="R12">
        <v>45607</v>
      </c>
      <c r="S12">
        <v>312</v>
      </c>
      <c r="T12">
        <v>45</v>
      </c>
      <c r="U12">
        <v>700</v>
      </c>
      <c r="V12">
        <v>31500</v>
      </c>
      <c r="W12">
        <v>44670</v>
      </c>
      <c r="X12">
        <v>6</v>
      </c>
      <c r="Y12">
        <v>44676</v>
      </c>
      <c r="Z12" t="s">
        <v>12</v>
      </c>
      <c r="AA12" t="s">
        <v>7</v>
      </c>
      <c r="AB12" t="s">
        <v>42</v>
      </c>
      <c r="AC12" t="b">
        <v>1</v>
      </c>
    </row>
    <row r="13" spans="1:30" x14ac:dyDescent="0.25">
      <c r="A13">
        <v>20550</v>
      </c>
      <c r="B13">
        <v>311</v>
      </c>
      <c r="C13">
        <v>60</v>
      </c>
      <c r="D13">
        <v>600</v>
      </c>
      <c r="E13">
        <v>36000</v>
      </c>
      <c r="F13">
        <v>44670</v>
      </c>
      <c r="G13">
        <v>7</v>
      </c>
      <c r="H13">
        <v>44677</v>
      </c>
      <c r="I13" t="s">
        <v>12</v>
      </c>
      <c r="J13" t="s">
        <v>7</v>
      </c>
      <c r="K13" t="s">
        <v>42</v>
      </c>
      <c r="L13" t="b">
        <v>1</v>
      </c>
      <c r="R13">
        <v>60798</v>
      </c>
      <c r="S13">
        <v>317</v>
      </c>
      <c r="T13">
        <v>20</v>
      </c>
      <c r="U13">
        <v>800</v>
      </c>
      <c r="V13">
        <v>16000</v>
      </c>
      <c r="W13">
        <v>44670</v>
      </c>
      <c r="X13">
        <v>6</v>
      </c>
      <c r="Y13">
        <v>44676</v>
      </c>
      <c r="Z13" t="s">
        <v>12</v>
      </c>
      <c r="AA13" t="s">
        <v>8</v>
      </c>
      <c r="AB13" t="s">
        <v>43</v>
      </c>
      <c r="AC13" t="b">
        <v>1</v>
      </c>
    </row>
    <row r="14" spans="1:30" x14ac:dyDescent="0.25">
      <c r="A14">
        <v>45607</v>
      </c>
      <c r="B14">
        <v>312</v>
      </c>
      <c r="C14">
        <v>45</v>
      </c>
      <c r="D14">
        <v>700</v>
      </c>
      <c r="E14">
        <v>31500</v>
      </c>
      <c r="F14">
        <v>44670</v>
      </c>
      <c r="G14">
        <v>6</v>
      </c>
      <c r="H14">
        <v>44676</v>
      </c>
      <c r="I14" t="s">
        <v>12</v>
      </c>
      <c r="J14" t="s">
        <v>7</v>
      </c>
      <c r="K14" t="s">
        <v>42</v>
      </c>
      <c r="L14" t="b">
        <v>1</v>
      </c>
      <c r="R14">
        <v>29384</v>
      </c>
      <c r="S14">
        <v>321</v>
      </c>
      <c r="T14">
        <v>25</v>
      </c>
      <c r="U14">
        <v>300</v>
      </c>
      <c r="V14">
        <v>7500</v>
      </c>
      <c r="W14">
        <v>44670</v>
      </c>
      <c r="X14">
        <v>7</v>
      </c>
      <c r="Y14">
        <v>44677</v>
      </c>
      <c r="Z14" t="s">
        <v>12</v>
      </c>
      <c r="AA14" t="s">
        <v>8</v>
      </c>
      <c r="AB14" t="s">
        <v>43</v>
      </c>
      <c r="AC14" t="b">
        <v>1</v>
      </c>
    </row>
    <row r="15" spans="1:30" x14ac:dyDescent="0.25">
      <c r="A15">
        <v>29384</v>
      </c>
      <c r="B15">
        <v>313</v>
      </c>
      <c r="C15">
        <v>80</v>
      </c>
      <c r="D15">
        <v>400</v>
      </c>
      <c r="E15">
        <v>32000</v>
      </c>
      <c r="F15">
        <v>44670</v>
      </c>
      <c r="G15">
        <v>3</v>
      </c>
      <c r="H15">
        <v>44673</v>
      </c>
      <c r="I15" t="s">
        <v>11</v>
      </c>
      <c r="J15" t="s">
        <v>8</v>
      </c>
      <c r="K15" t="s">
        <v>43</v>
      </c>
      <c r="L15" t="b">
        <v>0</v>
      </c>
      <c r="R15">
        <v>45023</v>
      </c>
      <c r="S15">
        <v>325</v>
      </c>
      <c r="T15">
        <v>90</v>
      </c>
      <c r="U15">
        <v>400</v>
      </c>
      <c r="V15">
        <v>36000</v>
      </c>
      <c r="W15">
        <v>44670</v>
      </c>
      <c r="X15">
        <v>7</v>
      </c>
      <c r="Y15">
        <v>44677</v>
      </c>
      <c r="Z15" t="s">
        <v>12</v>
      </c>
      <c r="AA15" t="s">
        <v>7</v>
      </c>
      <c r="AB15" t="s">
        <v>42</v>
      </c>
      <c r="AC15" t="b">
        <v>1</v>
      </c>
    </row>
    <row r="16" spans="1:30" x14ac:dyDescent="0.25">
      <c r="A16">
        <v>50695</v>
      </c>
      <c r="B16">
        <v>314</v>
      </c>
      <c r="C16">
        <v>65</v>
      </c>
      <c r="D16">
        <v>300</v>
      </c>
      <c r="E16">
        <v>19500</v>
      </c>
      <c r="F16">
        <v>44670</v>
      </c>
      <c r="G16">
        <v>8</v>
      </c>
      <c r="H16">
        <v>44678</v>
      </c>
      <c r="I16" t="s">
        <v>13</v>
      </c>
      <c r="J16" t="s">
        <v>9</v>
      </c>
      <c r="K16" t="s">
        <v>44</v>
      </c>
      <c r="L16" t="b">
        <v>0</v>
      </c>
      <c r="R16">
        <v>40543</v>
      </c>
      <c r="S16">
        <v>326</v>
      </c>
      <c r="T16">
        <v>55</v>
      </c>
      <c r="U16">
        <v>600</v>
      </c>
      <c r="V16">
        <v>33000</v>
      </c>
      <c r="W16">
        <v>44670</v>
      </c>
      <c r="X16">
        <v>6</v>
      </c>
      <c r="Y16">
        <v>44676</v>
      </c>
      <c r="Z16" t="s">
        <v>11</v>
      </c>
      <c r="AA16" t="s">
        <v>8</v>
      </c>
      <c r="AB16" t="s">
        <v>43</v>
      </c>
      <c r="AC16" t="b">
        <v>1</v>
      </c>
    </row>
    <row r="17" spans="1:29" x14ac:dyDescent="0.25">
      <c r="A17">
        <v>30960</v>
      </c>
      <c r="B17">
        <v>315</v>
      </c>
      <c r="C17">
        <v>75</v>
      </c>
      <c r="D17">
        <v>400</v>
      </c>
      <c r="E17">
        <v>30000</v>
      </c>
      <c r="F17">
        <v>44670</v>
      </c>
      <c r="G17">
        <v>1</v>
      </c>
      <c r="H17">
        <v>44671</v>
      </c>
      <c r="I17" t="s">
        <v>12</v>
      </c>
      <c r="J17" t="s">
        <v>9</v>
      </c>
      <c r="K17" t="s">
        <v>44</v>
      </c>
      <c r="L17" t="b">
        <v>0</v>
      </c>
      <c r="R17">
        <v>45090</v>
      </c>
      <c r="S17">
        <v>328</v>
      </c>
      <c r="T17">
        <v>90</v>
      </c>
      <c r="U17">
        <v>700</v>
      </c>
      <c r="V17">
        <v>63000</v>
      </c>
      <c r="W17">
        <v>44670</v>
      </c>
      <c r="X17">
        <v>8</v>
      </c>
      <c r="Y17">
        <v>44678</v>
      </c>
      <c r="Z17" t="s">
        <v>12</v>
      </c>
      <c r="AA17" t="s">
        <v>7</v>
      </c>
      <c r="AB17" t="s">
        <v>42</v>
      </c>
      <c r="AC17" t="b">
        <v>1</v>
      </c>
    </row>
    <row r="18" spans="1:29" x14ac:dyDescent="0.25">
      <c r="A18">
        <v>10304</v>
      </c>
      <c r="B18">
        <v>316</v>
      </c>
      <c r="C18">
        <v>90</v>
      </c>
      <c r="D18">
        <v>700</v>
      </c>
      <c r="E18">
        <v>63000</v>
      </c>
      <c r="F18">
        <v>44670</v>
      </c>
      <c r="G18">
        <v>2</v>
      </c>
      <c r="H18">
        <v>44672</v>
      </c>
      <c r="I18" t="s">
        <v>11</v>
      </c>
      <c r="J18" t="s">
        <v>7</v>
      </c>
      <c r="K18" t="s">
        <v>42</v>
      </c>
      <c r="L18" t="b">
        <v>0</v>
      </c>
      <c r="R18">
        <v>10304</v>
      </c>
      <c r="S18">
        <v>331</v>
      </c>
      <c r="T18">
        <v>15</v>
      </c>
      <c r="U18">
        <v>800</v>
      </c>
      <c r="V18">
        <v>12000</v>
      </c>
      <c r="W18">
        <v>44670</v>
      </c>
      <c r="X18">
        <v>6</v>
      </c>
      <c r="Y18">
        <v>44676</v>
      </c>
      <c r="Z18" t="s">
        <v>12</v>
      </c>
      <c r="AA18" t="s">
        <v>8</v>
      </c>
      <c r="AB18" t="s">
        <v>43</v>
      </c>
      <c r="AC18" t="b">
        <v>1</v>
      </c>
    </row>
    <row r="19" spans="1:29" x14ac:dyDescent="0.25">
      <c r="A19">
        <v>60798</v>
      </c>
      <c r="B19">
        <v>317</v>
      </c>
      <c r="C19">
        <v>20</v>
      </c>
      <c r="D19">
        <v>800</v>
      </c>
      <c r="E19">
        <v>16000</v>
      </c>
      <c r="F19">
        <v>44670</v>
      </c>
      <c r="G19">
        <v>6</v>
      </c>
      <c r="H19">
        <v>44676</v>
      </c>
      <c r="I19" t="s">
        <v>12</v>
      </c>
      <c r="J19" t="s">
        <v>8</v>
      </c>
      <c r="K19" t="s">
        <v>43</v>
      </c>
      <c r="L19" t="b">
        <v>1</v>
      </c>
      <c r="R19">
        <v>45607</v>
      </c>
      <c r="S19">
        <v>335</v>
      </c>
      <c r="T19">
        <v>85</v>
      </c>
      <c r="U19">
        <v>300</v>
      </c>
      <c r="V19">
        <v>25500</v>
      </c>
      <c r="W19">
        <v>44670</v>
      </c>
      <c r="X19">
        <v>7</v>
      </c>
      <c r="Y19">
        <v>44677</v>
      </c>
      <c r="Z19" t="s">
        <v>12</v>
      </c>
      <c r="AA19" t="s">
        <v>7</v>
      </c>
      <c r="AB19" t="s">
        <v>42</v>
      </c>
      <c r="AC19" t="b">
        <v>1</v>
      </c>
    </row>
    <row r="20" spans="1:29" x14ac:dyDescent="0.25">
      <c r="A20">
        <v>29384</v>
      </c>
      <c r="B20">
        <v>318</v>
      </c>
      <c r="C20">
        <v>15</v>
      </c>
      <c r="D20">
        <v>200</v>
      </c>
      <c r="E20">
        <v>3000</v>
      </c>
      <c r="F20">
        <v>44670</v>
      </c>
      <c r="G20">
        <v>3</v>
      </c>
      <c r="H20">
        <v>44673</v>
      </c>
      <c r="I20" t="s">
        <v>13</v>
      </c>
      <c r="J20" t="s">
        <v>9</v>
      </c>
      <c r="K20" t="s">
        <v>44</v>
      </c>
      <c r="L20" t="b">
        <v>0</v>
      </c>
      <c r="R20">
        <v>20550</v>
      </c>
      <c r="S20">
        <v>337</v>
      </c>
      <c r="T20">
        <v>30</v>
      </c>
      <c r="U20">
        <v>600</v>
      </c>
      <c r="V20">
        <v>18000</v>
      </c>
      <c r="W20">
        <v>44670</v>
      </c>
      <c r="X20">
        <v>6</v>
      </c>
      <c r="Y20">
        <v>44676</v>
      </c>
      <c r="Z20" t="s">
        <v>12</v>
      </c>
      <c r="AA20" t="s">
        <v>7</v>
      </c>
      <c r="AB20" t="s">
        <v>42</v>
      </c>
      <c r="AC20" t="b">
        <v>1</v>
      </c>
    </row>
    <row r="21" spans="1:29" x14ac:dyDescent="0.25">
      <c r="A21">
        <v>59302</v>
      </c>
      <c r="B21">
        <v>319</v>
      </c>
      <c r="C21">
        <v>45</v>
      </c>
      <c r="D21">
        <v>500</v>
      </c>
      <c r="E21">
        <v>22500</v>
      </c>
      <c r="F21">
        <v>44670</v>
      </c>
      <c r="G21">
        <v>4</v>
      </c>
      <c r="H21">
        <v>44674</v>
      </c>
      <c r="I21" t="s">
        <v>12</v>
      </c>
      <c r="J21" t="s">
        <v>8</v>
      </c>
      <c r="K21" t="s">
        <v>43</v>
      </c>
      <c r="L21" t="b">
        <v>0</v>
      </c>
      <c r="R21">
        <v>50695</v>
      </c>
      <c r="S21">
        <v>340</v>
      </c>
      <c r="T21">
        <v>120</v>
      </c>
      <c r="U21">
        <v>700</v>
      </c>
      <c r="V21">
        <v>84000</v>
      </c>
      <c r="W21">
        <v>44670</v>
      </c>
      <c r="X21">
        <v>8</v>
      </c>
      <c r="Y21">
        <v>44678</v>
      </c>
      <c r="Z21" t="s">
        <v>12</v>
      </c>
      <c r="AA21" t="s">
        <v>9</v>
      </c>
      <c r="AB21" t="s">
        <v>44</v>
      </c>
      <c r="AC21" t="b">
        <v>1</v>
      </c>
    </row>
    <row r="22" spans="1:29" x14ac:dyDescent="0.25">
      <c r="A22">
        <v>45607</v>
      </c>
      <c r="B22">
        <v>320</v>
      </c>
      <c r="C22">
        <v>30</v>
      </c>
      <c r="D22">
        <v>500</v>
      </c>
      <c r="E22">
        <v>15000</v>
      </c>
      <c r="F22">
        <v>44670</v>
      </c>
      <c r="G22">
        <v>2</v>
      </c>
      <c r="H22">
        <v>44672</v>
      </c>
      <c r="I22" t="s">
        <v>11</v>
      </c>
      <c r="J22" t="s">
        <v>9</v>
      </c>
      <c r="K22" t="s">
        <v>44</v>
      </c>
      <c r="L22" t="b">
        <v>0</v>
      </c>
      <c r="R22">
        <v>30960</v>
      </c>
      <c r="S22">
        <v>341</v>
      </c>
      <c r="T22">
        <v>75</v>
      </c>
      <c r="U22">
        <v>900</v>
      </c>
      <c r="V22">
        <v>67500</v>
      </c>
      <c r="W22">
        <v>44670</v>
      </c>
      <c r="X22">
        <v>7</v>
      </c>
      <c r="Y22">
        <v>44677</v>
      </c>
      <c r="Z22" t="s">
        <v>12</v>
      </c>
      <c r="AA22" t="s">
        <v>7</v>
      </c>
      <c r="AB22" t="s">
        <v>42</v>
      </c>
      <c r="AC22" t="b">
        <v>1</v>
      </c>
    </row>
    <row r="23" spans="1:29" x14ac:dyDescent="0.25">
      <c r="A23">
        <v>29384</v>
      </c>
      <c r="B23">
        <v>321</v>
      </c>
      <c r="C23">
        <v>25</v>
      </c>
      <c r="D23">
        <v>300</v>
      </c>
      <c r="E23">
        <v>7500</v>
      </c>
      <c r="F23">
        <v>44670</v>
      </c>
      <c r="G23">
        <v>7</v>
      </c>
      <c r="H23">
        <v>44677</v>
      </c>
      <c r="I23" t="s">
        <v>12</v>
      </c>
      <c r="J23" t="s">
        <v>8</v>
      </c>
      <c r="K23" t="s">
        <v>43</v>
      </c>
      <c r="L23" t="b">
        <v>1</v>
      </c>
      <c r="R23">
        <v>59830</v>
      </c>
      <c r="S23">
        <v>347</v>
      </c>
      <c r="T23">
        <v>110</v>
      </c>
      <c r="U23">
        <v>200</v>
      </c>
      <c r="V23">
        <v>22000</v>
      </c>
      <c r="W23">
        <v>44670</v>
      </c>
      <c r="X23">
        <v>7</v>
      </c>
      <c r="Y23">
        <v>44677</v>
      </c>
      <c r="Z23" t="s">
        <v>12</v>
      </c>
      <c r="AA23" t="s">
        <v>9</v>
      </c>
      <c r="AB23" t="s">
        <v>44</v>
      </c>
      <c r="AC23" t="b">
        <v>1</v>
      </c>
    </row>
    <row r="24" spans="1:29" x14ac:dyDescent="0.25">
      <c r="A24">
        <v>50695</v>
      </c>
      <c r="B24">
        <v>322</v>
      </c>
      <c r="C24">
        <v>80</v>
      </c>
      <c r="D24">
        <v>500</v>
      </c>
      <c r="E24">
        <v>40000</v>
      </c>
      <c r="F24">
        <v>44670</v>
      </c>
      <c r="G24">
        <v>4</v>
      </c>
      <c r="H24">
        <v>44674</v>
      </c>
      <c r="I24" t="s">
        <v>13</v>
      </c>
      <c r="J24" t="s">
        <v>7</v>
      </c>
      <c r="K24" t="s">
        <v>42</v>
      </c>
      <c r="L24" t="b">
        <v>0</v>
      </c>
      <c r="R24">
        <v>10304</v>
      </c>
      <c r="S24">
        <v>348</v>
      </c>
      <c r="T24">
        <v>25</v>
      </c>
      <c r="U24">
        <v>500</v>
      </c>
      <c r="V24">
        <v>12500</v>
      </c>
      <c r="W24">
        <v>44670</v>
      </c>
      <c r="X24">
        <v>6</v>
      </c>
      <c r="Y24">
        <v>44676</v>
      </c>
      <c r="Z24" t="s">
        <v>12</v>
      </c>
      <c r="AA24" t="s">
        <v>8</v>
      </c>
      <c r="AB24" t="s">
        <v>43</v>
      </c>
      <c r="AC24" t="b">
        <v>1</v>
      </c>
    </row>
    <row r="25" spans="1:29" x14ac:dyDescent="0.25">
      <c r="A25">
        <v>10395</v>
      </c>
      <c r="B25">
        <v>323</v>
      </c>
      <c r="C25">
        <v>55</v>
      </c>
      <c r="D25">
        <v>600</v>
      </c>
      <c r="E25">
        <v>33000</v>
      </c>
      <c r="F25">
        <v>44670</v>
      </c>
      <c r="G25">
        <v>8</v>
      </c>
      <c r="H25">
        <v>44678</v>
      </c>
      <c r="I25" t="s">
        <v>13</v>
      </c>
      <c r="J25" t="s">
        <v>8</v>
      </c>
      <c r="K25" t="s">
        <v>43</v>
      </c>
      <c r="L25" t="b">
        <v>0</v>
      </c>
      <c r="R25">
        <v>29384</v>
      </c>
      <c r="S25">
        <v>353</v>
      </c>
      <c r="T25">
        <v>75</v>
      </c>
      <c r="U25">
        <v>700</v>
      </c>
      <c r="V25">
        <v>52500</v>
      </c>
      <c r="W25">
        <v>44670</v>
      </c>
      <c r="X25">
        <v>7</v>
      </c>
      <c r="Y25">
        <v>44677</v>
      </c>
      <c r="Z25" t="s">
        <v>12</v>
      </c>
      <c r="AA25" t="s">
        <v>7</v>
      </c>
      <c r="AB25" t="s">
        <v>42</v>
      </c>
      <c r="AC25" t="b">
        <v>1</v>
      </c>
    </row>
    <row r="26" spans="1:29" x14ac:dyDescent="0.25">
      <c r="A26">
        <v>15036</v>
      </c>
      <c r="B26">
        <v>324</v>
      </c>
      <c r="C26">
        <v>65</v>
      </c>
      <c r="D26">
        <v>900</v>
      </c>
      <c r="E26">
        <v>58500</v>
      </c>
      <c r="F26">
        <v>44670</v>
      </c>
      <c r="G26">
        <v>2</v>
      </c>
      <c r="H26">
        <v>44672</v>
      </c>
      <c r="I26" t="s">
        <v>12</v>
      </c>
      <c r="J26" t="s">
        <v>9</v>
      </c>
      <c r="K26" t="s">
        <v>44</v>
      </c>
      <c r="L26" t="b">
        <v>0</v>
      </c>
      <c r="R26">
        <v>45023</v>
      </c>
      <c r="S26">
        <v>363</v>
      </c>
      <c r="T26">
        <v>40</v>
      </c>
      <c r="U26">
        <v>400</v>
      </c>
      <c r="V26">
        <v>16000</v>
      </c>
      <c r="W26">
        <v>44670</v>
      </c>
      <c r="X26">
        <v>7</v>
      </c>
      <c r="Y26">
        <v>44677</v>
      </c>
      <c r="Z26" t="s">
        <v>11</v>
      </c>
      <c r="AA26" t="s">
        <v>8</v>
      </c>
      <c r="AB26" t="s">
        <v>43</v>
      </c>
      <c r="AC26" t="b">
        <v>1</v>
      </c>
    </row>
    <row r="27" spans="1:29" x14ac:dyDescent="0.25">
      <c r="A27">
        <v>45023</v>
      </c>
      <c r="B27">
        <v>325</v>
      </c>
      <c r="C27">
        <v>90</v>
      </c>
      <c r="D27">
        <v>400</v>
      </c>
      <c r="E27">
        <v>36000</v>
      </c>
      <c r="F27">
        <v>44670</v>
      </c>
      <c r="G27">
        <v>7</v>
      </c>
      <c r="H27">
        <v>44677</v>
      </c>
      <c r="I27" t="s">
        <v>12</v>
      </c>
      <c r="J27" t="s">
        <v>7</v>
      </c>
      <c r="K27" t="s">
        <v>42</v>
      </c>
      <c r="L27" t="b">
        <v>1</v>
      </c>
      <c r="R27">
        <v>20550</v>
      </c>
      <c r="S27">
        <v>365</v>
      </c>
      <c r="T27">
        <v>35</v>
      </c>
      <c r="U27">
        <v>500</v>
      </c>
      <c r="V27">
        <v>17500</v>
      </c>
      <c r="W27">
        <v>44670</v>
      </c>
      <c r="X27">
        <v>8</v>
      </c>
      <c r="Y27">
        <v>44678</v>
      </c>
      <c r="Z27" t="s">
        <v>12</v>
      </c>
      <c r="AA27" t="s">
        <v>8</v>
      </c>
      <c r="AB27" t="s">
        <v>43</v>
      </c>
      <c r="AC27" t="b">
        <v>1</v>
      </c>
    </row>
    <row r="28" spans="1:29" x14ac:dyDescent="0.25">
      <c r="A28">
        <v>40543</v>
      </c>
      <c r="B28">
        <v>326</v>
      </c>
      <c r="C28">
        <v>55</v>
      </c>
      <c r="D28">
        <v>600</v>
      </c>
      <c r="E28">
        <v>33000</v>
      </c>
      <c r="F28">
        <v>44670</v>
      </c>
      <c r="G28">
        <v>6</v>
      </c>
      <c r="H28">
        <v>44676</v>
      </c>
      <c r="I28" t="s">
        <v>11</v>
      </c>
      <c r="J28" t="s">
        <v>8</v>
      </c>
      <c r="K28" t="s">
        <v>43</v>
      </c>
      <c r="L28" t="b">
        <v>1</v>
      </c>
    </row>
    <row r="29" spans="1:29" x14ac:dyDescent="0.25">
      <c r="A29">
        <v>30670</v>
      </c>
      <c r="B29">
        <v>327</v>
      </c>
      <c r="C29">
        <v>35</v>
      </c>
      <c r="D29">
        <v>500</v>
      </c>
      <c r="E29">
        <v>17500</v>
      </c>
      <c r="F29">
        <v>44670</v>
      </c>
      <c r="G29">
        <v>3</v>
      </c>
      <c r="H29">
        <v>44673</v>
      </c>
      <c r="I29" t="s">
        <v>11</v>
      </c>
      <c r="J29" t="s">
        <v>9</v>
      </c>
      <c r="K29" t="s">
        <v>44</v>
      </c>
      <c r="L29" t="b">
        <v>0</v>
      </c>
    </row>
    <row r="30" spans="1:29" x14ac:dyDescent="0.25">
      <c r="A30">
        <v>45090</v>
      </c>
      <c r="B30">
        <v>328</v>
      </c>
      <c r="C30">
        <v>90</v>
      </c>
      <c r="D30">
        <v>700</v>
      </c>
      <c r="E30">
        <v>63000</v>
      </c>
      <c r="F30">
        <v>44670</v>
      </c>
      <c r="G30">
        <v>8</v>
      </c>
      <c r="H30">
        <v>44678</v>
      </c>
      <c r="I30" t="s">
        <v>12</v>
      </c>
      <c r="J30" t="s">
        <v>7</v>
      </c>
      <c r="K30" t="s">
        <v>42</v>
      </c>
      <c r="L30" t="b">
        <v>1</v>
      </c>
    </row>
    <row r="31" spans="1:29" x14ac:dyDescent="0.25">
      <c r="A31">
        <v>23450</v>
      </c>
      <c r="B31">
        <v>329</v>
      </c>
      <c r="C31">
        <v>95</v>
      </c>
      <c r="D31">
        <v>300</v>
      </c>
      <c r="E31">
        <v>28500</v>
      </c>
      <c r="F31">
        <v>44670</v>
      </c>
      <c r="G31">
        <v>1</v>
      </c>
      <c r="H31">
        <v>44671</v>
      </c>
      <c r="I31" t="s">
        <v>13</v>
      </c>
      <c r="J31" t="s">
        <v>8</v>
      </c>
      <c r="K31" t="s">
        <v>43</v>
      </c>
      <c r="L31" t="b">
        <v>0</v>
      </c>
    </row>
    <row r="32" spans="1:29" x14ac:dyDescent="0.25">
      <c r="A32">
        <v>59830</v>
      </c>
      <c r="B32">
        <v>330</v>
      </c>
      <c r="C32">
        <v>120</v>
      </c>
      <c r="D32">
        <v>500</v>
      </c>
      <c r="E32">
        <v>60000</v>
      </c>
      <c r="F32">
        <v>44670</v>
      </c>
      <c r="G32">
        <v>2</v>
      </c>
      <c r="H32">
        <v>44672</v>
      </c>
      <c r="I32" t="s">
        <v>13</v>
      </c>
      <c r="J32" t="s">
        <v>9</v>
      </c>
      <c r="K32" t="s">
        <v>44</v>
      </c>
      <c r="L32" t="b">
        <v>0</v>
      </c>
    </row>
    <row r="33" spans="1:12" x14ac:dyDescent="0.25">
      <c r="A33">
        <v>10304</v>
      </c>
      <c r="B33">
        <v>331</v>
      </c>
      <c r="C33">
        <v>15</v>
      </c>
      <c r="D33">
        <v>800</v>
      </c>
      <c r="E33">
        <v>12000</v>
      </c>
      <c r="F33">
        <v>44670</v>
      </c>
      <c r="G33">
        <v>6</v>
      </c>
      <c r="H33">
        <v>44676</v>
      </c>
      <c r="I33" t="s">
        <v>12</v>
      </c>
      <c r="J33" t="s">
        <v>8</v>
      </c>
      <c r="K33" t="s">
        <v>43</v>
      </c>
      <c r="L33" t="b">
        <v>1</v>
      </c>
    </row>
    <row r="34" spans="1:12" x14ac:dyDescent="0.25">
      <c r="A34">
        <v>60798</v>
      </c>
      <c r="B34">
        <v>332</v>
      </c>
      <c r="C34">
        <v>35</v>
      </c>
      <c r="D34">
        <v>900</v>
      </c>
      <c r="E34">
        <v>31500</v>
      </c>
      <c r="F34">
        <v>44670</v>
      </c>
      <c r="G34">
        <v>3</v>
      </c>
      <c r="H34">
        <v>44673</v>
      </c>
      <c r="I34" t="s">
        <v>12</v>
      </c>
      <c r="J34" t="s">
        <v>9</v>
      </c>
      <c r="K34" t="s">
        <v>44</v>
      </c>
      <c r="L34" t="b">
        <v>0</v>
      </c>
    </row>
    <row r="35" spans="1:12" x14ac:dyDescent="0.25">
      <c r="A35">
        <v>29384</v>
      </c>
      <c r="B35">
        <v>333</v>
      </c>
      <c r="C35">
        <v>65</v>
      </c>
      <c r="D35">
        <v>100</v>
      </c>
      <c r="E35">
        <v>6500</v>
      </c>
      <c r="F35">
        <v>44670</v>
      </c>
      <c r="G35">
        <v>4</v>
      </c>
      <c r="H35">
        <v>44674</v>
      </c>
      <c r="I35" t="s">
        <v>11</v>
      </c>
      <c r="J35" t="s">
        <v>9</v>
      </c>
      <c r="K35" t="s">
        <v>44</v>
      </c>
      <c r="L35" t="b">
        <v>0</v>
      </c>
    </row>
    <row r="36" spans="1:12" x14ac:dyDescent="0.25">
      <c r="A36">
        <v>59302</v>
      </c>
      <c r="B36">
        <v>334</v>
      </c>
      <c r="C36">
        <v>90</v>
      </c>
      <c r="D36">
        <v>400</v>
      </c>
      <c r="E36">
        <v>36000</v>
      </c>
      <c r="F36">
        <v>44670</v>
      </c>
      <c r="G36">
        <v>2</v>
      </c>
      <c r="H36">
        <v>44672</v>
      </c>
      <c r="I36" t="s">
        <v>13</v>
      </c>
      <c r="J36" t="s">
        <v>7</v>
      </c>
      <c r="K36" t="s">
        <v>42</v>
      </c>
      <c r="L36" t="b">
        <v>0</v>
      </c>
    </row>
    <row r="37" spans="1:12" x14ac:dyDescent="0.25">
      <c r="A37">
        <v>45607</v>
      </c>
      <c r="B37">
        <v>335</v>
      </c>
      <c r="C37">
        <v>85</v>
      </c>
      <c r="D37">
        <v>300</v>
      </c>
      <c r="E37">
        <v>25500</v>
      </c>
      <c r="F37">
        <v>44670</v>
      </c>
      <c r="G37">
        <v>7</v>
      </c>
      <c r="H37">
        <v>44677</v>
      </c>
      <c r="I37" t="s">
        <v>12</v>
      </c>
      <c r="J37" t="s">
        <v>7</v>
      </c>
      <c r="K37" t="s">
        <v>42</v>
      </c>
      <c r="L37" t="b">
        <v>1</v>
      </c>
    </row>
    <row r="38" spans="1:12" x14ac:dyDescent="0.25">
      <c r="A38">
        <v>29384</v>
      </c>
      <c r="B38">
        <v>336</v>
      </c>
      <c r="C38">
        <v>75</v>
      </c>
      <c r="D38">
        <v>500</v>
      </c>
      <c r="E38">
        <v>37500</v>
      </c>
      <c r="F38">
        <v>44670</v>
      </c>
      <c r="G38">
        <v>4</v>
      </c>
      <c r="H38">
        <v>44674</v>
      </c>
      <c r="I38" t="s">
        <v>11</v>
      </c>
      <c r="J38" t="s">
        <v>7</v>
      </c>
      <c r="K38" t="s">
        <v>42</v>
      </c>
      <c r="L38" t="b">
        <v>0</v>
      </c>
    </row>
    <row r="39" spans="1:12" x14ac:dyDescent="0.25">
      <c r="A39">
        <v>20550</v>
      </c>
      <c r="B39">
        <v>337</v>
      </c>
      <c r="C39">
        <v>30</v>
      </c>
      <c r="D39">
        <v>600</v>
      </c>
      <c r="E39">
        <v>18000</v>
      </c>
      <c r="F39">
        <v>44670</v>
      </c>
      <c r="G39">
        <v>6</v>
      </c>
      <c r="H39">
        <v>44676</v>
      </c>
      <c r="I39" t="s">
        <v>12</v>
      </c>
      <c r="J39" t="s">
        <v>7</v>
      </c>
      <c r="K39" t="s">
        <v>42</v>
      </c>
      <c r="L39" t="b">
        <v>1</v>
      </c>
    </row>
    <row r="40" spans="1:12" x14ac:dyDescent="0.25">
      <c r="A40">
        <v>45607</v>
      </c>
      <c r="B40">
        <v>338</v>
      </c>
      <c r="C40">
        <v>55</v>
      </c>
      <c r="D40">
        <v>300</v>
      </c>
      <c r="E40">
        <v>16500</v>
      </c>
      <c r="F40">
        <v>44670</v>
      </c>
      <c r="G40">
        <v>3</v>
      </c>
      <c r="H40">
        <v>44673</v>
      </c>
      <c r="I40" t="s">
        <v>13</v>
      </c>
      <c r="J40" t="s">
        <v>8</v>
      </c>
      <c r="K40" t="s">
        <v>43</v>
      </c>
      <c r="L40" t="b">
        <v>0</v>
      </c>
    </row>
    <row r="41" spans="1:12" x14ac:dyDescent="0.25">
      <c r="A41">
        <v>29384</v>
      </c>
      <c r="B41">
        <v>339</v>
      </c>
      <c r="C41">
        <v>80</v>
      </c>
      <c r="D41">
        <v>800</v>
      </c>
      <c r="E41">
        <v>64000</v>
      </c>
      <c r="F41">
        <v>44670</v>
      </c>
      <c r="G41">
        <v>6</v>
      </c>
      <c r="H41">
        <v>44676</v>
      </c>
      <c r="I41" t="s">
        <v>13</v>
      </c>
      <c r="J41" t="s">
        <v>9</v>
      </c>
      <c r="K41" t="s">
        <v>44</v>
      </c>
      <c r="L41" t="b">
        <v>0</v>
      </c>
    </row>
    <row r="42" spans="1:12" x14ac:dyDescent="0.25">
      <c r="A42">
        <v>50695</v>
      </c>
      <c r="B42">
        <v>340</v>
      </c>
      <c r="C42">
        <v>120</v>
      </c>
      <c r="D42">
        <v>700</v>
      </c>
      <c r="E42">
        <v>84000</v>
      </c>
      <c r="F42">
        <v>44670</v>
      </c>
      <c r="G42">
        <v>8</v>
      </c>
      <c r="H42">
        <v>44678</v>
      </c>
      <c r="I42" t="s">
        <v>12</v>
      </c>
      <c r="J42" t="s">
        <v>9</v>
      </c>
      <c r="K42" t="s">
        <v>44</v>
      </c>
      <c r="L42" t="b">
        <v>1</v>
      </c>
    </row>
    <row r="43" spans="1:12" x14ac:dyDescent="0.25">
      <c r="A43">
        <v>30960</v>
      </c>
      <c r="B43">
        <v>341</v>
      </c>
      <c r="C43">
        <v>75</v>
      </c>
      <c r="D43">
        <v>900</v>
      </c>
      <c r="E43">
        <v>67500</v>
      </c>
      <c r="F43">
        <v>44670</v>
      </c>
      <c r="G43">
        <v>7</v>
      </c>
      <c r="H43">
        <v>44677</v>
      </c>
      <c r="I43" t="s">
        <v>12</v>
      </c>
      <c r="J43" t="s">
        <v>7</v>
      </c>
      <c r="K43" t="s">
        <v>42</v>
      </c>
      <c r="L43" t="b">
        <v>1</v>
      </c>
    </row>
    <row r="44" spans="1:12" x14ac:dyDescent="0.25">
      <c r="A44">
        <v>10304</v>
      </c>
      <c r="B44">
        <v>342</v>
      </c>
      <c r="C44">
        <v>120</v>
      </c>
      <c r="D44">
        <v>500</v>
      </c>
      <c r="E44">
        <v>60000</v>
      </c>
      <c r="F44">
        <v>44670</v>
      </c>
      <c r="G44">
        <v>3</v>
      </c>
      <c r="H44">
        <v>44673</v>
      </c>
      <c r="I44" t="s">
        <v>11</v>
      </c>
      <c r="J44" t="s">
        <v>7</v>
      </c>
      <c r="K44" t="s">
        <v>42</v>
      </c>
      <c r="L44" t="b">
        <v>0</v>
      </c>
    </row>
    <row r="45" spans="1:12" x14ac:dyDescent="0.25">
      <c r="A45">
        <v>60798</v>
      </c>
      <c r="B45">
        <v>343</v>
      </c>
      <c r="C45">
        <v>130</v>
      </c>
      <c r="D45">
        <v>400</v>
      </c>
      <c r="E45">
        <v>52000</v>
      </c>
      <c r="F45">
        <v>44670</v>
      </c>
      <c r="G45">
        <v>4</v>
      </c>
      <c r="H45">
        <v>44674</v>
      </c>
      <c r="I45" t="s">
        <v>11</v>
      </c>
      <c r="J45" t="s">
        <v>8</v>
      </c>
      <c r="K45" t="s">
        <v>43</v>
      </c>
      <c r="L45" t="b">
        <v>0</v>
      </c>
    </row>
    <row r="46" spans="1:12" x14ac:dyDescent="0.25">
      <c r="A46">
        <v>29384</v>
      </c>
      <c r="B46">
        <v>344</v>
      </c>
      <c r="C46">
        <v>100</v>
      </c>
      <c r="D46">
        <v>300</v>
      </c>
      <c r="E46">
        <v>30000</v>
      </c>
      <c r="F46">
        <v>44670</v>
      </c>
      <c r="G46">
        <v>5</v>
      </c>
      <c r="H46">
        <v>44675</v>
      </c>
      <c r="I46" t="s">
        <v>12</v>
      </c>
      <c r="J46" t="s">
        <v>9</v>
      </c>
      <c r="K46" t="s">
        <v>44</v>
      </c>
      <c r="L46" t="b">
        <v>0</v>
      </c>
    </row>
    <row r="47" spans="1:12" x14ac:dyDescent="0.25">
      <c r="A47">
        <v>59302</v>
      </c>
      <c r="B47">
        <v>345</v>
      </c>
      <c r="C47">
        <v>85</v>
      </c>
      <c r="D47">
        <v>500</v>
      </c>
      <c r="E47">
        <v>42500</v>
      </c>
      <c r="F47">
        <v>44670</v>
      </c>
      <c r="G47">
        <v>8</v>
      </c>
      <c r="H47">
        <v>44678</v>
      </c>
      <c r="I47" t="s">
        <v>13</v>
      </c>
      <c r="J47" t="s">
        <v>7</v>
      </c>
      <c r="K47" t="s">
        <v>42</v>
      </c>
      <c r="L47" t="b">
        <v>0</v>
      </c>
    </row>
    <row r="48" spans="1:12" x14ac:dyDescent="0.25">
      <c r="A48">
        <v>23450</v>
      </c>
      <c r="B48">
        <v>346</v>
      </c>
      <c r="C48">
        <v>90</v>
      </c>
      <c r="D48">
        <v>700</v>
      </c>
      <c r="E48">
        <v>63000</v>
      </c>
      <c r="F48">
        <v>44670</v>
      </c>
      <c r="G48">
        <v>2</v>
      </c>
      <c r="H48">
        <v>44672</v>
      </c>
      <c r="I48" t="s">
        <v>13</v>
      </c>
      <c r="J48" t="s">
        <v>8</v>
      </c>
      <c r="K48" t="s">
        <v>43</v>
      </c>
      <c r="L48" t="b">
        <v>0</v>
      </c>
    </row>
    <row r="49" spans="1:12" x14ac:dyDescent="0.25">
      <c r="A49">
        <v>59830</v>
      </c>
      <c r="B49">
        <v>347</v>
      </c>
      <c r="C49">
        <v>110</v>
      </c>
      <c r="D49">
        <v>200</v>
      </c>
      <c r="E49">
        <v>22000</v>
      </c>
      <c r="F49">
        <v>44670</v>
      </c>
      <c r="G49">
        <v>7</v>
      </c>
      <c r="H49">
        <v>44677</v>
      </c>
      <c r="I49" t="s">
        <v>12</v>
      </c>
      <c r="J49" t="s">
        <v>9</v>
      </c>
      <c r="K49" t="s">
        <v>44</v>
      </c>
      <c r="L49" t="b">
        <v>1</v>
      </c>
    </row>
    <row r="50" spans="1:12" x14ac:dyDescent="0.25">
      <c r="A50">
        <v>10304</v>
      </c>
      <c r="B50">
        <v>348</v>
      </c>
      <c r="C50">
        <v>25</v>
      </c>
      <c r="D50">
        <v>500</v>
      </c>
      <c r="E50">
        <v>12500</v>
      </c>
      <c r="F50">
        <v>44670</v>
      </c>
      <c r="G50">
        <v>6</v>
      </c>
      <c r="H50">
        <v>44676</v>
      </c>
      <c r="I50" t="s">
        <v>12</v>
      </c>
      <c r="J50" t="s">
        <v>8</v>
      </c>
      <c r="K50" t="s">
        <v>43</v>
      </c>
      <c r="L50" t="b">
        <v>1</v>
      </c>
    </row>
    <row r="51" spans="1:12" x14ac:dyDescent="0.25">
      <c r="A51">
        <v>60798</v>
      </c>
      <c r="B51">
        <v>349</v>
      </c>
      <c r="C51">
        <v>90</v>
      </c>
      <c r="D51">
        <v>500</v>
      </c>
      <c r="E51">
        <v>45000</v>
      </c>
      <c r="F51">
        <v>44670</v>
      </c>
      <c r="G51">
        <v>3</v>
      </c>
      <c r="H51">
        <v>44673</v>
      </c>
      <c r="I51" t="s">
        <v>11</v>
      </c>
      <c r="J51" t="s">
        <v>9</v>
      </c>
      <c r="K51" t="s">
        <v>44</v>
      </c>
      <c r="L51" t="b">
        <v>0</v>
      </c>
    </row>
    <row r="52" spans="1:12" x14ac:dyDescent="0.25">
      <c r="A52">
        <v>29384</v>
      </c>
      <c r="B52">
        <v>350</v>
      </c>
      <c r="C52">
        <v>35</v>
      </c>
      <c r="D52">
        <v>600</v>
      </c>
      <c r="E52">
        <v>21000</v>
      </c>
      <c r="F52">
        <v>44670</v>
      </c>
      <c r="G52">
        <v>8</v>
      </c>
      <c r="H52">
        <v>44678</v>
      </c>
      <c r="I52" t="s">
        <v>13</v>
      </c>
      <c r="J52" t="s">
        <v>9</v>
      </c>
      <c r="K52" t="s">
        <v>44</v>
      </c>
      <c r="L52" t="b">
        <v>0</v>
      </c>
    </row>
    <row r="53" spans="1:12" x14ac:dyDescent="0.25">
      <c r="A53">
        <v>59302</v>
      </c>
      <c r="B53">
        <v>351</v>
      </c>
      <c r="C53">
        <v>60</v>
      </c>
      <c r="D53">
        <v>900</v>
      </c>
      <c r="E53">
        <v>54000</v>
      </c>
      <c r="F53">
        <v>44670</v>
      </c>
      <c r="G53">
        <v>1</v>
      </c>
      <c r="H53">
        <v>44671</v>
      </c>
      <c r="I53" t="s">
        <v>12</v>
      </c>
      <c r="J53" t="s">
        <v>7</v>
      </c>
      <c r="K53" t="s">
        <v>42</v>
      </c>
      <c r="L53" t="b">
        <v>0</v>
      </c>
    </row>
    <row r="54" spans="1:12" x14ac:dyDescent="0.25">
      <c r="A54">
        <v>45607</v>
      </c>
      <c r="B54">
        <v>352</v>
      </c>
      <c r="C54">
        <v>40</v>
      </c>
      <c r="D54">
        <v>600</v>
      </c>
      <c r="E54">
        <v>24000</v>
      </c>
      <c r="F54">
        <v>44670</v>
      </c>
      <c r="G54">
        <v>2</v>
      </c>
      <c r="H54">
        <v>44672</v>
      </c>
      <c r="I54" t="s">
        <v>11</v>
      </c>
      <c r="J54" t="s">
        <v>7</v>
      </c>
      <c r="K54" t="s">
        <v>42</v>
      </c>
      <c r="L54" t="b">
        <v>0</v>
      </c>
    </row>
    <row r="55" spans="1:12" x14ac:dyDescent="0.25">
      <c r="A55">
        <v>29384</v>
      </c>
      <c r="B55">
        <v>353</v>
      </c>
      <c r="C55">
        <v>75</v>
      </c>
      <c r="D55">
        <v>700</v>
      </c>
      <c r="E55">
        <v>52500</v>
      </c>
      <c r="F55">
        <v>44670</v>
      </c>
      <c r="G55">
        <v>7</v>
      </c>
      <c r="H55">
        <v>44677</v>
      </c>
      <c r="I55" t="s">
        <v>12</v>
      </c>
      <c r="J55" t="s">
        <v>7</v>
      </c>
      <c r="K55" t="s">
        <v>42</v>
      </c>
      <c r="L55" t="b">
        <v>1</v>
      </c>
    </row>
    <row r="56" spans="1:12" x14ac:dyDescent="0.25">
      <c r="A56">
        <v>10304</v>
      </c>
      <c r="B56">
        <v>354</v>
      </c>
      <c r="C56">
        <v>60</v>
      </c>
      <c r="D56">
        <v>200</v>
      </c>
      <c r="E56">
        <v>12000</v>
      </c>
      <c r="F56">
        <v>44670</v>
      </c>
      <c r="G56">
        <v>6</v>
      </c>
      <c r="H56">
        <v>44676</v>
      </c>
      <c r="I56" t="s">
        <v>13</v>
      </c>
      <c r="J56" t="s">
        <v>7</v>
      </c>
      <c r="K56" t="s">
        <v>42</v>
      </c>
      <c r="L56" t="b">
        <v>0</v>
      </c>
    </row>
    <row r="57" spans="1:12" x14ac:dyDescent="0.25">
      <c r="A57">
        <v>60798</v>
      </c>
      <c r="B57">
        <v>355</v>
      </c>
      <c r="C57">
        <v>25</v>
      </c>
      <c r="D57">
        <v>300</v>
      </c>
      <c r="E57">
        <v>7500</v>
      </c>
      <c r="F57">
        <v>44670</v>
      </c>
      <c r="G57">
        <v>3</v>
      </c>
      <c r="H57">
        <v>44673</v>
      </c>
      <c r="I57" t="s">
        <v>13</v>
      </c>
      <c r="J57" t="s">
        <v>8</v>
      </c>
      <c r="K57" t="s">
        <v>43</v>
      </c>
      <c r="L57" t="b">
        <v>0</v>
      </c>
    </row>
    <row r="58" spans="1:12" x14ac:dyDescent="0.25">
      <c r="A58">
        <v>29384</v>
      </c>
      <c r="B58">
        <v>356</v>
      </c>
      <c r="C58">
        <v>40</v>
      </c>
      <c r="D58">
        <v>500</v>
      </c>
      <c r="E58">
        <v>20000</v>
      </c>
      <c r="F58">
        <v>44670</v>
      </c>
      <c r="G58">
        <v>8</v>
      </c>
      <c r="H58">
        <v>44678</v>
      </c>
      <c r="I58" t="s">
        <v>13</v>
      </c>
      <c r="J58" t="s">
        <v>9</v>
      </c>
      <c r="K58" t="s">
        <v>44</v>
      </c>
      <c r="L58" t="b">
        <v>0</v>
      </c>
    </row>
    <row r="59" spans="1:12" x14ac:dyDescent="0.25">
      <c r="A59">
        <v>59302</v>
      </c>
      <c r="B59">
        <v>357</v>
      </c>
      <c r="C59">
        <v>95</v>
      </c>
      <c r="D59">
        <v>600</v>
      </c>
      <c r="E59">
        <v>57000</v>
      </c>
      <c r="F59">
        <v>44670</v>
      </c>
      <c r="G59">
        <v>1</v>
      </c>
      <c r="H59">
        <v>44671</v>
      </c>
      <c r="I59" t="s">
        <v>12</v>
      </c>
      <c r="J59" t="s">
        <v>9</v>
      </c>
      <c r="K59" t="s">
        <v>44</v>
      </c>
      <c r="L59" t="b">
        <v>0</v>
      </c>
    </row>
    <row r="60" spans="1:12" x14ac:dyDescent="0.25">
      <c r="A60">
        <v>45607</v>
      </c>
      <c r="B60">
        <v>358</v>
      </c>
      <c r="C60">
        <v>90</v>
      </c>
      <c r="D60">
        <v>300</v>
      </c>
      <c r="E60">
        <v>27000</v>
      </c>
      <c r="F60">
        <v>44670</v>
      </c>
      <c r="G60">
        <v>2</v>
      </c>
      <c r="H60">
        <v>44672</v>
      </c>
      <c r="I60" t="s">
        <v>11</v>
      </c>
      <c r="J60" t="s">
        <v>7</v>
      </c>
      <c r="K60" t="s">
        <v>42</v>
      </c>
      <c r="L60" t="b">
        <v>0</v>
      </c>
    </row>
    <row r="61" spans="1:12" x14ac:dyDescent="0.25">
      <c r="A61">
        <v>29384</v>
      </c>
      <c r="B61">
        <v>359</v>
      </c>
      <c r="C61">
        <v>110</v>
      </c>
      <c r="D61">
        <v>800</v>
      </c>
      <c r="E61">
        <v>88000</v>
      </c>
      <c r="F61">
        <v>44670</v>
      </c>
      <c r="G61">
        <v>6</v>
      </c>
      <c r="H61">
        <v>44676</v>
      </c>
      <c r="I61" t="s">
        <v>13</v>
      </c>
      <c r="J61" t="s">
        <v>8</v>
      </c>
      <c r="K61" t="s">
        <v>43</v>
      </c>
      <c r="L61" t="b">
        <v>0</v>
      </c>
    </row>
    <row r="62" spans="1:12" x14ac:dyDescent="0.25">
      <c r="A62">
        <v>50695</v>
      </c>
      <c r="B62">
        <v>360</v>
      </c>
      <c r="C62">
        <v>45</v>
      </c>
      <c r="D62">
        <v>700</v>
      </c>
      <c r="E62">
        <v>31500</v>
      </c>
      <c r="F62">
        <v>44670</v>
      </c>
      <c r="G62">
        <v>3</v>
      </c>
      <c r="H62">
        <v>44673</v>
      </c>
      <c r="I62" t="s">
        <v>12</v>
      </c>
      <c r="J62" t="s">
        <v>9</v>
      </c>
      <c r="K62" t="s">
        <v>44</v>
      </c>
      <c r="L62" t="b">
        <v>0</v>
      </c>
    </row>
    <row r="63" spans="1:12" x14ac:dyDescent="0.25">
      <c r="A63">
        <v>10395</v>
      </c>
      <c r="B63">
        <v>361</v>
      </c>
      <c r="C63">
        <v>55</v>
      </c>
      <c r="D63">
        <v>900</v>
      </c>
      <c r="E63">
        <v>49500</v>
      </c>
      <c r="F63">
        <v>44670</v>
      </c>
      <c r="G63">
        <v>4</v>
      </c>
      <c r="H63">
        <v>44674</v>
      </c>
      <c r="I63" t="s">
        <v>11</v>
      </c>
      <c r="J63" t="s">
        <v>8</v>
      </c>
      <c r="K63" t="s">
        <v>43</v>
      </c>
      <c r="L63" t="b">
        <v>0</v>
      </c>
    </row>
    <row r="64" spans="1:12" x14ac:dyDescent="0.25">
      <c r="A64">
        <v>15036</v>
      </c>
      <c r="B64">
        <v>362</v>
      </c>
      <c r="C64">
        <v>110</v>
      </c>
      <c r="D64">
        <v>500</v>
      </c>
      <c r="E64">
        <v>55000</v>
      </c>
      <c r="F64">
        <v>44670</v>
      </c>
      <c r="G64">
        <v>2</v>
      </c>
      <c r="H64">
        <v>44672</v>
      </c>
      <c r="I64" t="s">
        <v>12</v>
      </c>
      <c r="J64" t="s">
        <v>9</v>
      </c>
      <c r="K64" t="s">
        <v>44</v>
      </c>
      <c r="L64" t="b">
        <v>0</v>
      </c>
    </row>
    <row r="65" spans="1:12" x14ac:dyDescent="0.25">
      <c r="A65">
        <v>45023</v>
      </c>
      <c r="B65">
        <v>363</v>
      </c>
      <c r="C65">
        <v>40</v>
      </c>
      <c r="D65">
        <v>400</v>
      </c>
      <c r="E65">
        <v>16000</v>
      </c>
      <c r="F65">
        <v>44670</v>
      </c>
      <c r="G65">
        <v>7</v>
      </c>
      <c r="H65">
        <v>44677</v>
      </c>
      <c r="I65" t="s">
        <v>11</v>
      </c>
      <c r="J65" t="s">
        <v>8</v>
      </c>
      <c r="K65" t="s">
        <v>43</v>
      </c>
      <c r="L65" t="b">
        <v>1</v>
      </c>
    </row>
    <row r="66" spans="1:12" x14ac:dyDescent="0.25">
      <c r="A66">
        <v>40543</v>
      </c>
      <c r="B66">
        <v>364</v>
      </c>
      <c r="C66">
        <v>70</v>
      </c>
      <c r="D66">
        <v>300</v>
      </c>
      <c r="E66">
        <v>21000</v>
      </c>
      <c r="F66">
        <v>44670</v>
      </c>
      <c r="G66">
        <v>4</v>
      </c>
      <c r="H66">
        <v>44674</v>
      </c>
      <c r="I66" t="s">
        <v>12</v>
      </c>
      <c r="J66" t="s">
        <v>7</v>
      </c>
      <c r="K66" t="s">
        <v>42</v>
      </c>
      <c r="L66" t="b">
        <v>0</v>
      </c>
    </row>
    <row r="67" spans="1:12" x14ac:dyDescent="0.25">
      <c r="A67">
        <v>20550</v>
      </c>
      <c r="B67">
        <v>365</v>
      </c>
      <c r="C67">
        <v>35</v>
      </c>
      <c r="D67">
        <v>500</v>
      </c>
      <c r="E67">
        <v>17500</v>
      </c>
      <c r="F67">
        <v>44670</v>
      </c>
      <c r="G67">
        <v>8</v>
      </c>
      <c r="H67">
        <v>44678</v>
      </c>
      <c r="I67" t="s">
        <v>12</v>
      </c>
      <c r="J67" t="s">
        <v>8</v>
      </c>
      <c r="K67" t="s">
        <v>43</v>
      </c>
      <c r="L67" t="b">
        <v>1</v>
      </c>
    </row>
    <row r="68" spans="1:12" x14ac:dyDescent="0.25">
      <c r="A68">
        <v>45607</v>
      </c>
      <c r="B68">
        <v>366</v>
      </c>
      <c r="C68">
        <v>40</v>
      </c>
      <c r="D68">
        <v>700</v>
      </c>
      <c r="E68">
        <v>28000</v>
      </c>
      <c r="F68">
        <v>44670</v>
      </c>
      <c r="G68">
        <v>2</v>
      </c>
      <c r="H68">
        <v>44672</v>
      </c>
      <c r="I68" t="s">
        <v>11</v>
      </c>
      <c r="J68" t="s">
        <v>9</v>
      </c>
      <c r="K68" t="s">
        <v>44</v>
      </c>
      <c r="L68" t="b">
        <v>0</v>
      </c>
    </row>
    <row r="69" spans="1:12" x14ac:dyDescent="0.25">
      <c r="A69" t="s">
        <v>78</v>
      </c>
      <c r="L69">
        <f>SUBTOTAL(103,Table1216[demorado])</f>
        <v>67</v>
      </c>
    </row>
  </sheetData>
  <dataValidations count="2">
    <dataValidation type="list" allowBlank="1" showInputMessage="1" showErrorMessage="1" sqref="AA3:AA4" xr:uid="{1B72ADC5-65AE-411D-885F-C1007BE12FED}">
      <formula1>$N$2:$N$5</formula1>
    </dataValidation>
    <dataValidation type="list" allowBlank="1" showInputMessage="1" showErrorMessage="1" sqref="AA2" xr:uid="{23FC0474-976C-44AA-9757-094248CDB606}">
      <formula1>INDIRECT("CodigoDeposito")</formula1>
    </dataValidation>
  </dataValidation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0A5D4-FF29-49B6-8336-57076EA3F597}">
  <dimension ref="A1:Z68"/>
  <sheetViews>
    <sheetView zoomScale="60" zoomScaleNormal="60" workbookViewId="0">
      <selection activeCell="T10" sqref="T10"/>
    </sheetView>
  </sheetViews>
  <sheetFormatPr defaultRowHeight="15" x14ac:dyDescent="0.25"/>
  <cols>
    <col min="6" max="6" width="18" bestFit="1" customWidth="1"/>
    <col min="8" max="8" width="19.7109375" bestFit="1" customWidth="1"/>
    <col min="11" max="11" width="19.140625" bestFit="1" customWidth="1"/>
    <col min="20" max="20" width="14.140625" customWidth="1"/>
    <col min="22" max="22" width="15.42578125" customWidth="1"/>
    <col min="23" max="23" width="15.5703125" customWidth="1"/>
  </cols>
  <sheetData>
    <row r="1" spans="1:26" x14ac:dyDescent="0.25">
      <c r="A1" t="s">
        <v>10</v>
      </c>
      <c r="B1" t="s">
        <v>0</v>
      </c>
      <c r="C1" t="s">
        <v>1</v>
      </c>
      <c r="D1" t="s">
        <v>2</v>
      </c>
      <c r="E1" t="s">
        <v>3</v>
      </c>
      <c r="F1" t="s">
        <v>4</v>
      </c>
      <c r="G1" t="s">
        <v>14</v>
      </c>
      <c r="H1" t="s">
        <v>15</v>
      </c>
      <c r="I1" t="s">
        <v>5</v>
      </c>
      <c r="J1" t="s">
        <v>6</v>
      </c>
      <c r="K1" t="s">
        <v>41</v>
      </c>
      <c r="L1" t="s">
        <v>58</v>
      </c>
      <c r="O1" s="4" t="s">
        <v>10</v>
      </c>
      <c r="P1" s="5" t="s">
        <v>0</v>
      </c>
      <c r="Q1" s="5" t="s">
        <v>1</v>
      </c>
      <c r="R1" s="5" t="s">
        <v>2</v>
      </c>
      <c r="S1" s="5" t="s">
        <v>3</v>
      </c>
      <c r="T1" s="5" t="s">
        <v>4</v>
      </c>
      <c r="U1" s="5" t="s">
        <v>14</v>
      </c>
      <c r="V1" s="5" t="s">
        <v>15</v>
      </c>
      <c r="W1" s="5" t="s">
        <v>5</v>
      </c>
      <c r="X1" s="5" t="s">
        <v>6</v>
      </c>
      <c r="Y1" s="5" t="s">
        <v>41</v>
      </c>
      <c r="Z1" s="6" t="s">
        <v>58</v>
      </c>
    </row>
    <row r="2" spans="1:26" x14ac:dyDescent="0.25">
      <c r="A2">
        <v>10304</v>
      </c>
      <c r="B2">
        <v>300</v>
      </c>
      <c r="C2">
        <v>25</v>
      </c>
      <c r="D2">
        <v>300</v>
      </c>
      <c r="E2">
        <f t="shared" ref="E2:E12" si="0">+D2*C2</f>
        <v>7500</v>
      </c>
      <c r="F2" s="1">
        <f ca="1">+TODAY()-5</f>
        <v>44670</v>
      </c>
      <c r="G2" s="2">
        <v>3</v>
      </c>
      <c r="H2" s="1">
        <f ca="1">+F2+G2</f>
        <v>44673</v>
      </c>
      <c r="I2" t="s">
        <v>11</v>
      </c>
      <c r="J2" t="s">
        <v>7</v>
      </c>
      <c r="K2" t="s">
        <v>42</v>
      </c>
      <c r="L2" t="str">
        <f ca="1">IF(Table225[[#This Row],[Fecha ent Prevista]]&lt;TODAY(), "a tiempo", "demorado")</f>
        <v>a tiempo</v>
      </c>
      <c r="W2" t="s">
        <v>13</v>
      </c>
    </row>
    <row r="3" spans="1:26" x14ac:dyDescent="0.25">
      <c r="A3">
        <v>60798</v>
      </c>
      <c r="B3">
        <v>301</v>
      </c>
      <c r="C3">
        <v>90</v>
      </c>
      <c r="D3">
        <v>500</v>
      </c>
      <c r="E3">
        <f t="shared" si="0"/>
        <v>45000</v>
      </c>
      <c r="F3" s="1">
        <f t="shared" ref="F3:F66" ca="1" si="1">+TODAY()-5</f>
        <v>44670</v>
      </c>
      <c r="G3" s="2">
        <v>6</v>
      </c>
      <c r="H3" s="1">
        <f t="shared" ref="H3:H66" ca="1" si="2">+F3+G3</f>
        <v>44676</v>
      </c>
      <c r="I3" t="s">
        <v>12</v>
      </c>
      <c r="J3" t="s">
        <v>8</v>
      </c>
      <c r="K3" t="s">
        <v>43</v>
      </c>
      <c r="L3" t="str">
        <f ca="1">IF(Table225[[#This Row],[Fecha ent Prevista]]&lt;TODAY(), "a tiempo", "demorado")</f>
        <v>demorado</v>
      </c>
    </row>
    <row r="4" spans="1:26" x14ac:dyDescent="0.25">
      <c r="A4">
        <v>29384</v>
      </c>
      <c r="B4">
        <v>302</v>
      </c>
      <c r="C4">
        <v>20</v>
      </c>
      <c r="D4">
        <v>900</v>
      </c>
      <c r="E4">
        <f t="shared" si="0"/>
        <v>18000</v>
      </c>
      <c r="F4" s="1">
        <f t="shared" ca="1" si="1"/>
        <v>44670</v>
      </c>
      <c r="G4" s="2">
        <v>3</v>
      </c>
      <c r="H4" s="1">
        <f t="shared" ca="1" si="2"/>
        <v>44673</v>
      </c>
      <c r="I4" t="s">
        <v>13</v>
      </c>
      <c r="J4" t="s">
        <v>9</v>
      </c>
      <c r="K4" t="s">
        <v>44</v>
      </c>
      <c r="L4" t="str">
        <f ca="1">IF(Table225[[#This Row],[Fecha ent Prevista]]&lt;TODAY(), "a tiempo", "demorado")</f>
        <v>a tiempo</v>
      </c>
    </row>
    <row r="5" spans="1:26" x14ac:dyDescent="0.25">
      <c r="A5">
        <v>59302</v>
      </c>
      <c r="B5">
        <v>303</v>
      </c>
      <c r="C5">
        <v>80</v>
      </c>
      <c r="D5">
        <v>200</v>
      </c>
      <c r="E5">
        <f t="shared" si="0"/>
        <v>16000</v>
      </c>
      <c r="F5" s="1">
        <f t="shared" ca="1" si="1"/>
        <v>44670</v>
      </c>
      <c r="G5" s="2">
        <v>6</v>
      </c>
      <c r="H5" s="1">
        <f t="shared" ca="1" si="2"/>
        <v>44676</v>
      </c>
      <c r="I5" t="s">
        <v>13</v>
      </c>
      <c r="J5" t="s">
        <v>7</v>
      </c>
      <c r="K5" t="s">
        <v>42</v>
      </c>
      <c r="L5" t="str">
        <f ca="1">IF(Table225[[#This Row],[Fecha ent Prevista]]&lt;TODAY(), "a tiempo", "demorado")</f>
        <v>demorado</v>
      </c>
    </row>
    <row r="6" spans="1:26" x14ac:dyDescent="0.25">
      <c r="A6">
        <v>45607</v>
      </c>
      <c r="B6">
        <v>304</v>
      </c>
      <c r="C6">
        <v>40</v>
      </c>
      <c r="D6">
        <v>800</v>
      </c>
      <c r="E6">
        <f t="shared" si="0"/>
        <v>32000</v>
      </c>
      <c r="F6" s="1">
        <f t="shared" ca="1" si="1"/>
        <v>44670</v>
      </c>
      <c r="G6" s="2">
        <v>8</v>
      </c>
      <c r="H6" s="1">
        <f t="shared" ca="1" si="2"/>
        <v>44678</v>
      </c>
      <c r="I6" t="s">
        <v>12</v>
      </c>
      <c r="J6" t="s">
        <v>8</v>
      </c>
      <c r="K6" t="s">
        <v>43</v>
      </c>
      <c r="L6" t="str">
        <f ca="1">IF(Table225[[#This Row],[Fecha ent Prevista]]&lt;TODAY(), "a tiempo", "demorado")</f>
        <v>demorado</v>
      </c>
    </row>
    <row r="7" spans="1:26" x14ac:dyDescent="0.25">
      <c r="A7">
        <v>29384</v>
      </c>
      <c r="B7">
        <v>305</v>
      </c>
      <c r="C7">
        <v>35</v>
      </c>
      <c r="D7">
        <v>400</v>
      </c>
      <c r="E7">
        <f t="shared" si="0"/>
        <v>14000</v>
      </c>
      <c r="F7" s="1">
        <f t="shared" ca="1" si="1"/>
        <v>44670</v>
      </c>
      <c r="G7" s="2">
        <v>7</v>
      </c>
      <c r="H7" s="1">
        <f t="shared" ca="1" si="2"/>
        <v>44677</v>
      </c>
      <c r="I7" t="s">
        <v>12</v>
      </c>
      <c r="J7" t="s">
        <v>9</v>
      </c>
      <c r="K7" t="s">
        <v>44</v>
      </c>
      <c r="L7" t="str">
        <f ca="1">IF(Table225[[#This Row],[Fecha ent Prevista]]&lt;TODAY(), "a tiempo", "demorado")</f>
        <v>demorado</v>
      </c>
    </row>
    <row r="8" spans="1:26" x14ac:dyDescent="0.25">
      <c r="A8">
        <v>50695</v>
      </c>
      <c r="B8">
        <v>306</v>
      </c>
      <c r="C8">
        <v>60</v>
      </c>
      <c r="D8">
        <v>200</v>
      </c>
      <c r="E8">
        <f t="shared" si="0"/>
        <v>12000</v>
      </c>
      <c r="F8" s="1">
        <f t="shared" ca="1" si="1"/>
        <v>44670</v>
      </c>
      <c r="G8" s="2">
        <v>3</v>
      </c>
      <c r="H8" s="1">
        <f t="shared" ca="1" si="2"/>
        <v>44673</v>
      </c>
      <c r="I8" t="s">
        <v>11</v>
      </c>
      <c r="J8" t="s">
        <v>8</v>
      </c>
      <c r="K8" t="s">
        <v>43</v>
      </c>
      <c r="L8" t="str">
        <f ca="1">IF(Table225[[#This Row],[Fecha ent Prevista]]&lt;TODAY(), "a tiempo", "demorado")</f>
        <v>a tiempo</v>
      </c>
    </row>
    <row r="9" spans="1:26" x14ac:dyDescent="0.25">
      <c r="A9">
        <v>10395</v>
      </c>
      <c r="B9">
        <v>307</v>
      </c>
      <c r="C9">
        <v>40</v>
      </c>
      <c r="D9">
        <v>300</v>
      </c>
      <c r="E9">
        <f t="shared" si="0"/>
        <v>12000</v>
      </c>
      <c r="F9" s="1">
        <f t="shared" ca="1" si="1"/>
        <v>44670</v>
      </c>
      <c r="G9" s="2">
        <v>4</v>
      </c>
      <c r="H9" s="1">
        <f t="shared" ca="1" si="2"/>
        <v>44674</v>
      </c>
      <c r="I9" t="s">
        <v>11</v>
      </c>
      <c r="J9" t="s">
        <v>9</v>
      </c>
      <c r="K9" t="s">
        <v>44</v>
      </c>
      <c r="L9" t="str">
        <f ca="1">IF(Table225[[#This Row],[Fecha ent Prevista]]&lt;TODAY(), "a tiempo", "demorado")</f>
        <v>a tiempo</v>
      </c>
    </row>
    <row r="10" spans="1:26" x14ac:dyDescent="0.25">
      <c r="A10">
        <v>15036</v>
      </c>
      <c r="B10">
        <v>308</v>
      </c>
      <c r="C10">
        <v>120</v>
      </c>
      <c r="D10">
        <v>400</v>
      </c>
      <c r="E10">
        <f t="shared" si="0"/>
        <v>48000</v>
      </c>
      <c r="F10" s="1">
        <f t="shared" ca="1" si="1"/>
        <v>44670</v>
      </c>
      <c r="G10" s="2">
        <v>5</v>
      </c>
      <c r="H10" s="1">
        <f t="shared" ca="1" si="2"/>
        <v>44675</v>
      </c>
      <c r="I10" t="s">
        <v>12</v>
      </c>
      <c r="J10" t="s">
        <v>9</v>
      </c>
      <c r="K10" t="s">
        <v>44</v>
      </c>
      <c r="L10" t="str">
        <f ca="1">IF(Table225[[#This Row],[Fecha ent Prevista]]&lt;TODAY(), "a tiempo", "demorado")</f>
        <v>demorado</v>
      </c>
    </row>
    <row r="11" spans="1:26" x14ac:dyDescent="0.25">
      <c r="A11">
        <v>45023</v>
      </c>
      <c r="B11">
        <v>309</v>
      </c>
      <c r="C11">
        <v>30</v>
      </c>
      <c r="D11">
        <v>100</v>
      </c>
      <c r="E11">
        <f t="shared" si="0"/>
        <v>3000</v>
      </c>
      <c r="F11" s="1">
        <f t="shared" ca="1" si="1"/>
        <v>44670</v>
      </c>
      <c r="G11" s="2">
        <v>8</v>
      </c>
      <c r="H11" s="1">
        <f t="shared" ca="1" si="2"/>
        <v>44678</v>
      </c>
      <c r="I11" t="s">
        <v>13</v>
      </c>
      <c r="J11" t="s">
        <v>7</v>
      </c>
      <c r="K11" t="s">
        <v>42</v>
      </c>
      <c r="L11" t="str">
        <f ca="1">IF(Table225[[#This Row],[Fecha ent Prevista]]&lt;TODAY(), "a tiempo", "demorado")</f>
        <v>demorado</v>
      </c>
    </row>
    <row r="12" spans="1:26" x14ac:dyDescent="0.25">
      <c r="A12">
        <v>40543</v>
      </c>
      <c r="B12">
        <v>310</v>
      </c>
      <c r="C12">
        <v>25</v>
      </c>
      <c r="D12">
        <v>500</v>
      </c>
      <c r="E12">
        <f t="shared" si="0"/>
        <v>12500</v>
      </c>
      <c r="F12" s="1">
        <f t="shared" ca="1" si="1"/>
        <v>44670</v>
      </c>
      <c r="G12" s="2">
        <v>2</v>
      </c>
      <c r="H12" s="1">
        <f t="shared" ca="1" si="2"/>
        <v>44672</v>
      </c>
      <c r="I12" t="s">
        <v>13</v>
      </c>
      <c r="J12" t="s">
        <v>7</v>
      </c>
      <c r="K12" t="s">
        <v>42</v>
      </c>
      <c r="L12" t="str">
        <f ca="1">IF(Table225[[#This Row],[Fecha ent Prevista]]&lt;TODAY(), "a tiempo", "demorado")</f>
        <v>a tiempo</v>
      </c>
    </row>
    <row r="13" spans="1:26" x14ac:dyDescent="0.25">
      <c r="A13">
        <v>20550</v>
      </c>
      <c r="B13">
        <v>311</v>
      </c>
      <c r="C13">
        <v>60</v>
      </c>
      <c r="D13">
        <v>600</v>
      </c>
      <c r="E13">
        <f>+D13*C13</f>
        <v>36000</v>
      </c>
      <c r="F13" s="1">
        <f t="shared" ca="1" si="1"/>
        <v>44670</v>
      </c>
      <c r="G13" s="2">
        <v>7</v>
      </c>
      <c r="H13" s="1">
        <f t="shared" ca="1" si="2"/>
        <v>44677</v>
      </c>
      <c r="I13" t="s">
        <v>12</v>
      </c>
      <c r="J13" t="s">
        <v>7</v>
      </c>
      <c r="K13" t="s">
        <v>42</v>
      </c>
      <c r="L13" t="str">
        <f ca="1">IF(Table225[[#This Row],[Fecha ent Prevista]]&lt;TODAY(), "a tiempo", "demorado")</f>
        <v>demorado</v>
      </c>
    </row>
    <row r="14" spans="1:26" x14ac:dyDescent="0.25">
      <c r="A14">
        <v>45607</v>
      </c>
      <c r="B14">
        <v>312</v>
      </c>
      <c r="C14">
        <v>45</v>
      </c>
      <c r="D14">
        <v>700</v>
      </c>
      <c r="E14">
        <f t="shared" ref="E14:E68" si="3">+D14*C14</f>
        <v>31500</v>
      </c>
      <c r="F14" s="1">
        <f t="shared" ca="1" si="1"/>
        <v>44670</v>
      </c>
      <c r="G14" s="2">
        <v>6</v>
      </c>
      <c r="H14" s="1">
        <f t="shared" ca="1" si="2"/>
        <v>44676</v>
      </c>
      <c r="I14" t="s">
        <v>12</v>
      </c>
      <c r="J14" t="s">
        <v>7</v>
      </c>
      <c r="K14" t="s">
        <v>42</v>
      </c>
      <c r="L14" t="str">
        <f ca="1">IF(Table225[[#This Row],[Fecha ent Prevista]]&lt;TODAY(), "a tiempo", "demorado")</f>
        <v>demorado</v>
      </c>
    </row>
    <row r="15" spans="1:26" x14ac:dyDescent="0.25">
      <c r="A15">
        <v>29384</v>
      </c>
      <c r="B15">
        <v>313</v>
      </c>
      <c r="C15">
        <v>80</v>
      </c>
      <c r="D15">
        <v>400</v>
      </c>
      <c r="E15">
        <f t="shared" si="3"/>
        <v>32000</v>
      </c>
      <c r="F15" s="1">
        <f t="shared" ca="1" si="1"/>
        <v>44670</v>
      </c>
      <c r="G15" s="2">
        <v>3</v>
      </c>
      <c r="H15" s="1">
        <f t="shared" ca="1" si="2"/>
        <v>44673</v>
      </c>
      <c r="I15" t="s">
        <v>11</v>
      </c>
      <c r="J15" t="s">
        <v>8</v>
      </c>
      <c r="K15" t="s">
        <v>43</v>
      </c>
      <c r="L15" t="str">
        <f ca="1">IF(Table225[[#This Row],[Fecha ent Prevista]]&lt;TODAY(), "a tiempo", "demorado")</f>
        <v>a tiempo</v>
      </c>
      <c r="O15" s="4" t="s">
        <v>10</v>
      </c>
      <c r="P15" s="5" t="s">
        <v>0</v>
      </c>
      <c r="Q15" s="5" t="s">
        <v>1</v>
      </c>
      <c r="R15" s="5" t="s">
        <v>2</v>
      </c>
      <c r="S15" s="5" t="s">
        <v>3</v>
      </c>
      <c r="T15" s="5" t="s">
        <v>4</v>
      </c>
      <c r="U15" s="5" t="s">
        <v>14</v>
      </c>
      <c r="V15" s="5" t="s">
        <v>15</v>
      </c>
      <c r="W15" s="5" t="s">
        <v>5</v>
      </c>
      <c r="X15" s="5" t="s">
        <v>6</v>
      </c>
      <c r="Y15" s="5" t="s">
        <v>41</v>
      </c>
      <c r="Z15" s="6" t="s">
        <v>58</v>
      </c>
    </row>
    <row r="16" spans="1:26" x14ac:dyDescent="0.25">
      <c r="A16">
        <v>50695</v>
      </c>
      <c r="B16">
        <v>314</v>
      </c>
      <c r="C16">
        <v>65</v>
      </c>
      <c r="D16">
        <v>300</v>
      </c>
      <c r="E16">
        <f t="shared" si="3"/>
        <v>19500</v>
      </c>
      <c r="F16" s="1">
        <f t="shared" ca="1" si="1"/>
        <v>44670</v>
      </c>
      <c r="G16" s="2">
        <v>8</v>
      </c>
      <c r="H16" s="1">
        <v>44684</v>
      </c>
      <c r="I16" t="s">
        <v>13</v>
      </c>
      <c r="J16" t="s">
        <v>9</v>
      </c>
      <c r="K16" t="s">
        <v>44</v>
      </c>
      <c r="L16" t="str">
        <f ca="1">IF(Table225[[#This Row],[Fecha ent Prevista]]&lt;TODAY(), "a tiempo", "demorado")</f>
        <v>demorado</v>
      </c>
      <c r="O16">
        <v>29384</v>
      </c>
      <c r="P16">
        <v>302</v>
      </c>
      <c r="Q16">
        <v>20</v>
      </c>
      <c r="R16">
        <v>900</v>
      </c>
      <c r="S16">
        <v>18000</v>
      </c>
      <c r="T16" s="1">
        <v>44670</v>
      </c>
      <c r="U16" s="2">
        <v>3</v>
      </c>
      <c r="V16" s="1">
        <v>44673</v>
      </c>
      <c r="W16" t="s">
        <v>13</v>
      </c>
      <c r="X16" t="s">
        <v>9</v>
      </c>
      <c r="Y16" t="s">
        <v>44</v>
      </c>
      <c r="Z16" t="s">
        <v>70</v>
      </c>
    </row>
    <row r="17" spans="1:26" x14ac:dyDescent="0.25">
      <c r="A17">
        <v>30960</v>
      </c>
      <c r="B17">
        <v>315</v>
      </c>
      <c r="C17">
        <v>75</v>
      </c>
      <c r="D17">
        <v>400</v>
      </c>
      <c r="E17">
        <f t="shared" si="3"/>
        <v>30000</v>
      </c>
      <c r="F17" s="1">
        <f t="shared" ca="1" si="1"/>
        <v>44670</v>
      </c>
      <c r="G17" s="2">
        <v>1</v>
      </c>
      <c r="H17" s="1">
        <f t="shared" ca="1" si="2"/>
        <v>44671</v>
      </c>
      <c r="I17" t="s">
        <v>12</v>
      </c>
      <c r="J17" t="s">
        <v>9</v>
      </c>
      <c r="K17" t="s">
        <v>44</v>
      </c>
      <c r="L17" t="str">
        <f ca="1">IF(Table225[[#This Row],[Fecha ent Prevista]]&lt;TODAY(), "a tiempo", "demorado")</f>
        <v>a tiempo</v>
      </c>
      <c r="O17">
        <v>59302</v>
      </c>
      <c r="P17">
        <v>303</v>
      </c>
      <c r="Q17">
        <v>80</v>
      </c>
      <c r="R17">
        <v>200</v>
      </c>
      <c r="S17">
        <v>16000</v>
      </c>
      <c r="T17" s="1">
        <v>44670</v>
      </c>
      <c r="U17" s="2">
        <v>6</v>
      </c>
      <c r="V17" s="1">
        <v>44676</v>
      </c>
      <c r="W17" t="s">
        <v>13</v>
      </c>
      <c r="X17" t="s">
        <v>7</v>
      </c>
      <c r="Y17" t="s">
        <v>42</v>
      </c>
      <c r="Z17" t="s">
        <v>60</v>
      </c>
    </row>
    <row r="18" spans="1:26" x14ac:dyDescent="0.25">
      <c r="A18">
        <v>10304</v>
      </c>
      <c r="B18">
        <v>316</v>
      </c>
      <c r="C18">
        <v>90</v>
      </c>
      <c r="D18">
        <v>700</v>
      </c>
      <c r="E18">
        <f t="shared" si="3"/>
        <v>63000</v>
      </c>
      <c r="F18" s="1">
        <f t="shared" ca="1" si="1"/>
        <v>44670</v>
      </c>
      <c r="G18" s="2">
        <v>2</v>
      </c>
      <c r="H18" s="1">
        <f t="shared" ca="1" si="2"/>
        <v>44672</v>
      </c>
      <c r="I18" t="s">
        <v>11</v>
      </c>
      <c r="J18" t="s">
        <v>7</v>
      </c>
      <c r="K18" t="s">
        <v>42</v>
      </c>
      <c r="L18" t="str">
        <f ca="1">IF(Table225[[#This Row],[Fecha ent Prevista]]&lt;TODAY(), "a tiempo", "demorado")</f>
        <v>a tiempo</v>
      </c>
      <c r="O18">
        <v>45023</v>
      </c>
      <c r="P18">
        <v>309</v>
      </c>
      <c r="Q18">
        <v>30</v>
      </c>
      <c r="R18">
        <v>100</v>
      </c>
      <c r="S18">
        <v>3000</v>
      </c>
      <c r="T18" s="1">
        <v>44670</v>
      </c>
      <c r="U18" s="2">
        <v>8</v>
      </c>
      <c r="V18" s="1">
        <v>44678</v>
      </c>
      <c r="W18" t="s">
        <v>13</v>
      </c>
      <c r="X18" t="s">
        <v>7</v>
      </c>
      <c r="Y18" t="s">
        <v>42</v>
      </c>
      <c r="Z18" t="s">
        <v>60</v>
      </c>
    </row>
    <row r="19" spans="1:26" x14ac:dyDescent="0.25">
      <c r="A19">
        <v>60798</v>
      </c>
      <c r="B19">
        <v>317</v>
      </c>
      <c r="C19">
        <v>20</v>
      </c>
      <c r="D19">
        <v>800</v>
      </c>
      <c r="E19">
        <f t="shared" si="3"/>
        <v>16000</v>
      </c>
      <c r="F19" s="1">
        <f t="shared" ca="1" si="1"/>
        <v>44670</v>
      </c>
      <c r="G19" s="2">
        <v>6</v>
      </c>
      <c r="H19" s="1">
        <f t="shared" ca="1" si="2"/>
        <v>44676</v>
      </c>
      <c r="I19" t="s">
        <v>12</v>
      </c>
      <c r="J19" t="s">
        <v>8</v>
      </c>
      <c r="K19" t="s">
        <v>43</v>
      </c>
      <c r="L19" t="str">
        <f ca="1">IF(Table225[[#This Row],[Fecha ent Prevista]]&lt;TODAY(), "a tiempo", "demorado")</f>
        <v>demorado</v>
      </c>
      <c r="O19">
        <v>40543</v>
      </c>
      <c r="P19">
        <v>310</v>
      </c>
      <c r="Q19">
        <v>25</v>
      </c>
      <c r="R19">
        <v>500</v>
      </c>
      <c r="S19">
        <v>12500</v>
      </c>
      <c r="T19" s="1">
        <v>44670</v>
      </c>
      <c r="U19" s="2">
        <v>2</v>
      </c>
      <c r="V19" s="1">
        <v>44672</v>
      </c>
      <c r="W19" t="s">
        <v>13</v>
      </c>
      <c r="X19" t="s">
        <v>7</v>
      </c>
      <c r="Y19" t="s">
        <v>42</v>
      </c>
      <c r="Z19" t="s">
        <v>70</v>
      </c>
    </row>
    <row r="20" spans="1:26" x14ac:dyDescent="0.25">
      <c r="A20">
        <v>29384</v>
      </c>
      <c r="B20">
        <v>318</v>
      </c>
      <c r="C20">
        <v>15</v>
      </c>
      <c r="D20">
        <v>200</v>
      </c>
      <c r="E20">
        <f t="shared" si="3"/>
        <v>3000</v>
      </c>
      <c r="F20" s="1">
        <f t="shared" ca="1" si="1"/>
        <v>44670</v>
      </c>
      <c r="G20" s="2">
        <v>3</v>
      </c>
      <c r="H20" s="1">
        <f t="shared" ca="1" si="2"/>
        <v>44673</v>
      </c>
      <c r="I20" t="s">
        <v>13</v>
      </c>
      <c r="J20" t="s">
        <v>9</v>
      </c>
      <c r="K20" t="s">
        <v>44</v>
      </c>
      <c r="L20" t="str">
        <f ca="1">IF(Table225[[#This Row],[Fecha ent Prevista]]&lt;TODAY(), "a tiempo", "demorado")</f>
        <v>a tiempo</v>
      </c>
      <c r="O20">
        <v>50695</v>
      </c>
      <c r="P20">
        <v>314</v>
      </c>
      <c r="Q20">
        <v>65</v>
      </c>
      <c r="R20">
        <v>300</v>
      </c>
      <c r="S20">
        <v>19500</v>
      </c>
      <c r="T20" s="1">
        <v>44670</v>
      </c>
      <c r="U20" s="2">
        <v>8</v>
      </c>
      <c r="V20" s="1">
        <v>44684</v>
      </c>
      <c r="W20" t="s">
        <v>13</v>
      </c>
      <c r="X20" t="s">
        <v>9</v>
      </c>
      <c r="Y20" t="s">
        <v>44</v>
      </c>
      <c r="Z20" t="s">
        <v>60</v>
      </c>
    </row>
    <row r="21" spans="1:26" x14ac:dyDescent="0.25">
      <c r="A21">
        <v>59302</v>
      </c>
      <c r="B21">
        <v>319</v>
      </c>
      <c r="C21">
        <v>45</v>
      </c>
      <c r="D21">
        <v>500</v>
      </c>
      <c r="E21">
        <f t="shared" si="3"/>
        <v>22500</v>
      </c>
      <c r="F21" s="1">
        <f t="shared" ca="1" si="1"/>
        <v>44670</v>
      </c>
      <c r="G21" s="2">
        <v>4</v>
      </c>
      <c r="H21" s="1">
        <f t="shared" ca="1" si="2"/>
        <v>44674</v>
      </c>
      <c r="I21" t="s">
        <v>12</v>
      </c>
      <c r="J21" t="s">
        <v>8</v>
      </c>
      <c r="K21" t="s">
        <v>43</v>
      </c>
      <c r="L21" t="str">
        <f ca="1">IF(Table225[[#This Row],[Fecha ent Prevista]]&lt;TODAY(), "a tiempo", "demorado")</f>
        <v>a tiempo</v>
      </c>
      <c r="O21">
        <v>29384</v>
      </c>
      <c r="P21">
        <v>318</v>
      </c>
      <c r="Q21">
        <v>15</v>
      </c>
      <c r="R21">
        <v>200</v>
      </c>
      <c r="S21">
        <v>3000</v>
      </c>
      <c r="T21" s="1">
        <v>44670</v>
      </c>
      <c r="U21" s="2">
        <v>3</v>
      </c>
      <c r="V21" s="1">
        <v>44673</v>
      </c>
      <c r="W21" t="s">
        <v>13</v>
      </c>
      <c r="X21" t="s">
        <v>9</v>
      </c>
      <c r="Y21" t="s">
        <v>44</v>
      </c>
      <c r="Z21" t="s">
        <v>70</v>
      </c>
    </row>
    <row r="22" spans="1:26" x14ac:dyDescent="0.25">
      <c r="A22">
        <v>45607</v>
      </c>
      <c r="B22">
        <v>320</v>
      </c>
      <c r="C22">
        <v>30</v>
      </c>
      <c r="D22">
        <v>500</v>
      </c>
      <c r="E22">
        <f t="shared" si="3"/>
        <v>15000</v>
      </c>
      <c r="F22" s="1">
        <f t="shared" ca="1" si="1"/>
        <v>44670</v>
      </c>
      <c r="G22" s="2">
        <v>2</v>
      </c>
      <c r="H22" s="1">
        <f t="shared" ca="1" si="2"/>
        <v>44672</v>
      </c>
      <c r="I22" t="s">
        <v>11</v>
      </c>
      <c r="J22" t="s">
        <v>9</v>
      </c>
      <c r="K22" t="s">
        <v>44</v>
      </c>
      <c r="L22" t="str">
        <f ca="1">IF(Table225[[#This Row],[Fecha ent Prevista]]&lt;TODAY(), "a tiempo", "demorado")</f>
        <v>a tiempo</v>
      </c>
      <c r="O22">
        <v>50695</v>
      </c>
      <c r="P22">
        <v>322</v>
      </c>
      <c r="Q22">
        <v>80</v>
      </c>
      <c r="R22">
        <v>500</v>
      </c>
      <c r="S22">
        <v>40000</v>
      </c>
      <c r="T22" s="1">
        <v>44670</v>
      </c>
      <c r="U22" s="2">
        <v>4</v>
      </c>
      <c r="V22" s="1">
        <v>44674</v>
      </c>
      <c r="W22" t="s">
        <v>13</v>
      </c>
      <c r="X22" t="s">
        <v>7</v>
      </c>
      <c r="Y22" t="s">
        <v>42</v>
      </c>
      <c r="Z22" t="s">
        <v>70</v>
      </c>
    </row>
    <row r="23" spans="1:26" x14ac:dyDescent="0.25">
      <c r="A23">
        <v>29384</v>
      </c>
      <c r="B23">
        <v>321</v>
      </c>
      <c r="C23">
        <v>25</v>
      </c>
      <c r="D23">
        <v>300</v>
      </c>
      <c r="E23">
        <f t="shared" si="3"/>
        <v>7500</v>
      </c>
      <c r="F23" s="1">
        <f t="shared" ca="1" si="1"/>
        <v>44670</v>
      </c>
      <c r="G23" s="2">
        <v>7</v>
      </c>
      <c r="H23" s="1">
        <f t="shared" ca="1" si="2"/>
        <v>44677</v>
      </c>
      <c r="I23" t="s">
        <v>12</v>
      </c>
      <c r="J23" t="s">
        <v>8</v>
      </c>
      <c r="K23" t="s">
        <v>43</v>
      </c>
      <c r="L23" t="str">
        <f ca="1">IF(Table225[[#This Row],[Fecha ent Prevista]]&lt;TODAY(), "a tiempo", "demorado")</f>
        <v>demorado</v>
      </c>
      <c r="O23">
        <v>10395</v>
      </c>
      <c r="P23">
        <v>323</v>
      </c>
      <c r="Q23">
        <v>55</v>
      </c>
      <c r="R23">
        <v>600</v>
      </c>
      <c r="S23">
        <v>33000</v>
      </c>
      <c r="T23" s="1">
        <v>44670</v>
      </c>
      <c r="U23" s="2">
        <v>8</v>
      </c>
      <c r="V23" s="1">
        <v>44678</v>
      </c>
      <c r="W23" t="s">
        <v>13</v>
      </c>
      <c r="X23" t="s">
        <v>8</v>
      </c>
      <c r="Y23" t="s">
        <v>43</v>
      </c>
      <c r="Z23" t="s">
        <v>60</v>
      </c>
    </row>
    <row r="24" spans="1:26" x14ac:dyDescent="0.25">
      <c r="A24">
        <v>50695</v>
      </c>
      <c r="B24">
        <v>322</v>
      </c>
      <c r="C24">
        <v>80</v>
      </c>
      <c r="D24">
        <v>500</v>
      </c>
      <c r="E24">
        <f t="shared" si="3"/>
        <v>40000</v>
      </c>
      <c r="F24" s="1">
        <f t="shared" ca="1" si="1"/>
        <v>44670</v>
      </c>
      <c r="G24" s="2">
        <v>4</v>
      </c>
      <c r="H24" s="1">
        <f t="shared" ca="1" si="2"/>
        <v>44674</v>
      </c>
      <c r="I24" t="s">
        <v>13</v>
      </c>
      <c r="J24" t="s">
        <v>7</v>
      </c>
      <c r="K24" t="s">
        <v>42</v>
      </c>
      <c r="L24" t="str">
        <f ca="1">IF(Table225[[#This Row],[Fecha ent Prevista]]&lt;TODAY(), "a tiempo", "demorado")</f>
        <v>a tiempo</v>
      </c>
      <c r="O24">
        <v>23450</v>
      </c>
      <c r="P24">
        <v>329</v>
      </c>
      <c r="Q24">
        <v>95</v>
      </c>
      <c r="R24">
        <v>300</v>
      </c>
      <c r="S24">
        <v>28500</v>
      </c>
      <c r="T24" s="1">
        <v>44670</v>
      </c>
      <c r="U24" s="2">
        <v>1</v>
      </c>
      <c r="V24" s="1">
        <v>44671</v>
      </c>
      <c r="W24" t="s">
        <v>13</v>
      </c>
      <c r="X24" t="s">
        <v>8</v>
      </c>
      <c r="Y24" t="s">
        <v>43</v>
      </c>
      <c r="Z24" t="s">
        <v>70</v>
      </c>
    </row>
    <row r="25" spans="1:26" x14ac:dyDescent="0.25">
      <c r="A25">
        <v>10395</v>
      </c>
      <c r="B25">
        <v>323</v>
      </c>
      <c r="C25">
        <v>55</v>
      </c>
      <c r="D25">
        <v>600</v>
      </c>
      <c r="E25">
        <f t="shared" si="3"/>
        <v>33000</v>
      </c>
      <c r="F25" s="1">
        <f t="shared" ca="1" si="1"/>
        <v>44670</v>
      </c>
      <c r="G25" s="2">
        <v>8</v>
      </c>
      <c r="H25" s="1">
        <f t="shared" ca="1" si="2"/>
        <v>44678</v>
      </c>
      <c r="I25" t="s">
        <v>13</v>
      </c>
      <c r="J25" t="s">
        <v>8</v>
      </c>
      <c r="K25" t="s">
        <v>43</v>
      </c>
      <c r="L25" t="str">
        <f ca="1">IF(Table225[[#This Row],[Fecha ent Prevista]]&lt;TODAY(), "a tiempo", "demorado")</f>
        <v>demorado</v>
      </c>
      <c r="O25">
        <v>59830</v>
      </c>
      <c r="P25">
        <v>330</v>
      </c>
      <c r="Q25">
        <v>120</v>
      </c>
      <c r="R25">
        <v>500</v>
      </c>
      <c r="S25">
        <v>60000</v>
      </c>
      <c r="T25" s="1">
        <v>44670</v>
      </c>
      <c r="U25" s="2">
        <v>2</v>
      </c>
      <c r="V25" s="1">
        <v>44672</v>
      </c>
      <c r="W25" t="s">
        <v>13</v>
      </c>
      <c r="X25" t="s">
        <v>9</v>
      </c>
      <c r="Y25" t="s">
        <v>44</v>
      </c>
      <c r="Z25" t="s">
        <v>70</v>
      </c>
    </row>
    <row r="26" spans="1:26" x14ac:dyDescent="0.25">
      <c r="A26">
        <v>15036</v>
      </c>
      <c r="B26">
        <v>324</v>
      </c>
      <c r="C26">
        <v>65</v>
      </c>
      <c r="D26">
        <v>900</v>
      </c>
      <c r="E26">
        <f t="shared" si="3"/>
        <v>58500</v>
      </c>
      <c r="F26" s="1">
        <f t="shared" ca="1" si="1"/>
        <v>44670</v>
      </c>
      <c r="G26" s="2">
        <v>2</v>
      </c>
      <c r="H26" s="1">
        <f t="shared" ca="1" si="2"/>
        <v>44672</v>
      </c>
      <c r="I26" t="s">
        <v>12</v>
      </c>
      <c r="J26" t="s">
        <v>9</v>
      </c>
      <c r="K26" t="s">
        <v>44</v>
      </c>
      <c r="L26" t="str">
        <f ca="1">IF(Table225[[#This Row],[Fecha ent Prevista]]&lt;TODAY(), "a tiempo", "demorado")</f>
        <v>a tiempo</v>
      </c>
      <c r="O26">
        <v>59302</v>
      </c>
      <c r="P26">
        <v>334</v>
      </c>
      <c r="Q26">
        <v>90</v>
      </c>
      <c r="R26">
        <v>400</v>
      </c>
      <c r="S26">
        <v>36000</v>
      </c>
      <c r="T26" s="1">
        <v>44670</v>
      </c>
      <c r="U26" s="2">
        <v>2</v>
      </c>
      <c r="V26" s="1">
        <v>44672</v>
      </c>
      <c r="W26" t="s">
        <v>13</v>
      </c>
      <c r="X26" t="s">
        <v>7</v>
      </c>
      <c r="Y26" t="s">
        <v>42</v>
      </c>
      <c r="Z26" t="s">
        <v>70</v>
      </c>
    </row>
    <row r="27" spans="1:26" x14ac:dyDescent="0.25">
      <c r="A27">
        <v>45023</v>
      </c>
      <c r="B27">
        <v>325</v>
      </c>
      <c r="C27">
        <v>90</v>
      </c>
      <c r="D27">
        <v>400</v>
      </c>
      <c r="E27">
        <f t="shared" si="3"/>
        <v>36000</v>
      </c>
      <c r="F27" s="1">
        <f t="shared" ca="1" si="1"/>
        <v>44670</v>
      </c>
      <c r="G27" s="2">
        <v>7</v>
      </c>
      <c r="H27" s="1">
        <f t="shared" ca="1" si="2"/>
        <v>44677</v>
      </c>
      <c r="I27" t="s">
        <v>12</v>
      </c>
      <c r="J27" t="s">
        <v>7</v>
      </c>
      <c r="K27" t="s">
        <v>42</v>
      </c>
      <c r="L27" t="str">
        <f ca="1">IF(Table225[[#This Row],[Fecha ent Prevista]]&lt;TODAY(), "a tiempo", "demorado")</f>
        <v>demorado</v>
      </c>
      <c r="O27">
        <v>45607</v>
      </c>
      <c r="P27">
        <v>338</v>
      </c>
      <c r="Q27">
        <v>55</v>
      </c>
      <c r="R27">
        <v>300</v>
      </c>
      <c r="S27">
        <v>16500</v>
      </c>
      <c r="T27" s="1">
        <v>44670</v>
      </c>
      <c r="U27" s="2">
        <v>3</v>
      </c>
      <c r="V27" s="1">
        <v>44673</v>
      </c>
      <c r="W27" t="s">
        <v>13</v>
      </c>
      <c r="X27" t="s">
        <v>8</v>
      </c>
      <c r="Y27" t="s">
        <v>43</v>
      </c>
      <c r="Z27" t="s">
        <v>70</v>
      </c>
    </row>
    <row r="28" spans="1:26" x14ac:dyDescent="0.25">
      <c r="A28">
        <v>40543</v>
      </c>
      <c r="B28">
        <v>326</v>
      </c>
      <c r="C28">
        <v>55</v>
      </c>
      <c r="D28">
        <v>600</v>
      </c>
      <c r="E28">
        <f t="shared" si="3"/>
        <v>33000</v>
      </c>
      <c r="F28" s="1">
        <f t="shared" ca="1" si="1"/>
        <v>44670</v>
      </c>
      <c r="G28" s="2">
        <v>6</v>
      </c>
      <c r="H28" s="1">
        <f t="shared" ca="1" si="2"/>
        <v>44676</v>
      </c>
      <c r="I28" t="s">
        <v>11</v>
      </c>
      <c r="J28" t="s">
        <v>8</v>
      </c>
      <c r="K28" t="s">
        <v>43</v>
      </c>
      <c r="L28" t="str">
        <f ca="1">IF(Table225[[#This Row],[Fecha ent Prevista]]&lt;TODAY(), "a tiempo", "demorado")</f>
        <v>demorado</v>
      </c>
      <c r="O28">
        <v>29384</v>
      </c>
      <c r="P28">
        <v>339</v>
      </c>
      <c r="Q28">
        <v>80</v>
      </c>
      <c r="R28">
        <v>800</v>
      </c>
      <c r="S28">
        <v>64000</v>
      </c>
      <c r="T28" s="1">
        <v>44670</v>
      </c>
      <c r="U28" s="2">
        <v>6</v>
      </c>
      <c r="V28" s="1">
        <v>44676</v>
      </c>
      <c r="W28" t="s">
        <v>13</v>
      </c>
      <c r="X28" t="s">
        <v>9</v>
      </c>
      <c r="Y28" t="s">
        <v>44</v>
      </c>
      <c r="Z28" t="s">
        <v>60</v>
      </c>
    </row>
    <row r="29" spans="1:26" x14ac:dyDescent="0.25">
      <c r="A29">
        <v>30670</v>
      </c>
      <c r="B29">
        <v>327</v>
      </c>
      <c r="C29">
        <v>35</v>
      </c>
      <c r="D29">
        <v>500</v>
      </c>
      <c r="E29">
        <f t="shared" si="3"/>
        <v>17500</v>
      </c>
      <c r="F29" s="1">
        <f t="shared" ca="1" si="1"/>
        <v>44670</v>
      </c>
      <c r="G29" s="2">
        <v>3</v>
      </c>
      <c r="H29" s="1">
        <f t="shared" ca="1" si="2"/>
        <v>44673</v>
      </c>
      <c r="I29" t="s">
        <v>11</v>
      </c>
      <c r="J29" t="s">
        <v>9</v>
      </c>
      <c r="K29" t="s">
        <v>44</v>
      </c>
      <c r="L29" t="str">
        <f ca="1">IF(Table225[[#This Row],[Fecha ent Prevista]]&lt;TODAY(), "a tiempo", "demorado")</f>
        <v>a tiempo</v>
      </c>
      <c r="O29">
        <v>59302</v>
      </c>
      <c r="P29">
        <v>345</v>
      </c>
      <c r="Q29">
        <v>85</v>
      </c>
      <c r="R29">
        <v>500</v>
      </c>
      <c r="S29">
        <v>42500</v>
      </c>
      <c r="T29" s="1">
        <v>44670</v>
      </c>
      <c r="U29" s="2">
        <v>8</v>
      </c>
      <c r="V29" s="1">
        <v>44678</v>
      </c>
      <c r="W29" t="s">
        <v>13</v>
      </c>
      <c r="X29" t="s">
        <v>7</v>
      </c>
      <c r="Y29" t="s">
        <v>42</v>
      </c>
      <c r="Z29" t="s">
        <v>60</v>
      </c>
    </row>
    <row r="30" spans="1:26" x14ac:dyDescent="0.25">
      <c r="A30">
        <v>45090</v>
      </c>
      <c r="B30">
        <v>328</v>
      </c>
      <c r="C30">
        <v>90</v>
      </c>
      <c r="D30">
        <v>700</v>
      </c>
      <c r="E30">
        <f t="shared" si="3"/>
        <v>63000</v>
      </c>
      <c r="F30" s="1">
        <f t="shared" ca="1" si="1"/>
        <v>44670</v>
      </c>
      <c r="G30" s="2">
        <v>8</v>
      </c>
      <c r="H30" s="1">
        <f t="shared" ca="1" si="2"/>
        <v>44678</v>
      </c>
      <c r="I30" t="s">
        <v>12</v>
      </c>
      <c r="J30" t="s">
        <v>7</v>
      </c>
      <c r="K30" t="s">
        <v>42</v>
      </c>
      <c r="L30" t="str">
        <f ca="1">IF(Table225[[#This Row],[Fecha ent Prevista]]&lt;TODAY(), "a tiempo", "demorado")</f>
        <v>demorado</v>
      </c>
      <c r="O30">
        <v>23450</v>
      </c>
      <c r="P30">
        <v>346</v>
      </c>
      <c r="Q30">
        <v>90</v>
      </c>
      <c r="R30">
        <v>700</v>
      </c>
      <c r="S30">
        <v>63000</v>
      </c>
      <c r="T30" s="1">
        <v>44670</v>
      </c>
      <c r="U30" s="2">
        <v>2</v>
      </c>
      <c r="V30" s="1">
        <v>44672</v>
      </c>
      <c r="W30" t="s">
        <v>13</v>
      </c>
      <c r="X30" t="s">
        <v>8</v>
      </c>
      <c r="Y30" t="s">
        <v>43</v>
      </c>
      <c r="Z30" t="s">
        <v>70</v>
      </c>
    </row>
    <row r="31" spans="1:26" x14ac:dyDescent="0.25">
      <c r="A31">
        <v>23450</v>
      </c>
      <c r="B31">
        <v>329</v>
      </c>
      <c r="C31">
        <v>95</v>
      </c>
      <c r="D31">
        <v>300</v>
      </c>
      <c r="E31">
        <f t="shared" si="3"/>
        <v>28500</v>
      </c>
      <c r="F31" s="1">
        <f t="shared" ca="1" si="1"/>
        <v>44670</v>
      </c>
      <c r="G31" s="2">
        <v>1</v>
      </c>
      <c r="H31" s="1">
        <f t="shared" ca="1" si="2"/>
        <v>44671</v>
      </c>
      <c r="I31" t="s">
        <v>13</v>
      </c>
      <c r="J31" t="s">
        <v>8</v>
      </c>
      <c r="K31" t="s">
        <v>43</v>
      </c>
      <c r="L31" t="str">
        <f ca="1">IF(Table225[[#This Row],[Fecha ent Prevista]]&lt;TODAY(), "a tiempo", "demorado")</f>
        <v>a tiempo</v>
      </c>
      <c r="O31">
        <v>29384</v>
      </c>
      <c r="P31">
        <v>350</v>
      </c>
      <c r="Q31">
        <v>35</v>
      </c>
      <c r="R31">
        <v>600</v>
      </c>
      <c r="S31">
        <v>21000</v>
      </c>
      <c r="T31" s="1">
        <v>44670</v>
      </c>
      <c r="U31" s="2">
        <v>8</v>
      </c>
      <c r="V31" s="1">
        <v>44678</v>
      </c>
      <c r="W31" t="s">
        <v>13</v>
      </c>
      <c r="X31" t="s">
        <v>9</v>
      </c>
      <c r="Y31" t="s">
        <v>44</v>
      </c>
      <c r="Z31" t="s">
        <v>60</v>
      </c>
    </row>
    <row r="32" spans="1:26" x14ac:dyDescent="0.25">
      <c r="A32">
        <v>59830</v>
      </c>
      <c r="B32">
        <v>330</v>
      </c>
      <c r="C32">
        <v>120</v>
      </c>
      <c r="D32">
        <v>500</v>
      </c>
      <c r="E32">
        <f t="shared" si="3"/>
        <v>60000</v>
      </c>
      <c r="F32" s="1">
        <f t="shared" ca="1" si="1"/>
        <v>44670</v>
      </c>
      <c r="G32" s="2">
        <v>2</v>
      </c>
      <c r="H32" s="1">
        <f t="shared" ca="1" si="2"/>
        <v>44672</v>
      </c>
      <c r="I32" t="s">
        <v>13</v>
      </c>
      <c r="J32" t="s">
        <v>9</v>
      </c>
      <c r="K32" t="s">
        <v>44</v>
      </c>
      <c r="L32" t="str">
        <f ca="1">IF(Table225[[#This Row],[Fecha ent Prevista]]&lt;TODAY(), "a tiempo", "demorado")</f>
        <v>a tiempo</v>
      </c>
      <c r="O32">
        <v>10304</v>
      </c>
      <c r="P32">
        <v>354</v>
      </c>
      <c r="Q32">
        <v>60</v>
      </c>
      <c r="R32">
        <v>200</v>
      </c>
      <c r="S32">
        <v>12000</v>
      </c>
      <c r="T32" s="1">
        <v>44670</v>
      </c>
      <c r="U32" s="2">
        <v>6</v>
      </c>
      <c r="V32" s="1">
        <v>44676</v>
      </c>
      <c r="W32" t="s">
        <v>13</v>
      </c>
      <c r="X32" t="s">
        <v>7</v>
      </c>
      <c r="Y32" t="s">
        <v>42</v>
      </c>
      <c r="Z32" t="s">
        <v>60</v>
      </c>
    </row>
    <row r="33" spans="1:26" x14ac:dyDescent="0.25">
      <c r="A33">
        <v>10304</v>
      </c>
      <c r="B33">
        <v>331</v>
      </c>
      <c r="C33">
        <v>15</v>
      </c>
      <c r="D33">
        <v>800</v>
      </c>
      <c r="E33">
        <f t="shared" si="3"/>
        <v>12000</v>
      </c>
      <c r="F33" s="1">
        <f t="shared" ca="1" si="1"/>
        <v>44670</v>
      </c>
      <c r="G33" s="2">
        <v>6</v>
      </c>
      <c r="H33" s="1">
        <f t="shared" ca="1" si="2"/>
        <v>44676</v>
      </c>
      <c r="I33" t="s">
        <v>12</v>
      </c>
      <c r="J33" t="s">
        <v>8</v>
      </c>
      <c r="K33" t="s">
        <v>43</v>
      </c>
      <c r="L33" t="str">
        <f ca="1">IF(Table225[[#This Row],[Fecha ent Prevista]]&lt;TODAY(), "a tiempo", "demorado")</f>
        <v>demorado</v>
      </c>
      <c r="O33">
        <v>60798</v>
      </c>
      <c r="P33">
        <v>355</v>
      </c>
      <c r="Q33">
        <v>25</v>
      </c>
      <c r="R33">
        <v>300</v>
      </c>
      <c r="S33">
        <v>7500</v>
      </c>
      <c r="T33" s="1">
        <v>44670</v>
      </c>
      <c r="U33" s="2">
        <v>3</v>
      </c>
      <c r="V33" s="1">
        <v>44673</v>
      </c>
      <c r="W33" t="s">
        <v>13</v>
      </c>
      <c r="X33" t="s">
        <v>8</v>
      </c>
      <c r="Y33" t="s">
        <v>43</v>
      </c>
      <c r="Z33" t="s">
        <v>70</v>
      </c>
    </row>
    <row r="34" spans="1:26" x14ac:dyDescent="0.25">
      <c r="A34">
        <v>60798</v>
      </c>
      <c r="B34">
        <v>332</v>
      </c>
      <c r="C34">
        <v>35</v>
      </c>
      <c r="D34">
        <v>900</v>
      </c>
      <c r="E34">
        <f t="shared" si="3"/>
        <v>31500</v>
      </c>
      <c r="F34" s="1">
        <f t="shared" ca="1" si="1"/>
        <v>44670</v>
      </c>
      <c r="G34" s="2">
        <v>3</v>
      </c>
      <c r="H34" s="1">
        <f t="shared" ca="1" si="2"/>
        <v>44673</v>
      </c>
      <c r="I34" t="s">
        <v>12</v>
      </c>
      <c r="J34" t="s">
        <v>9</v>
      </c>
      <c r="K34" t="s">
        <v>44</v>
      </c>
      <c r="L34" t="str">
        <f ca="1">IF(Table225[[#This Row],[Fecha ent Prevista]]&lt;TODAY(), "a tiempo", "demorado")</f>
        <v>a tiempo</v>
      </c>
      <c r="O34">
        <v>29384</v>
      </c>
      <c r="P34">
        <v>356</v>
      </c>
      <c r="Q34">
        <v>40</v>
      </c>
      <c r="R34">
        <v>500</v>
      </c>
      <c r="S34">
        <v>20000</v>
      </c>
      <c r="T34" s="1">
        <v>44670</v>
      </c>
      <c r="U34" s="2">
        <v>8</v>
      </c>
      <c r="V34" s="1">
        <v>44678</v>
      </c>
      <c r="W34" t="s">
        <v>13</v>
      </c>
      <c r="X34" t="s">
        <v>9</v>
      </c>
      <c r="Y34" t="s">
        <v>44</v>
      </c>
      <c r="Z34" t="s">
        <v>60</v>
      </c>
    </row>
    <row r="35" spans="1:26" x14ac:dyDescent="0.25">
      <c r="A35">
        <v>29384</v>
      </c>
      <c r="B35">
        <v>333</v>
      </c>
      <c r="C35">
        <v>65</v>
      </c>
      <c r="D35">
        <v>100</v>
      </c>
      <c r="E35">
        <f t="shared" si="3"/>
        <v>6500</v>
      </c>
      <c r="F35" s="1">
        <f t="shared" ca="1" si="1"/>
        <v>44670</v>
      </c>
      <c r="G35" s="2">
        <v>4</v>
      </c>
      <c r="H35" s="1">
        <f t="shared" ca="1" si="2"/>
        <v>44674</v>
      </c>
      <c r="I35" t="s">
        <v>11</v>
      </c>
      <c r="J35" t="s">
        <v>9</v>
      </c>
      <c r="K35" t="s">
        <v>44</v>
      </c>
      <c r="L35" t="str">
        <f ca="1">IF(Table225[[#This Row],[Fecha ent Prevista]]&lt;TODAY(), "a tiempo", "demorado")</f>
        <v>a tiempo</v>
      </c>
      <c r="O35">
        <v>29384</v>
      </c>
      <c r="P35">
        <v>359</v>
      </c>
      <c r="Q35">
        <v>110</v>
      </c>
      <c r="R35">
        <v>800</v>
      </c>
      <c r="S35">
        <v>88000</v>
      </c>
      <c r="T35" s="1">
        <v>44670</v>
      </c>
      <c r="U35" s="2">
        <v>6</v>
      </c>
      <c r="V35" s="1">
        <v>44676</v>
      </c>
      <c r="W35" t="s">
        <v>13</v>
      </c>
      <c r="X35" t="s">
        <v>8</v>
      </c>
      <c r="Y35" t="s">
        <v>43</v>
      </c>
      <c r="Z35" t="s">
        <v>60</v>
      </c>
    </row>
    <row r="36" spans="1:26" x14ac:dyDescent="0.25">
      <c r="A36">
        <v>59302</v>
      </c>
      <c r="B36">
        <v>334</v>
      </c>
      <c r="C36">
        <v>90</v>
      </c>
      <c r="D36">
        <v>400</v>
      </c>
      <c r="E36">
        <f t="shared" si="3"/>
        <v>36000</v>
      </c>
      <c r="F36" s="1">
        <f t="shared" ca="1" si="1"/>
        <v>44670</v>
      </c>
      <c r="G36" s="2">
        <v>2</v>
      </c>
      <c r="H36" s="1">
        <f t="shared" ca="1" si="2"/>
        <v>44672</v>
      </c>
      <c r="I36" t="s">
        <v>13</v>
      </c>
      <c r="J36" t="s">
        <v>7</v>
      </c>
      <c r="K36" t="s">
        <v>42</v>
      </c>
      <c r="L36" t="str">
        <f ca="1">IF(Table225[[#This Row],[Fecha ent Prevista]]&lt;TODAY(), "a tiempo", "demorado")</f>
        <v>a tiempo</v>
      </c>
      <c r="T36" s="1"/>
      <c r="U36" s="2"/>
      <c r="V36" s="1"/>
    </row>
    <row r="37" spans="1:26" x14ac:dyDescent="0.25">
      <c r="A37">
        <v>45607</v>
      </c>
      <c r="B37">
        <v>335</v>
      </c>
      <c r="C37">
        <v>85</v>
      </c>
      <c r="D37">
        <v>300</v>
      </c>
      <c r="E37">
        <f t="shared" si="3"/>
        <v>25500</v>
      </c>
      <c r="F37" s="1">
        <f t="shared" ca="1" si="1"/>
        <v>44670</v>
      </c>
      <c r="G37" s="2">
        <v>7</v>
      </c>
      <c r="H37" s="1">
        <f t="shared" ca="1" si="2"/>
        <v>44677</v>
      </c>
      <c r="I37" t="s">
        <v>12</v>
      </c>
      <c r="J37" t="s">
        <v>7</v>
      </c>
      <c r="K37" t="s">
        <v>42</v>
      </c>
      <c r="L37" t="str">
        <f ca="1">IF(Table225[[#This Row],[Fecha ent Prevista]]&lt;TODAY(), "a tiempo", "demorado")</f>
        <v>demorado</v>
      </c>
      <c r="T37" s="1"/>
      <c r="U37" s="2"/>
      <c r="V37" s="1"/>
    </row>
    <row r="38" spans="1:26" x14ac:dyDescent="0.25">
      <c r="A38">
        <v>29384</v>
      </c>
      <c r="B38">
        <v>336</v>
      </c>
      <c r="C38">
        <v>75</v>
      </c>
      <c r="D38">
        <v>500</v>
      </c>
      <c r="E38">
        <f t="shared" si="3"/>
        <v>37500</v>
      </c>
      <c r="F38" s="1">
        <f t="shared" ca="1" si="1"/>
        <v>44670</v>
      </c>
      <c r="G38" s="2">
        <v>4</v>
      </c>
      <c r="H38" s="1">
        <f t="shared" ca="1" si="2"/>
        <v>44674</v>
      </c>
      <c r="I38" t="s">
        <v>11</v>
      </c>
      <c r="J38" t="s">
        <v>7</v>
      </c>
      <c r="K38" t="s">
        <v>42</v>
      </c>
      <c r="L38" t="str">
        <f ca="1">IF(Table225[[#This Row],[Fecha ent Prevista]]&lt;TODAY(), "a tiempo", "demorado")</f>
        <v>a tiempo</v>
      </c>
      <c r="T38" s="1"/>
      <c r="U38" s="2"/>
      <c r="V38" s="1"/>
    </row>
    <row r="39" spans="1:26" x14ac:dyDescent="0.25">
      <c r="A39">
        <v>20550</v>
      </c>
      <c r="B39">
        <v>337</v>
      </c>
      <c r="C39">
        <v>30</v>
      </c>
      <c r="D39">
        <v>600</v>
      </c>
      <c r="E39">
        <f t="shared" si="3"/>
        <v>18000</v>
      </c>
      <c r="F39" s="1">
        <f t="shared" ca="1" si="1"/>
        <v>44670</v>
      </c>
      <c r="G39" s="2">
        <v>6</v>
      </c>
      <c r="H39" s="1">
        <f t="shared" ca="1" si="2"/>
        <v>44676</v>
      </c>
      <c r="I39" t="s">
        <v>12</v>
      </c>
      <c r="J39" t="s">
        <v>7</v>
      </c>
      <c r="K39" t="s">
        <v>42</v>
      </c>
      <c r="L39" t="str">
        <f ca="1">IF(Table225[[#This Row],[Fecha ent Prevista]]&lt;TODAY(), "a tiempo", "demorado")</f>
        <v>demorado</v>
      </c>
    </row>
    <row r="40" spans="1:26" x14ac:dyDescent="0.25">
      <c r="A40">
        <v>45607</v>
      </c>
      <c r="B40">
        <v>338</v>
      </c>
      <c r="C40">
        <v>55</v>
      </c>
      <c r="D40">
        <v>300</v>
      </c>
      <c r="E40">
        <f t="shared" si="3"/>
        <v>16500</v>
      </c>
      <c r="F40" s="1">
        <f t="shared" ca="1" si="1"/>
        <v>44670</v>
      </c>
      <c r="G40" s="2">
        <v>3</v>
      </c>
      <c r="H40" s="1">
        <f t="shared" ca="1" si="2"/>
        <v>44673</v>
      </c>
      <c r="I40" t="s">
        <v>13</v>
      </c>
      <c r="J40" t="s">
        <v>8</v>
      </c>
      <c r="K40" t="s">
        <v>43</v>
      </c>
      <c r="L40" t="str">
        <f ca="1">IF(Table225[[#This Row],[Fecha ent Prevista]]&lt;TODAY(), "a tiempo", "demorado")</f>
        <v>a tiempo</v>
      </c>
    </row>
    <row r="41" spans="1:26" x14ac:dyDescent="0.25">
      <c r="A41">
        <v>29384</v>
      </c>
      <c r="B41">
        <v>339</v>
      </c>
      <c r="C41">
        <v>80</v>
      </c>
      <c r="D41">
        <v>800</v>
      </c>
      <c r="E41">
        <f t="shared" si="3"/>
        <v>64000</v>
      </c>
      <c r="F41" s="1">
        <f t="shared" ca="1" si="1"/>
        <v>44670</v>
      </c>
      <c r="G41" s="2">
        <v>6</v>
      </c>
      <c r="H41" s="1">
        <f t="shared" ca="1" si="2"/>
        <v>44676</v>
      </c>
      <c r="I41" t="s">
        <v>13</v>
      </c>
      <c r="J41" t="s">
        <v>9</v>
      </c>
      <c r="K41" t="s">
        <v>44</v>
      </c>
      <c r="L41" t="str">
        <f ca="1">IF(Table225[[#This Row],[Fecha ent Prevista]]&lt;TODAY(), "a tiempo", "demorado")</f>
        <v>demorado</v>
      </c>
    </row>
    <row r="42" spans="1:26" x14ac:dyDescent="0.25">
      <c r="A42">
        <v>50695</v>
      </c>
      <c r="B42">
        <v>340</v>
      </c>
      <c r="C42">
        <v>120</v>
      </c>
      <c r="D42">
        <v>700</v>
      </c>
      <c r="E42">
        <f t="shared" si="3"/>
        <v>84000</v>
      </c>
      <c r="F42" s="1">
        <f t="shared" ca="1" si="1"/>
        <v>44670</v>
      </c>
      <c r="G42" s="2">
        <v>8</v>
      </c>
      <c r="H42" s="1">
        <f t="shared" ca="1" si="2"/>
        <v>44678</v>
      </c>
      <c r="I42" t="s">
        <v>12</v>
      </c>
      <c r="J42" t="s">
        <v>9</v>
      </c>
      <c r="K42" t="s">
        <v>44</v>
      </c>
      <c r="L42" t="str">
        <f ca="1">IF(Table225[[#This Row],[Fecha ent Prevista]]&lt;TODAY(), "a tiempo", "demorado")</f>
        <v>demorado</v>
      </c>
    </row>
    <row r="43" spans="1:26" x14ac:dyDescent="0.25">
      <c r="A43">
        <v>30960</v>
      </c>
      <c r="B43">
        <v>341</v>
      </c>
      <c r="C43">
        <v>75</v>
      </c>
      <c r="D43">
        <v>900</v>
      </c>
      <c r="E43">
        <f t="shared" si="3"/>
        <v>67500</v>
      </c>
      <c r="F43" s="1">
        <f t="shared" ca="1" si="1"/>
        <v>44670</v>
      </c>
      <c r="G43" s="2">
        <v>7</v>
      </c>
      <c r="H43" s="1">
        <f t="shared" ca="1" si="2"/>
        <v>44677</v>
      </c>
      <c r="I43" t="s">
        <v>12</v>
      </c>
      <c r="J43" t="s">
        <v>7</v>
      </c>
      <c r="K43" t="s">
        <v>42</v>
      </c>
      <c r="L43" t="str">
        <f ca="1">IF(Table225[[#This Row],[Fecha ent Prevista]]&lt;TODAY(), "a tiempo", "demorado")</f>
        <v>demorado</v>
      </c>
    </row>
    <row r="44" spans="1:26" x14ac:dyDescent="0.25">
      <c r="A44">
        <v>10304</v>
      </c>
      <c r="B44">
        <v>342</v>
      </c>
      <c r="C44">
        <v>120</v>
      </c>
      <c r="D44">
        <v>500</v>
      </c>
      <c r="E44">
        <f t="shared" si="3"/>
        <v>60000</v>
      </c>
      <c r="F44" s="1">
        <f t="shared" ca="1" si="1"/>
        <v>44670</v>
      </c>
      <c r="G44" s="2">
        <v>3</v>
      </c>
      <c r="H44" s="1">
        <f t="shared" ca="1" si="2"/>
        <v>44673</v>
      </c>
      <c r="I44" t="s">
        <v>11</v>
      </c>
      <c r="J44" t="s">
        <v>7</v>
      </c>
      <c r="K44" t="s">
        <v>42</v>
      </c>
      <c r="L44" t="str">
        <f ca="1">IF(Table225[[#This Row],[Fecha ent Prevista]]&lt;TODAY(), "a tiempo", "demorado")</f>
        <v>a tiempo</v>
      </c>
    </row>
    <row r="45" spans="1:26" x14ac:dyDescent="0.25">
      <c r="A45">
        <v>60798</v>
      </c>
      <c r="B45">
        <v>343</v>
      </c>
      <c r="C45">
        <v>130</v>
      </c>
      <c r="D45">
        <v>400</v>
      </c>
      <c r="E45">
        <f t="shared" si="3"/>
        <v>52000</v>
      </c>
      <c r="F45" s="1">
        <f t="shared" ca="1" si="1"/>
        <v>44670</v>
      </c>
      <c r="G45" s="2">
        <v>4</v>
      </c>
      <c r="H45" s="1">
        <f t="shared" ca="1" si="2"/>
        <v>44674</v>
      </c>
      <c r="I45" t="s">
        <v>11</v>
      </c>
      <c r="J45" t="s">
        <v>8</v>
      </c>
      <c r="K45" t="s">
        <v>43</v>
      </c>
      <c r="L45" t="str">
        <f ca="1">IF(Table225[[#This Row],[Fecha ent Prevista]]&lt;TODAY(), "a tiempo", "demorado")</f>
        <v>a tiempo</v>
      </c>
    </row>
    <row r="46" spans="1:26" x14ac:dyDescent="0.25">
      <c r="A46">
        <v>29384</v>
      </c>
      <c r="B46">
        <v>344</v>
      </c>
      <c r="C46">
        <v>100</v>
      </c>
      <c r="D46">
        <v>300</v>
      </c>
      <c r="E46">
        <f t="shared" si="3"/>
        <v>30000</v>
      </c>
      <c r="F46" s="1">
        <f t="shared" ca="1" si="1"/>
        <v>44670</v>
      </c>
      <c r="G46" s="2">
        <v>5</v>
      </c>
      <c r="H46" s="1">
        <f t="shared" ca="1" si="2"/>
        <v>44675</v>
      </c>
      <c r="I46" t="s">
        <v>12</v>
      </c>
      <c r="J46" t="s">
        <v>9</v>
      </c>
      <c r="K46" t="s">
        <v>44</v>
      </c>
      <c r="L46" t="str">
        <f ca="1">IF(Table225[[#This Row],[Fecha ent Prevista]]&lt;TODAY(), "a tiempo", "demorado")</f>
        <v>demorado</v>
      </c>
    </row>
    <row r="47" spans="1:26" x14ac:dyDescent="0.25">
      <c r="A47">
        <v>59302</v>
      </c>
      <c r="B47">
        <v>345</v>
      </c>
      <c r="C47">
        <v>85</v>
      </c>
      <c r="D47">
        <v>500</v>
      </c>
      <c r="E47">
        <f t="shared" si="3"/>
        <v>42500</v>
      </c>
      <c r="F47" s="1">
        <f t="shared" ca="1" si="1"/>
        <v>44670</v>
      </c>
      <c r="G47" s="2">
        <v>8</v>
      </c>
      <c r="H47" s="1">
        <f t="shared" ca="1" si="2"/>
        <v>44678</v>
      </c>
      <c r="I47" t="s">
        <v>13</v>
      </c>
      <c r="J47" t="s">
        <v>7</v>
      </c>
      <c r="K47" t="s">
        <v>42</v>
      </c>
      <c r="L47" t="str">
        <f ca="1">IF(Table225[[#This Row],[Fecha ent Prevista]]&lt;TODAY(), "a tiempo", "demorado")</f>
        <v>demorado</v>
      </c>
    </row>
    <row r="48" spans="1:26" x14ac:dyDescent="0.25">
      <c r="A48">
        <v>23450</v>
      </c>
      <c r="B48">
        <v>346</v>
      </c>
      <c r="C48">
        <v>90</v>
      </c>
      <c r="D48">
        <v>700</v>
      </c>
      <c r="E48">
        <f t="shared" si="3"/>
        <v>63000</v>
      </c>
      <c r="F48" s="1">
        <f t="shared" ca="1" si="1"/>
        <v>44670</v>
      </c>
      <c r="G48" s="2">
        <v>2</v>
      </c>
      <c r="H48" s="1">
        <f t="shared" ca="1" si="2"/>
        <v>44672</v>
      </c>
      <c r="I48" t="s">
        <v>13</v>
      </c>
      <c r="J48" t="s">
        <v>8</v>
      </c>
      <c r="K48" t="s">
        <v>43</v>
      </c>
      <c r="L48" t="str">
        <f ca="1">IF(Table225[[#This Row],[Fecha ent Prevista]]&lt;TODAY(), "a tiempo", "demorado")</f>
        <v>a tiempo</v>
      </c>
    </row>
    <row r="49" spans="1:12" x14ac:dyDescent="0.25">
      <c r="A49">
        <v>59830</v>
      </c>
      <c r="B49">
        <v>347</v>
      </c>
      <c r="C49">
        <v>110</v>
      </c>
      <c r="D49">
        <v>200</v>
      </c>
      <c r="E49">
        <f t="shared" si="3"/>
        <v>22000</v>
      </c>
      <c r="F49" s="1">
        <f t="shared" ca="1" si="1"/>
        <v>44670</v>
      </c>
      <c r="G49" s="2">
        <v>7</v>
      </c>
      <c r="H49" s="1">
        <f t="shared" ca="1" si="2"/>
        <v>44677</v>
      </c>
      <c r="I49" t="s">
        <v>12</v>
      </c>
      <c r="J49" t="s">
        <v>9</v>
      </c>
      <c r="K49" t="s">
        <v>44</v>
      </c>
      <c r="L49" t="str">
        <f ca="1">IF(Table225[[#This Row],[Fecha ent Prevista]]&lt;TODAY(), "a tiempo", "demorado")</f>
        <v>demorado</v>
      </c>
    </row>
    <row r="50" spans="1:12" x14ac:dyDescent="0.25">
      <c r="A50">
        <v>10304</v>
      </c>
      <c r="B50">
        <v>348</v>
      </c>
      <c r="C50">
        <v>25</v>
      </c>
      <c r="D50">
        <v>500</v>
      </c>
      <c r="E50">
        <f t="shared" si="3"/>
        <v>12500</v>
      </c>
      <c r="F50" s="1">
        <f t="shared" ca="1" si="1"/>
        <v>44670</v>
      </c>
      <c r="G50" s="2">
        <v>6</v>
      </c>
      <c r="H50" s="1">
        <f t="shared" ca="1" si="2"/>
        <v>44676</v>
      </c>
      <c r="I50" t="s">
        <v>12</v>
      </c>
      <c r="J50" t="s">
        <v>8</v>
      </c>
      <c r="K50" t="s">
        <v>43</v>
      </c>
      <c r="L50" t="str">
        <f ca="1">IF(Table225[[#This Row],[Fecha ent Prevista]]&lt;TODAY(), "a tiempo", "demorado")</f>
        <v>demorado</v>
      </c>
    </row>
    <row r="51" spans="1:12" x14ac:dyDescent="0.25">
      <c r="A51">
        <v>60798</v>
      </c>
      <c r="B51">
        <v>349</v>
      </c>
      <c r="C51">
        <v>90</v>
      </c>
      <c r="D51">
        <v>500</v>
      </c>
      <c r="E51">
        <f t="shared" si="3"/>
        <v>45000</v>
      </c>
      <c r="F51" s="1">
        <f t="shared" ca="1" si="1"/>
        <v>44670</v>
      </c>
      <c r="G51" s="2">
        <v>3</v>
      </c>
      <c r="H51" s="1">
        <f t="shared" ca="1" si="2"/>
        <v>44673</v>
      </c>
      <c r="I51" t="s">
        <v>11</v>
      </c>
      <c r="J51" t="s">
        <v>9</v>
      </c>
      <c r="K51" t="s">
        <v>44</v>
      </c>
      <c r="L51" t="str">
        <f ca="1">IF(Table225[[#This Row],[Fecha ent Prevista]]&lt;TODAY(), "a tiempo", "demorado")</f>
        <v>a tiempo</v>
      </c>
    </row>
    <row r="52" spans="1:12" x14ac:dyDescent="0.25">
      <c r="A52">
        <v>29384</v>
      </c>
      <c r="B52">
        <v>350</v>
      </c>
      <c r="C52">
        <v>35</v>
      </c>
      <c r="D52">
        <v>600</v>
      </c>
      <c r="E52">
        <f t="shared" si="3"/>
        <v>21000</v>
      </c>
      <c r="F52" s="1">
        <f t="shared" ca="1" si="1"/>
        <v>44670</v>
      </c>
      <c r="G52" s="2">
        <v>8</v>
      </c>
      <c r="H52" s="1">
        <f t="shared" ca="1" si="2"/>
        <v>44678</v>
      </c>
      <c r="I52" t="s">
        <v>13</v>
      </c>
      <c r="J52" t="s">
        <v>9</v>
      </c>
      <c r="K52" t="s">
        <v>44</v>
      </c>
      <c r="L52" t="str">
        <f ca="1">IF(Table225[[#This Row],[Fecha ent Prevista]]&lt;TODAY(), "a tiempo", "demorado")</f>
        <v>demorado</v>
      </c>
    </row>
    <row r="53" spans="1:12" x14ac:dyDescent="0.25">
      <c r="A53">
        <v>59302</v>
      </c>
      <c r="B53">
        <v>351</v>
      </c>
      <c r="C53">
        <v>60</v>
      </c>
      <c r="D53">
        <v>900</v>
      </c>
      <c r="E53">
        <f t="shared" si="3"/>
        <v>54000</v>
      </c>
      <c r="F53" s="1">
        <f t="shared" ca="1" si="1"/>
        <v>44670</v>
      </c>
      <c r="G53" s="2">
        <v>1</v>
      </c>
      <c r="H53" s="1">
        <f t="shared" ca="1" si="2"/>
        <v>44671</v>
      </c>
      <c r="I53" t="s">
        <v>12</v>
      </c>
      <c r="J53" t="s">
        <v>7</v>
      </c>
      <c r="K53" t="s">
        <v>42</v>
      </c>
      <c r="L53" t="str">
        <f ca="1">IF(Table225[[#This Row],[Fecha ent Prevista]]&lt;TODAY(), "a tiempo", "demorado")</f>
        <v>a tiempo</v>
      </c>
    </row>
    <row r="54" spans="1:12" x14ac:dyDescent="0.25">
      <c r="A54">
        <v>45607</v>
      </c>
      <c r="B54">
        <v>352</v>
      </c>
      <c r="C54">
        <v>40</v>
      </c>
      <c r="D54">
        <v>600</v>
      </c>
      <c r="E54">
        <f t="shared" si="3"/>
        <v>24000</v>
      </c>
      <c r="F54" s="1">
        <f t="shared" ca="1" si="1"/>
        <v>44670</v>
      </c>
      <c r="G54" s="2">
        <v>2</v>
      </c>
      <c r="H54" s="1">
        <f t="shared" ca="1" si="2"/>
        <v>44672</v>
      </c>
      <c r="I54" t="s">
        <v>11</v>
      </c>
      <c r="J54" t="s">
        <v>7</v>
      </c>
      <c r="K54" t="s">
        <v>42</v>
      </c>
      <c r="L54" t="str">
        <f ca="1">IF(Table225[[#This Row],[Fecha ent Prevista]]&lt;TODAY(), "a tiempo", "demorado")</f>
        <v>a tiempo</v>
      </c>
    </row>
    <row r="55" spans="1:12" x14ac:dyDescent="0.25">
      <c r="A55">
        <v>29384</v>
      </c>
      <c r="B55">
        <v>353</v>
      </c>
      <c r="C55">
        <v>75</v>
      </c>
      <c r="D55">
        <v>700</v>
      </c>
      <c r="E55">
        <f t="shared" si="3"/>
        <v>52500</v>
      </c>
      <c r="F55" s="1">
        <f t="shared" ca="1" si="1"/>
        <v>44670</v>
      </c>
      <c r="G55" s="2">
        <v>7</v>
      </c>
      <c r="H55" s="1">
        <f t="shared" ca="1" si="2"/>
        <v>44677</v>
      </c>
      <c r="I55" t="s">
        <v>12</v>
      </c>
      <c r="J55" t="s">
        <v>7</v>
      </c>
      <c r="K55" t="s">
        <v>42</v>
      </c>
      <c r="L55" t="str">
        <f ca="1">IF(Table225[[#This Row],[Fecha ent Prevista]]&lt;TODAY(), "a tiempo", "demorado")</f>
        <v>demorado</v>
      </c>
    </row>
    <row r="56" spans="1:12" x14ac:dyDescent="0.25">
      <c r="A56">
        <v>10304</v>
      </c>
      <c r="B56">
        <v>354</v>
      </c>
      <c r="C56">
        <v>60</v>
      </c>
      <c r="D56">
        <v>200</v>
      </c>
      <c r="E56">
        <f t="shared" si="3"/>
        <v>12000</v>
      </c>
      <c r="F56" s="1">
        <f t="shared" ca="1" si="1"/>
        <v>44670</v>
      </c>
      <c r="G56" s="2">
        <v>6</v>
      </c>
      <c r="H56" s="1">
        <f t="shared" ca="1" si="2"/>
        <v>44676</v>
      </c>
      <c r="I56" t="s">
        <v>13</v>
      </c>
      <c r="J56" t="s">
        <v>7</v>
      </c>
      <c r="K56" t="s">
        <v>42</v>
      </c>
      <c r="L56" t="str">
        <f ca="1">IF(Table225[[#This Row],[Fecha ent Prevista]]&lt;TODAY(), "a tiempo", "demorado")</f>
        <v>demorado</v>
      </c>
    </row>
    <row r="57" spans="1:12" x14ac:dyDescent="0.25">
      <c r="A57">
        <v>60798</v>
      </c>
      <c r="B57">
        <v>355</v>
      </c>
      <c r="C57">
        <v>25</v>
      </c>
      <c r="D57">
        <v>300</v>
      </c>
      <c r="E57">
        <f t="shared" si="3"/>
        <v>7500</v>
      </c>
      <c r="F57" s="1">
        <f t="shared" ca="1" si="1"/>
        <v>44670</v>
      </c>
      <c r="G57" s="2">
        <v>3</v>
      </c>
      <c r="H57" s="1">
        <f t="shared" ca="1" si="2"/>
        <v>44673</v>
      </c>
      <c r="I57" t="s">
        <v>13</v>
      </c>
      <c r="J57" t="s">
        <v>8</v>
      </c>
      <c r="K57" t="s">
        <v>43</v>
      </c>
      <c r="L57" t="str">
        <f ca="1">IF(Table225[[#This Row],[Fecha ent Prevista]]&lt;TODAY(), "a tiempo", "demorado")</f>
        <v>a tiempo</v>
      </c>
    </row>
    <row r="58" spans="1:12" x14ac:dyDescent="0.25">
      <c r="A58">
        <v>29384</v>
      </c>
      <c r="B58">
        <v>356</v>
      </c>
      <c r="C58">
        <v>40</v>
      </c>
      <c r="D58">
        <v>500</v>
      </c>
      <c r="E58">
        <f t="shared" si="3"/>
        <v>20000</v>
      </c>
      <c r="F58" s="1">
        <f t="shared" ca="1" si="1"/>
        <v>44670</v>
      </c>
      <c r="G58" s="2">
        <v>8</v>
      </c>
      <c r="H58" s="1">
        <f t="shared" ca="1" si="2"/>
        <v>44678</v>
      </c>
      <c r="I58" t="s">
        <v>13</v>
      </c>
      <c r="J58" t="s">
        <v>9</v>
      </c>
      <c r="K58" t="s">
        <v>44</v>
      </c>
      <c r="L58" t="str">
        <f ca="1">IF(Table225[[#This Row],[Fecha ent Prevista]]&lt;TODAY(), "a tiempo", "demorado")</f>
        <v>demorado</v>
      </c>
    </row>
    <row r="59" spans="1:12" x14ac:dyDescent="0.25">
      <c r="A59">
        <v>59302</v>
      </c>
      <c r="B59">
        <v>357</v>
      </c>
      <c r="C59">
        <v>95</v>
      </c>
      <c r="D59">
        <v>600</v>
      </c>
      <c r="E59">
        <f t="shared" si="3"/>
        <v>57000</v>
      </c>
      <c r="F59" s="1">
        <f t="shared" ca="1" si="1"/>
        <v>44670</v>
      </c>
      <c r="G59" s="2">
        <v>1</v>
      </c>
      <c r="H59" s="1">
        <f t="shared" ca="1" si="2"/>
        <v>44671</v>
      </c>
      <c r="I59" t="s">
        <v>12</v>
      </c>
      <c r="J59" t="s">
        <v>9</v>
      </c>
      <c r="K59" t="s">
        <v>44</v>
      </c>
      <c r="L59" t="str">
        <f ca="1">IF(Table225[[#This Row],[Fecha ent Prevista]]&lt;TODAY(), "a tiempo", "demorado")</f>
        <v>a tiempo</v>
      </c>
    </row>
    <row r="60" spans="1:12" x14ac:dyDescent="0.25">
      <c r="A60">
        <v>45607</v>
      </c>
      <c r="B60">
        <v>358</v>
      </c>
      <c r="C60">
        <v>90</v>
      </c>
      <c r="D60">
        <v>300</v>
      </c>
      <c r="E60">
        <f t="shared" si="3"/>
        <v>27000</v>
      </c>
      <c r="F60" s="1">
        <f t="shared" ca="1" si="1"/>
        <v>44670</v>
      </c>
      <c r="G60" s="2">
        <v>2</v>
      </c>
      <c r="H60" s="1">
        <f t="shared" ca="1" si="2"/>
        <v>44672</v>
      </c>
      <c r="I60" t="s">
        <v>11</v>
      </c>
      <c r="J60" t="s">
        <v>7</v>
      </c>
      <c r="K60" t="s">
        <v>42</v>
      </c>
      <c r="L60" t="str">
        <f ca="1">IF(Table225[[#This Row],[Fecha ent Prevista]]&lt;TODAY(), "a tiempo", "demorado")</f>
        <v>a tiempo</v>
      </c>
    </row>
    <row r="61" spans="1:12" x14ac:dyDescent="0.25">
      <c r="A61">
        <v>29384</v>
      </c>
      <c r="B61">
        <v>359</v>
      </c>
      <c r="C61">
        <v>110</v>
      </c>
      <c r="D61">
        <v>800</v>
      </c>
      <c r="E61">
        <f t="shared" si="3"/>
        <v>88000</v>
      </c>
      <c r="F61" s="1">
        <f t="shared" ca="1" si="1"/>
        <v>44670</v>
      </c>
      <c r="G61" s="2">
        <v>6</v>
      </c>
      <c r="H61" s="1">
        <f t="shared" ca="1" si="2"/>
        <v>44676</v>
      </c>
      <c r="I61" t="s">
        <v>13</v>
      </c>
      <c r="J61" t="s">
        <v>8</v>
      </c>
      <c r="K61" t="s">
        <v>43</v>
      </c>
      <c r="L61" t="str">
        <f ca="1">IF(Table225[[#This Row],[Fecha ent Prevista]]&lt;TODAY(), "a tiempo", "demorado")</f>
        <v>demorado</v>
      </c>
    </row>
    <row r="62" spans="1:12" x14ac:dyDescent="0.25">
      <c r="A62">
        <v>50695</v>
      </c>
      <c r="B62">
        <v>360</v>
      </c>
      <c r="C62">
        <v>45</v>
      </c>
      <c r="D62">
        <v>700</v>
      </c>
      <c r="E62">
        <f t="shared" si="3"/>
        <v>31500</v>
      </c>
      <c r="F62" s="1">
        <f t="shared" ca="1" si="1"/>
        <v>44670</v>
      </c>
      <c r="G62" s="2">
        <v>3</v>
      </c>
      <c r="H62" s="1">
        <f t="shared" ca="1" si="2"/>
        <v>44673</v>
      </c>
      <c r="I62" t="s">
        <v>12</v>
      </c>
      <c r="J62" t="s">
        <v>9</v>
      </c>
      <c r="K62" t="s">
        <v>44</v>
      </c>
      <c r="L62" t="str">
        <f ca="1">IF(Table225[[#This Row],[Fecha ent Prevista]]&lt;TODAY(), "a tiempo", "demorado")</f>
        <v>a tiempo</v>
      </c>
    </row>
    <row r="63" spans="1:12" x14ac:dyDescent="0.25">
      <c r="A63">
        <v>10395</v>
      </c>
      <c r="B63">
        <v>361</v>
      </c>
      <c r="C63">
        <v>55</v>
      </c>
      <c r="D63">
        <v>900</v>
      </c>
      <c r="E63">
        <f t="shared" si="3"/>
        <v>49500</v>
      </c>
      <c r="F63" s="1">
        <f t="shared" ca="1" si="1"/>
        <v>44670</v>
      </c>
      <c r="G63" s="2">
        <v>4</v>
      </c>
      <c r="H63" s="1">
        <f t="shared" ca="1" si="2"/>
        <v>44674</v>
      </c>
      <c r="I63" t="s">
        <v>11</v>
      </c>
      <c r="J63" t="s">
        <v>8</v>
      </c>
      <c r="K63" t="s">
        <v>43</v>
      </c>
      <c r="L63" t="str">
        <f ca="1">IF(Table225[[#This Row],[Fecha ent Prevista]]&lt;TODAY(), "a tiempo", "demorado")</f>
        <v>a tiempo</v>
      </c>
    </row>
    <row r="64" spans="1:12" x14ac:dyDescent="0.25">
      <c r="A64">
        <v>15036</v>
      </c>
      <c r="B64">
        <v>362</v>
      </c>
      <c r="C64">
        <v>110</v>
      </c>
      <c r="D64">
        <v>500</v>
      </c>
      <c r="E64">
        <f t="shared" si="3"/>
        <v>55000</v>
      </c>
      <c r="F64" s="1">
        <f t="shared" ca="1" si="1"/>
        <v>44670</v>
      </c>
      <c r="G64" s="2">
        <v>2</v>
      </c>
      <c r="H64" s="1">
        <f t="shared" ca="1" si="2"/>
        <v>44672</v>
      </c>
      <c r="I64" t="s">
        <v>12</v>
      </c>
      <c r="J64" t="s">
        <v>9</v>
      </c>
      <c r="K64" t="s">
        <v>44</v>
      </c>
      <c r="L64" t="str">
        <f ca="1">IF(Table225[[#This Row],[Fecha ent Prevista]]&lt;TODAY(), "a tiempo", "demorado")</f>
        <v>a tiempo</v>
      </c>
    </row>
    <row r="65" spans="1:12" x14ac:dyDescent="0.25">
      <c r="A65">
        <v>45023</v>
      </c>
      <c r="B65">
        <v>363</v>
      </c>
      <c r="C65">
        <v>40</v>
      </c>
      <c r="D65">
        <v>400</v>
      </c>
      <c r="E65">
        <f t="shared" si="3"/>
        <v>16000</v>
      </c>
      <c r="F65" s="1">
        <f t="shared" ca="1" si="1"/>
        <v>44670</v>
      </c>
      <c r="G65" s="2">
        <v>7</v>
      </c>
      <c r="H65" s="1">
        <f t="shared" ca="1" si="2"/>
        <v>44677</v>
      </c>
      <c r="I65" t="s">
        <v>11</v>
      </c>
      <c r="J65" t="s">
        <v>8</v>
      </c>
      <c r="K65" t="s">
        <v>43</v>
      </c>
      <c r="L65" t="str">
        <f ca="1">IF(Table225[[#This Row],[Fecha ent Prevista]]&lt;TODAY(), "a tiempo", "demorado")</f>
        <v>demorado</v>
      </c>
    </row>
    <row r="66" spans="1:12" x14ac:dyDescent="0.25">
      <c r="A66">
        <v>40543</v>
      </c>
      <c r="B66">
        <v>364</v>
      </c>
      <c r="C66">
        <v>70</v>
      </c>
      <c r="D66">
        <v>300</v>
      </c>
      <c r="E66">
        <f t="shared" si="3"/>
        <v>21000</v>
      </c>
      <c r="F66" s="1">
        <f t="shared" ca="1" si="1"/>
        <v>44670</v>
      </c>
      <c r="G66" s="2">
        <v>4</v>
      </c>
      <c r="H66" s="1">
        <f t="shared" ca="1" si="2"/>
        <v>44674</v>
      </c>
      <c r="I66" t="s">
        <v>12</v>
      </c>
      <c r="J66" t="s">
        <v>7</v>
      </c>
      <c r="K66" t="s">
        <v>42</v>
      </c>
      <c r="L66" t="str">
        <f ca="1">IF(Table225[[#This Row],[Fecha ent Prevista]]&lt;TODAY(), "a tiempo", "demorado")</f>
        <v>a tiempo</v>
      </c>
    </row>
    <row r="67" spans="1:12" x14ac:dyDescent="0.25">
      <c r="A67">
        <v>20550</v>
      </c>
      <c r="B67">
        <v>365</v>
      </c>
      <c r="C67">
        <v>35</v>
      </c>
      <c r="D67">
        <v>500</v>
      </c>
      <c r="E67">
        <f t="shared" si="3"/>
        <v>17500</v>
      </c>
      <c r="F67" s="1">
        <f t="shared" ref="F67:F68" ca="1" si="4">+TODAY()-5</f>
        <v>44670</v>
      </c>
      <c r="G67" s="2">
        <v>8</v>
      </c>
      <c r="H67" s="1">
        <f t="shared" ref="H67:H68" ca="1" si="5">+F67+G67</f>
        <v>44678</v>
      </c>
      <c r="I67" t="s">
        <v>12</v>
      </c>
      <c r="J67" t="s">
        <v>8</v>
      </c>
      <c r="K67" t="s">
        <v>43</v>
      </c>
      <c r="L67" t="str">
        <f ca="1">IF(Table225[[#This Row],[Fecha ent Prevista]]&lt;TODAY(), "a tiempo", "demorado")</f>
        <v>demorado</v>
      </c>
    </row>
    <row r="68" spans="1:12" x14ac:dyDescent="0.25">
      <c r="A68">
        <v>45607</v>
      </c>
      <c r="B68">
        <v>366</v>
      </c>
      <c r="C68">
        <v>40</v>
      </c>
      <c r="D68">
        <v>700</v>
      </c>
      <c r="E68">
        <f t="shared" si="3"/>
        <v>28000</v>
      </c>
      <c r="F68" s="1">
        <f t="shared" ca="1" si="4"/>
        <v>44670</v>
      </c>
      <c r="G68" s="2">
        <v>2</v>
      </c>
      <c r="H68" s="1">
        <f t="shared" ca="1" si="5"/>
        <v>44672</v>
      </c>
      <c r="I68" t="s">
        <v>11</v>
      </c>
      <c r="J68" t="s">
        <v>9</v>
      </c>
      <c r="K68" t="s">
        <v>44</v>
      </c>
      <c r="L68" t="str">
        <f ca="1">IF(Table225[[#This Row],[Fecha ent Prevista]]&lt;TODAY(), "a tiempo", "demorado")</f>
        <v>a tiempo</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BAE2-DB21-4659-8E76-20BF451F94AE}">
  <dimension ref="A1:Z68"/>
  <sheetViews>
    <sheetView zoomScale="60" zoomScaleNormal="60" workbookViewId="0">
      <selection activeCell="R13" sqref="R13"/>
    </sheetView>
  </sheetViews>
  <sheetFormatPr defaultRowHeight="15" x14ac:dyDescent="0.25"/>
  <cols>
    <col min="6" max="6" width="18" bestFit="1" customWidth="1"/>
    <col min="8" max="8" width="19.7109375" bestFit="1" customWidth="1"/>
    <col min="11" max="11" width="19.140625" bestFit="1" customWidth="1"/>
    <col min="20" max="20" width="14.140625" customWidth="1"/>
    <col min="22" max="22" width="15.42578125" customWidth="1"/>
    <col min="23" max="23" width="15.5703125" customWidth="1"/>
  </cols>
  <sheetData>
    <row r="1" spans="1:26" x14ac:dyDescent="0.25">
      <c r="A1" t="s">
        <v>10</v>
      </c>
      <c r="B1" t="s">
        <v>0</v>
      </c>
      <c r="C1" t="s">
        <v>1</v>
      </c>
      <c r="D1" t="s">
        <v>2</v>
      </c>
      <c r="E1" t="s">
        <v>3</v>
      </c>
      <c r="F1" t="s">
        <v>4</v>
      </c>
      <c r="G1" t="s">
        <v>14</v>
      </c>
      <c r="H1" t="s">
        <v>15</v>
      </c>
      <c r="I1" t="s">
        <v>5</v>
      </c>
      <c r="J1" t="s">
        <v>6</v>
      </c>
      <c r="K1" t="s">
        <v>41</v>
      </c>
      <c r="L1" t="s">
        <v>58</v>
      </c>
      <c r="O1" s="4" t="s">
        <v>10</v>
      </c>
      <c r="P1" s="5" t="s">
        <v>0</v>
      </c>
      <c r="Q1" s="5" t="s">
        <v>1</v>
      </c>
      <c r="R1" s="5" t="s">
        <v>2</v>
      </c>
      <c r="S1" s="5" t="s">
        <v>3</v>
      </c>
      <c r="T1" s="5" t="s">
        <v>4</v>
      </c>
      <c r="U1" s="5" t="s">
        <v>14</v>
      </c>
      <c r="V1" s="5" t="s">
        <v>15</v>
      </c>
      <c r="W1" s="5" t="s">
        <v>5</v>
      </c>
      <c r="X1" s="5" t="s">
        <v>6</v>
      </c>
      <c r="Y1" s="5" t="s">
        <v>41</v>
      </c>
      <c r="Z1" s="6" t="s">
        <v>58</v>
      </c>
    </row>
    <row r="2" spans="1:26" x14ac:dyDescent="0.25">
      <c r="A2">
        <v>10304</v>
      </c>
      <c r="B2">
        <v>300</v>
      </c>
      <c r="C2">
        <v>25</v>
      </c>
      <c r="D2">
        <v>300</v>
      </c>
      <c r="E2">
        <f t="shared" ref="E2:E12" si="0">+D2*C2</f>
        <v>7500</v>
      </c>
      <c r="F2" s="1">
        <f ca="1">+TODAY()-5</f>
        <v>44670</v>
      </c>
      <c r="G2" s="2">
        <v>3</v>
      </c>
      <c r="H2" s="1">
        <f ca="1">+F2+G2</f>
        <v>44673</v>
      </c>
      <c r="I2" t="s">
        <v>11</v>
      </c>
      <c r="J2" t="s">
        <v>7</v>
      </c>
      <c r="K2" t="s">
        <v>42</v>
      </c>
      <c r="L2" t="str">
        <f ca="1">IF(Table22[[#This Row],[Fecha ent Prevista]]&lt;TODAY(), "a tiempo", "demorado")</f>
        <v>a tiempo</v>
      </c>
      <c r="W2" t="s">
        <v>13</v>
      </c>
      <c r="X2" t="s">
        <v>9</v>
      </c>
    </row>
    <row r="3" spans="1:26" x14ac:dyDescent="0.25">
      <c r="A3">
        <v>60798</v>
      </c>
      <c r="B3">
        <v>301</v>
      </c>
      <c r="C3">
        <v>90</v>
      </c>
      <c r="D3">
        <v>500</v>
      </c>
      <c r="E3">
        <f t="shared" si="0"/>
        <v>45000</v>
      </c>
      <c r="F3" s="1">
        <f t="shared" ref="F3:F66" ca="1" si="1">+TODAY()-5</f>
        <v>44670</v>
      </c>
      <c r="G3" s="2">
        <v>6</v>
      </c>
      <c r="H3" s="1">
        <f t="shared" ref="H3:H66" ca="1" si="2">+F3+G3</f>
        <v>44676</v>
      </c>
      <c r="I3" t="s">
        <v>12</v>
      </c>
      <c r="J3" t="s">
        <v>8</v>
      </c>
      <c r="K3" t="s">
        <v>43</v>
      </c>
      <c r="L3" t="str">
        <f ca="1">IF(Table22[[#This Row],[Fecha ent Prevista]]&lt;TODAY(), "a tiempo", "demorado")</f>
        <v>demorado</v>
      </c>
      <c r="W3" t="s">
        <v>71</v>
      </c>
      <c r="X3" t="s">
        <v>7</v>
      </c>
    </row>
    <row r="4" spans="1:26" x14ac:dyDescent="0.25">
      <c r="A4">
        <v>29384</v>
      </c>
      <c r="B4">
        <v>302</v>
      </c>
      <c r="C4">
        <v>20</v>
      </c>
      <c r="D4">
        <v>900</v>
      </c>
      <c r="E4">
        <f t="shared" si="0"/>
        <v>18000</v>
      </c>
      <c r="F4" s="1">
        <f t="shared" ca="1" si="1"/>
        <v>44670</v>
      </c>
      <c r="G4" s="2">
        <v>3</v>
      </c>
      <c r="H4" s="1">
        <f t="shared" ca="1" si="2"/>
        <v>44673</v>
      </c>
      <c r="I4" t="s">
        <v>13</v>
      </c>
      <c r="J4" t="s">
        <v>9</v>
      </c>
      <c r="K4" t="s">
        <v>44</v>
      </c>
      <c r="L4" t="str">
        <f ca="1">IF(Table22[[#This Row],[Fecha ent Prevista]]&lt;TODAY(), "a tiempo", "demorado")</f>
        <v>a tiempo</v>
      </c>
    </row>
    <row r="5" spans="1:26" x14ac:dyDescent="0.25">
      <c r="A5">
        <v>59302</v>
      </c>
      <c r="B5">
        <v>303</v>
      </c>
      <c r="C5">
        <v>80</v>
      </c>
      <c r="D5">
        <v>200</v>
      </c>
      <c r="E5">
        <f t="shared" si="0"/>
        <v>16000</v>
      </c>
      <c r="F5" s="1">
        <f t="shared" ca="1" si="1"/>
        <v>44670</v>
      </c>
      <c r="G5" s="2">
        <v>6</v>
      </c>
      <c r="H5" s="1">
        <f t="shared" ca="1" si="2"/>
        <v>44676</v>
      </c>
      <c r="I5" t="s">
        <v>13</v>
      </c>
      <c r="J5" t="s">
        <v>7</v>
      </c>
      <c r="K5" t="s">
        <v>42</v>
      </c>
      <c r="L5" t="str">
        <f ca="1">IF(Table22[[#This Row],[Fecha ent Prevista]]&lt;TODAY(), "a tiempo", "demorado")</f>
        <v>demorado</v>
      </c>
    </row>
    <row r="6" spans="1:26" x14ac:dyDescent="0.25">
      <c r="A6">
        <v>45607</v>
      </c>
      <c r="B6">
        <v>304</v>
      </c>
      <c r="C6">
        <v>40</v>
      </c>
      <c r="D6">
        <v>800</v>
      </c>
      <c r="E6">
        <f t="shared" si="0"/>
        <v>32000</v>
      </c>
      <c r="F6" s="1">
        <f t="shared" ca="1" si="1"/>
        <v>44670</v>
      </c>
      <c r="G6" s="2">
        <v>8</v>
      </c>
      <c r="H6" s="1">
        <f t="shared" ca="1" si="2"/>
        <v>44678</v>
      </c>
      <c r="I6" t="s">
        <v>12</v>
      </c>
      <c r="J6" t="s">
        <v>8</v>
      </c>
      <c r="K6" t="s">
        <v>43</v>
      </c>
      <c r="L6" t="str">
        <f ca="1">IF(Table22[[#This Row],[Fecha ent Prevista]]&lt;TODAY(), "a tiempo", "demorado")</f>
        <v>demorado</v>
      </c>
    </row>
    <row r="7" spans="1:26" x14ac:dyDescent="0.25">
      <c r="A7">
        <v>29384</v>
      </c>
      <c r="B7">
        <v>305</v>
      </c>
      <c r="C7">
        <v>35</v>
      </c>
      <c r="D7">
        <v>400</v>
      </c>
      <c r="E7">
        <f t="shared" si="0"/>
        <v>14000</v>
      </c>
      <c r="F7" s="1">
        <f t="shared" ca="1" si="1"/>
        <v>44670</v>
      </c>
      <c r="G7" s="2">
        <v>7</v>
      </c>
      <c r="H7" s="1">
        <f t="shared" ca="1" si="2"/>
        <v>44677</v>
      </c>
      <c r="I7" t="s">
        <v>12</v>
      </c>
      <c r="J7" t="s">
        <v>9</v>
      </c>
      <c r="K7" t="s">
        <v>44</v>
      </c>
      <c r="L7" t="str">
        <f ca="1">IF(Table22[[#This Row],[Fecha ent Prevista]]&lt;TODAY(), "a tiempo", "demorado")</f>
        <v>demorado</v>
      </c>
    </row>
    <row r="8" spans="1:26" x14ac:dyDescent="0.25">
      <c r="A8">
        <v>50695</v>
      </c>
      <c r="B8">
        <v>306</v>
      </c>
      <c r="C8">
        <v>60</v>
      </c>
      <c r="D8">
        <v>200</v>
      </c>
      <c r="E8">
        <f t="shared" si="0"/>
        <v>12000</v>
      </c>
      <c r="F8" s="1">
        <f t="shared" ca="1" si="1"/>
        <v>44670</v>
      </c>
      <c r="G8" s="2">
        <v>3</v>
      </c>
      <c r="H8" s="1">
        <f t="shared" ca="1" si="2"/>
        <v>44673</v>
      </c>
      <c r="I8" t="s">
        <v>11</v>
      </c>
      <c r="J8" t="s">
        <v>8</v>
      </c>
      <c r="K8" t="s">
        <v>43</v>
      </c>
      <c r="L8" t="str">
        <f ca="1">IF(Table22[[#This Row],[Fecha ent Prevista]]&lt;TODAY(), "a tiempo", "demorado")</f>
        <v>a tiempo</v>
      </c>
    </row>
    <row r="9" spans="1:26" x14ac:dyDescent="0.25">
      <c r="A9">
        <v>10395</v>
      </c>
      <c r="B9">
        <v>307</v>
      </c>
      <c r="C9">
        <v>40</v>
      </c>
      <c r="D9">
        <v>300</v>
      </c>
      <c r="E9">
        <f t="shared" si="0"/>
        <v>12000</v>
      </c>
      <c r="F9" s="1">
        <f t="shared" ca="1" si="1"/>
        <v>44670</v>
      </c>
      <c r="G9" s="2">
        <v>4</v>
      </c>
      <c r="H9" s="1">
        <f t="shared" ca="1" si="2"/>
        <v>44674</v>
      </c>
      <c r="I9" t="s">
        <v>11</v>
      </c>
      <c r="J9" t="s">
        <v>9</v>
      </c>
      <c r="K9" t="s">
        <v>44</v>
      </c>
      <c r="L9" t="str">
        <f ca="1">IF(Table22[[#This Row],[Fecha ent Prevista]]&lt;TODAY(), "a tiempo", "demorado")</f>
        <v>a tiempo</v>
      </c>
    </row>
    <row r="10" spans="1:26" x14ac:dyDescent="0.25">
      <c r="A10">
        <v>15036</v>
      </c>
      <c r="B10">
        <v>308</v>
      </c>
      <c r="C10">
        <v>120</v>
      </c>
      <c r="D10">
        <v>400</v>
      </c>
      <c r="E10">
        <f t="shared" si="0"/>
        <v>48000</v>
      </c>
      <c r="F10" s="1">
        <f t="shared" ca="1" si="1"/>
        <v>44670</v>
      </c>
      <c r="G10" s="2">
        <v>5</v>
      </c>
      <c r="H10" s="1">
        <f t="shared" ca="1" si="2"/>
        <v>44675</v>
      </c>
      <c r="I10" t="s">
        <v>12</v>
      </c>
      <c r="J10" t="s">
        <v>9</v>
      </c>
      <c r="K10" t="s">
        <v>44</v>
      </c>
      <c r="L10" t="str">
        <f ca="1">IF(Table22[[#This Row],[Fecha ent Prevista]]&lt;TODAY(), "a tiempo", "demorado")</f>
        <v>demorado</v>
      </c>
    </row>
    <row r="11" spans="1:26" x14ac:dyDescent="0.25">
      <c r="A11">
        <v>45023</v>
      </c>
      <c r="B11">
        <v>309</v>
      </c>
      <c r="C11">
        <v>30</v>
      </c>
      <c r="D11">
        <v>100</v>
      </c>
      <c r="E11">
        <f t="shared" si="0"/>
        <v>3000</v>
      </c>
      <c r="F11" s="1">
        <f t="shared" ca="1" si="1"/>
        <v>44670</v>
      </c>
      <c r="G11" s="2">
        <v>8</v>
      </c>
      <c r="H11" s="1">
        <f t="shared" ca="1" si="2"/>
        <v>44678</v>
      </c>
      <c r="I11" t="s">
        <v>13</v>
      </c>
      <c r="J11" t="s">
        <v>7</v>
      </c>
      <c r="K11" t="s">
        <v>42</v>
      </c>
      <c r="L11" t="str">
        <f ca="1">IF(Table22[[#This Row],[Fecha ent Prevista]]&lt;TODAY(), "a tiempo", "demorado")</f>
        <v>demorado</v>
      </c>
    </row>
    <row r="12" spans="1:26" x14ac:dyDescent="0.25">
      <c r="A12">
        <v>40543</v>
      </c>
      <c r="B12">
        <v>310</v>
      </c>
      <c r="C12">
        <v>25</v>
      </c>
      <c r="D12">
        <v>500</v>
      </c>
      <c r="E12">
        <f t="shared" si="0"/>
        <v>12500</v>
      </c>
      <c r="F12" s="1">
        <f t="shared" ca="1" si="1"/>
        <v>44670</v>
      </c>
      <c r="G12" s="2">
        <v>2</v>
      </c>
      <c r="H12" s="1">
        <f t="shared" ca="1" si="2"/>
        <v>44672</v>
      </c>
      <c r="I12" t="s">
        <v>13</v>
      </c>
      <c r="J12" t="s">
        <v>7</v>
      </c>
      <c r="K12" t="s">
        <v>42</v>
      </c>
      <c r="L12" t="str">
        <f ca="1">IF(Table22[[#This Row],[Fecha ent Prevista]]&lt;TODAY(), "a tiempo", "demorado")</f>
        <v>a tiempo</v>
      </c>
    </row>
    <row r="13" spans="1:26" x14ac:dyDescent="0.25">
      <c r="A13">
        <v>20550</v>
      </c>
      <c r="B13">
        <v>311</v>
      </c>
      <c r="C13">
        <v>60</v>
      </c>
      <c r="D13">
        <v>600</v>
      </c>
      <c r="E13">
        <f>+D13*C13</f>
        <v>36000</v>
      </c>
      <c r="F13" s="1">
        <f t="shared" ca="1" si="1"/>
        <v>44670</v>
      </c>
      <c r="G13" s="2">
        <v>7</v>
      </c>
      <c r="H13" s="1">
        <f t="shared" ca="1" si="2"/>
        <v>44677</v>
      </c>
      <c r="I13" t="s">
        <v>12</v>
      </c>
      <c r="J13" t="s">
        <v>7</v>
      </c>
      <c r="K13" t="s">
        <v>42</v>
      </c>
      <c r="L13" t="str">
        <f ca="1">IF(Table22[[#This Row],[Fecha ent Prevista]]&lt;TODAY(), "a tiempo", "demorado")</f>
        <v>demorado</v>
      </c>
    </row>
    <row r="14" spans="1:26" x14ac:dyDescent="0.25">
      <c r="A14">
        <v>45607</v>
      </c>
      <c r="B14">
        <v>312</v>
      </c>
      <c r="C14">
        <v>45</v>
      </c>
      <c r="D14">
        <v>700</v>
      </c>
      <c r="E14">
        <f t="shared" ref="E14:E68" si="3">+D14*C14</f>
        <v>31500</v>
      </c>
      <c r="F14" s="1">
        <f t="shared" ca="1" si="1"/>
        <v>44670</v>
      </c>
      <c r="G14" s="2">
        <v>6</v>
      </c>
      <c r="H14" s="1">
        <f t="shared" ca="1" si="2"/>
        <v>44676</v>
      </c>
      <c r="I14" t="s">
        <v>12</v>
      </c>
      <c r="J14" t="s">
        <v>7</v>
      </c>
      <c r="K14" t="s">
        <v>42</v>
      </c>
      <c r="L14" t="str">
        <f ca="1">IF(Table22[[#This Row],[Fecha ent Prevista]]&lt;TODAY(), "a tiempo", "demorado")</f>
        <v>demorado</v>
      </c>
    </row>
    <row r="15" spans="1:26" x14ac:dyDescent="0.25">
      <c r="A15">
        <v>29384</v>
      </c>
      <c r="B15">
        <v>313</v>
      </c>
      <c r="C15">
        <v>80</v>
      </c>
      <c r="D15">
        <v>400</v>
      </c>
      <c r="E15">
        <f t="shared" si="3"/>
        <v>32000</v>
      </c>
      <c r="F15" s="1">
        <f t="shared" ca="1" si="1"/>
        <v>44670</v>
      </c>
      <c r="G15" s="2">
        <v>3</v>
      </c>
      <c r="H15" s="1">
        <f t="shared" ca="1" si="2"/>
        <v>44673</v>
      </c>
      <c r="I15" t="s">
        <v>11</v>
      </c>
      <c r="J15" t="s">
        <v>8</v>
      </c>
      <c r="K15" t="s">
        <v>43</v>
      </c>
      <c r="L15" t="str">
        <f ca="1">IF(Table22[[#This Row],[Fecha ent Prevista]]&lt;TODAY(), "a tiempo", "demorado")</f>
        <v>a tiempo</v>
      </c>
      <c r="O15" s="4" t="s">
        <v>10</v>
      </c>
      <c r="P15" s="5" t="s">
        <v>0</v>
      </c>
      <c r="Q15" s="5" t="s">
        <v>1</v>
      </c>
      <c r="R15" s="5" t="s">
        <v>2</v>
      </c>
      <c r="S15" s="5" t="s">
        <v>3</v>
      </c>
      <c r="T15" s="5" t="s">
        <v>4</v>
      </c>
      <c r="U15" s="5" t="s">
        <v>14</v>
      </c>
      <c r="V15" s="5" t="s">
        <v>15</v>
      </c>
      <c r="W15" s="5" t="s">
        <v>5</v>
      </c>
      <c r="X15" s="5" t="s">
        <v>6</v>
      </c>
      <c r="Y15" s="5" t="s">
        <v>41</v>
      </c>
      <c r="Z15" s="6" t="s">
        <v>58</v>
      </c>
    </row>
    <row r="16" spans="1:26" x14ac:dyDescent="0.25">
      <c r="A16">
        <v>50695</v>
      </c>
      <c r="B16">
        <v>314</v>
      </c>
      <c r="C16">
        <v>65</v>
      </c>
      <c r="D16">
        <v>300</v>
      </c>
      <c r="E16">
        <f t="shared" si="3"/>
        <v>19500</v>
      </c>
      <c r="F16" s="1">
        <f t="shared" ca="1" si="1"/>
        <v>44670</v>
      </c>
      <c r="G16" s="2">
        <v>8</v>
      </c>
      <c r="H16" s="1">
        <v>44684</v>
      </c>
      <c r="I16" t="s">
        <v>13</v>
      </c>
      <c r="J16" t="s">
        <v>9</v>
      </c>
      <c r="K16" t="s">
        <v>44</v>
      </c>
      <c r="L16" t="str">
        <f ca="1">IF(Table22[[#This Row],[Fecha ent Prevista]]&lt;TODAY(), "a tiempo", "demorado")</f>
        <v>demorado</v>
      </c>
      <c r="O16">
        <v>10304</v>
      </c>
      <c r="P16">
        <v>300</v>
      </c>
      <c r="Q16">
        <v>25</v>
      </c>
      <c r="R16">
        <v>300</v>
      </c>
      <c r="S16">
        <v>7500</v>
      </c>
      <c r="T16" s="1">
        <v>44670</v>
      </c>
      <c r="U16" s="2">
        <v>3</v>
      </c>
      <c r="V16" s="1">
        <v>44673</v>
      </c>
      <c r="W16" t="s">
        <v>11</v>
      </c>
      <c r="X16" t="s">
        <v>7</v>
      </c>
      <c r="Y16" t="s">
        <v>42</v>
      </c>
      <c r="Z16" t="s">
        <v>70</v>
      </c>
    </row>
    <row r="17" spans="1:26" x14ac:dyDescent="0.25">
      <c r="A17">
        <v>30960</v>
      </c>
      <c r="B17">
        <v>315</v>
      </c>
      <c r="C17">
        <v>75</v>
      </c>
      <c r="D17">
        <v>400</v>
      </c>
      <c r="E17">
        <f t="shared" si="3"/>
        <v>30000</v>
      </c>
      <c r="F17" s="1">
        <f t="shared" ca="1" si="1"/>
        <v>44670</v>
      </c>
      <c r="G17" s="2">
        <v>1</v>
      </c>
      <c r="H17" s="1">
        <f t="shared" ca="1" si="2"/>
        <v>44671</v>
      </c>
      <c r="I17" t="s">
        <v>12</v>
      </c>
      <c r="J17" t="s">
        <v>9</v>
      </c>
      <c r="K17" t="s">
        <v>44</v>
      </c>
      <c r="L17" t="str">
        <f ca="1">IF(Table22[[#This Row],[Fecha ent Prevista]]&lt;TODAY(), "a tiempo", "demorado")</f>
        <v>a tiempo</v>
      </c>
      <c r="O17">
        <v>29384</v>
      </c>
      <c r="P17">
        <v>302</v>
      </c>
      <c r="Q17">
        <v>20</v>
      </c>
      <c r="R17">
        <v>900</v>
      </c>
      <c r="S17">
        <v>18000</v>
      </c>
      <c r="T17" s="1">
        <v>44670</v>
      </c>
      <c r="U17" s="2">
        <v>3</v>
      </c>
      <c r="V17" s="1">
        <v>44673</v>
      </c>
      <c r="W17" t="s">
        <v>13</v>
      </c>
      <c r="X17" t="s">
        <v>9</v>
      </c>
      <c r="Y17" t="s">
        <v>44</v>
      </c>
      <c r="Z17" t="s">
        <v>70</v>
      </c>
    </row>
    <row r="18" spans="1:26" x14ac:dyDescent="0.25">
      <c r="A18">
        <v>10304</v>
      </c>
      <c r="B18">
        <v>316</v>
      </c>
      <c r="C18">
        <v>90</v>
      </c>
      <c r="D18">
        <v>700</v>
      </c>
      <c r="E18">
        <f t="shared" si="3"/>
        <v>63000</v>
      </c>
      <c r="F18" s="1">
        <f t="shared" ca="1" si="1"/>
        <v>44670</v>
      </c>
      <c r="G18" s="2">
        <v>2</v>
      </c>
      <c r="H18" s="1">
        <f t="shared" ca="1" si="2"/>
        <v>44672</v>
      </c>
      <c r="I18" t="s">
        <v>11</v>
      </c>
      <c r="J18" t="s">
        <v>7</v>
      </c>
      <c r="K18" t="s">
        <v>42</v>
      </c>
      <c r="L18" t="str">
        <f ca="1">IF(Table22[[#This Row],[Fecha ent Prevista]]&lt;TODAY(), "a tiempo", "demorado")</f>
        <v>a tiempo</v>
      </c>
      <c r="O18">
        <v>20550</v>
      </c>
      <c r="P18">
        <v>311</v>
      </c>
      <c r="Q18">
        <v>60</v>
      </c>
      <c r="R18">
        <v>600</v>
      </c>
      <c r="S18">
        <v>36000</v>
      </c>
      <c r="T18" s="1">
        <v>44670</v>
      </c>
      <c r="U18" s="2">
        <v>7</v>
      </c>
      <c r="V18" s="1">
        <v>44677</v>
      </c>
      <c r="W18" t="s">
        <v>12</v>
      </c>
      <c r="X18" t="s">
        <v>7</v>
      </c>
      <c r="Y18" t="s">
        <v>42</v>
      </c>
      <c r="Z18" t="s">
        <v>60</v>
      </c>
    </row>
    <row r="19" spans="1:26" x14ac:dyDescent="0.25">
      <c r="A19">
        <v>60798</v>
      </c>
      <c r="B19">
        <v>317</v>
      </c>
      <c r="C19">
        <v>20</v>
      </c>
      <c r="D19">
        <v>800</v>
      </c>
      <c r="E19">
        <f t="shared" si="3"/>
        <v>16000</v>
      </c>
      <c r="F19" s="1">
        <f t="shared" ca="1" si="1"/>
        <v>44670</v>
      </c>
      <c r="G19" s="2">
        <v>6</v>
      </c>
      <c r="H19" s="1">
        <f t="shared" ca="1" si="2"/>
        <v>44676</v>
      </c>
      <c r="I19" t="s">
        <v>12</v>
      </c>
      <c r="J19" t="s">
        <v>8</v>
      </c>
      <c r="K19" t="s">
        <v>43</v>
      </c>
      <c r="L19" t="str">
        <f ca="1">IF(Table22[[#This Row],[Fecha ent Prevista]]&lt;TODAY(), "a tiempo", "demorado")</f>
        <v>demorado</v>
      </c>
      <c r="O19">
        <v>45607</v>
      </c>
      <c r="P19">
        <v>312</v>
      </c>
      <c r="Q19">
        <v>45</v>
      </c>
      <c r="R19">
        <v>700</v>
      </c>
      <c r="S19">
        <v>31500</v>
      </c>
      <c r="T19" s="1">
        <v>44670</v>
      </c>
      <c r="U19" s="2">
        <v>6</v>
      </c>
      <c r="V19" s="1">
        <v>44676</v>
      </c>
      <c r="W19" t="s">
        <v>12</v>
      </c>
      <c r="X19" t="s">
        <v>7</v>
      </c>
      <c r="Y19" t="s">
        <v>42</v>
      </c>
      <c r="Z19" t="s">
        <v>60</v>
      </c>
    </row>
    <row r="20" spans="1:26" x14ac:dyDescent="0.25">
      <c r="A20">
        <v>29384</v>
      </c>
      <c r="B20">
        <v>318</v>
      </c>
      <c r="C20">
        <v>15</v>
      </c>
      <c r="D20">
        <v>200</v>
      </c>
      <c r="E20">
        <f t="shared" si="3"/>
        <v>3000</v>
      </c>
      <c r="F20" s="1">
        <f t="shared" ca="1" si="1"/>
        <v>44670</v>
      </c>
      <c r="G20" s="2">
        <v>3</v>
      </c>
      <c r="H20" s="1">
        <f t="shared" ca="1" si="2"/>
        <v>44673</v>
      </c>
      <c r="I20" t="s">
        <v>13</v>
      </c>
      <c r="J20" t="s">
        <v>9</v>
      </c>
      <c r="K20" t="s">
        <v>44</v>
      </c>
      <c r="L20" t="str">
        <f ca="1">IF(Table22[[#This Row],[Fecha ent Prevista]]&lt;TODAY(), "a tiempo", "demorado")</f>
        <v>a tiempo</v>
      </c>
      <c r="O20">
        <v>50695</v>
      </c>
      <c r="P20">
        <v>314</v>
      </c>
      <c r="Q20">
        <v>65</v>
      </c>
      <c r="R20">
        <v>300</v>
      </c>
      <c r="S20">
        <v>19500</v>
      </c>
      <c r="T20" s="1">
        <v>44670</v>
      </c>
      <c r="U20" s="2">
        <v>8</v>
      </c>
      <c r="V20" s="1">
        <v>44684</v>
      </c>
      <c r="W20" t="s">
        <v>13</v>
      </c>
      <c r="X20" t="s">
        <v>9</v>
      </c>
      <c r="Y20" t="s">
        <v>44</v>
      </c>
      <c r="Z20" t="s">
        <v>60</v>
      </c>
    </row>
    <row r="21" spans="1:26" x14ac:dyDescent="0.25">
      <c r="A21">
        <v>59302</v>
      </c>
      <c r="B21">
        <v>319</v>
      </c>
      <c r="C21">
        <v>45</v>
      </c>
      <c r="D21">
        <v>500</v>
      </c>
      <c r="E21">
        <f t="shared" si="3"/>
        <v>22500</v>
      </c>
      <c r="F21" s="1">
        <f t="shared" ca="1" si="1"/>
        <v>44670</v>
      </c>
      <c r="G21" s="2">
        <v>4</v>
      </c>
      <c r="H21" s="1">
        <f t="shared" ca="1" si="2"/>
        <v>44674</v>
      </c>
      <c r="I21" t="s">
        <v>12</v>
      </c>
      <c r="J21" t="s">
        <v>8</v>
      </c>
      <c r="K21" t="s">
        <v>43</v>
      </c>
      <c r="L21" t="str">
        <f ca="1">IF(Table22[[#This Row],[Fecha ent Prevista]]&lt;TODAY(), "a tiempo", "demorado")</f>
        <v>a tiempo</v>
      </c>
      <c r="O21">
        <v>10304</v>
      </c>
      <c r="P21">
        <v>316</v>
      </c>
      <c r="Q21">
        <v>90</v>
      </c>
      <c r="R21">
        <v>700</v>
      </c>
      <c r="S21">
        <v>63000</v>
      </c>
      <c r="T21" s="1">
        <v>44670</v>
      </c>
      <c r="U21" s="2">
        <v>2</v>
      </c>
      <c r="V21" s="1">
        <v>44672</v>
      </c>
      <c r="W21" t="s">
        <v>11</v>
      </c>
      <c r="X21" t="s">
        <v>7</v>
      </c>
      <c r="Y21" t="s">
        <v>42</v>
      </c>
      <c r="Z21" t="s">
        <v>70</v>
      </c>
    </row>
    <row r="22" spans="1:26" x14ac:dyDescent="0.25">
      <c r="A22">
        <v>45607</v>
      </c>
      <c r="B22">
        <v>320</v>
      </c>
      <c r="C22">
        <v>30</v>
      </c>
      <c r="D22">
        <v>500</v>
      </c>
      <c r="E22">
        <f t="shared" si="3"/>
        <v>15000</v>
      </c>
      <c r="F22" s="1">
        <f t="shared" ca="1" si="1"/>
        <v>44670</v>
      </c>
      <c r="G22" s="2">
        <v>2</v>
      </c>
      <c r="H22" s="1">
        <f t="shared" ca="1" si="2"/>
        <v>44672</v>
      </c>
      <c r="I22" t="s">
        <v>11</v>
      </c>
      <c r="J22" t="s">
        <v>9</v>
      </c>
      <c r="K22" t="s">
        <v>44</v>
      </c>
      <c r="L22" t="str">
        <f ca="1">IF(Table22[[#This Row],[Fecha ent Prevista]]&lt;TODAY(), "a tiempo", "demorado")</f>
        <v>a tiempo</v>
      </c>
      <c r="O22">
        <v>29384</v>
      </c>
      <c r="P22">
        <v>318</v>
      </c>
      <c r="Q22">
        <v>15</v>
      </c>
      <c r="R22">
        <v>200</v>
      </c>
      <c r="S22">
        <v>3000</v>
      </c>
      <c r="T22" s="1">
        <v>44670</v>
      </c>
      <c r="U22" s="2">
        <v>3</v>
      </c>
      <c r="V22" s="1">
        <v>44673</v>
      </c>
      <c r="W22" t="s">
        <v>13</v>
      </c>
      <c r="X22" t="s">
        <v>9</v>
      </c>
      <c r="Y22" t="s">
        <v>44</v>
      </c>
      <c r="Z22" t="s">
        <v>70</v>
      </c>
    </row>
    <row r="23" spans="1:26" x14ac:dyDescent="0.25">
      <c r="A23">
        <v>29384</v>
      </c>
      <c r="B23">
        <v>321</v>
      </c>
      <c r="C23">
        <v>25</v>
      </c>
      <c r="D23">
        <v>300</v>
      </c>
      <c r="E23">
        <f t="shared" si="3"/>
        <v>7500</v>
      </c>
      <c r="F23" s="1">
        <f t="shared" ca="1" si="1"/>
        <v>44670</v>
      </c>
      <c r="G23" s="2">
        <v>7</v>
      </c>
      <c r="H23" s="1">
        <f t="shared" ca="1" si="2"/>
        <v>44677</v>
      </c>
      <c r="I23" t="s">
        <v>12</v>
      </c>
      <c r="J23" t="s">
        <v>8</v>
      </c>
      <c r="K23" t="s">
        <v>43</v>
      </c>
      <c r="L23" t="str">
        <f ca="1">IF(Table22[[#This Row],[Fecha ent Prevista]]&lt;TODAY(), "a tiempo", "demorado")</f>
        <v>demorado</v>
      </c>
      <c r="O23">
        <v>45023</v>
      </c>
      <c r="P23">
        <v>325</v>
      </c>
      <c r="Q23">
        <v>90</v>
      </c>
      <c r="R23">
        <v>400</v>
      </c>
      <c r="S23">
        <v>36000</v>
      </c>
      <c r="T23" s="1">
        <v>44670</v>
      </c>
      <c r="U23" s="2">
        <v>7</v>
      </c>
      <c r="V23" s="1">
        <v>44677</v>
      </c>
      <c r="W23" t="s">
        <v>12</v>
      </c>
      <c r="X23" t="s">
        <v>7</v>
      </c>
      <c r="Y23" t="s">
        <v>42</v>
      </c>
      <c r="Z23" t="s">
        <v>60</v>
      </c>
    </row>
    <row r="24" spans="1:26" x14ac:dyDescent="0.25">
      <c r="A24">
        <v>50695</v>
      </c>
      <c r="B24">
        <v>322</v>
      </c>
      <c r="C24">
        <v>80</v>
      </c>
      <c r="D24">
        <v>500</v>
      </c>
      <c r="E24">
        <f t="shared" si="3"/>
        <v>40000</v>
      </c>
      <c r="F24" s="1">
        <f t="shared" ca="1" si="1"/>
        <v>44670</v>
      </c>
      <c r="G24" s="2">
        <v>4</v>
      </c>
      <c r="H24" s="1">
        <f t="shared" ca="1" si="2"/>
        <v>44674</v>
      </c>
      <c r="I24" t="s">
        <v>13</v>
      </c>
      <c r="J24" t="s">
        <v>7</v>
      </c>
      <c r="K24" t="s">
        <v>42</v>
      </c>
      <c r="L24" t="str">
        <f ca="1">IF(Table22[[#This Row],[Fecha ent Prevista]]&lt;TODAY(), "a tiempo", "demorado")</f>
        <v>a tiempo</v>
      </c>
      <c r="O24">
        <v>45090</v>
      </c>
      <c r="P24">
        <v>328</v>
      </c>
      <c r="Q24">
        <v>90</v>
      </c>
      <c r="R24">
        <v>700</v>
      </c>
      <c r="S24">
        <v>63000</v>
      </c>
      <c r="T24" s="1">
        <v>44670</v>
      </c>
      <c r="U24" s="2">
        <v>8</v>
      </c>
      <c r="V24" s="1">
        <v>44678</v>
      </c>
      <c r="W24" t="s">
        <v>12</v>
      </c>
      <c r="X24" t="s">
        <v>7</v>
      </c>
      <c r="Y24" t="s">
        <v>42</v>
      </c>
      <c r="Z24" t="s">
        <v>60</v>
      </c>
    </row>
    <row r="25" spans="1:26" x14ac:dyDescent="0.25">
      <c r="A25">
        <v>10395</v>
      </c>
      <c r="B25">
        <v>323</v>
      </c>
      <c r="C25">
        <v>55</v>
      </c>
      <c r="D25">
        <v>600</v>
      </c>
      <c r="E25">
        <f t="shared" si="3"/>
        <v>33000</v>
      </c>
      <c r="F25" s="1">
        <f t="shared" ca="1" si="1"/>
        <v>44670</v>
      </c>
      <c r="G25" s="2">
        <v>8</v>
      </c>
      <c r="H25" s="1">
        <f t="shared" ca="1" si="2"/>
        <v>44678</v>
      </c>
      <c r="I25" t="s">
        <v>13</v>
      </c>
      <c r="J25" t="s">
        <v>8</v>
      </c>
      <c r="K25" t="s">
        <v>43</v>
      </c>
      <c r="L25" t="str">
        <f ca="1">IF(Table22[[#This Row],[Fecha ent Prevista]]&lt;TODAY(), "a tiempo", "demorado")</f>
        <v>demorado</v>
      </c>
      <c r="O25">
        <v>59830</v>
      </c>
      <c r="P25">
        <v>330</v>
      </c>
      <c r="Q25">
        <v>120</v>
      </c>
      <c r="R25">
        <v>500</v>
      </c>
      <c r="S25">
        <v>60000</v>
      </c>
      <c r="T25" s="1">
        <v>44670</v>
      </c>
      <c r="U25" s="2">
        <v>2</v>
      </c>
      <c r="V25" s="1">
        <v>44672</v>
      </c>
      <c r="W25" t="s">
        <v>13</v>
      </c>
      <c r="X25" t="s">
        <v>9</v>
      </c>
      <c r="Y25" t="s">
        <v>44</v>
      </c>
      <c r="Z25" t="s">
        <v>70</v>
      </c>
    </row>
    <row r="26" spans="1:26" x14ac:dyDescent="0.25">
      <c r="A26">
        <v>15036</v>
      </c>
      <c r="B26">
        <v>324</v>
      </c>
      <c r="C26">
        <v>65</v>
      </c>
      <c r="D26">
        <v>900</v>
      </c>
      <c r="E26">
        <f t="shared" si="3"/>
        <v>58500</v>
      </c>
      <c r="F26" s="1">
        <f t="shared" ca="1" si="1"/>
        <v>44670</v>
      </c>
      <c r="G26" s="2">
        <v>2</v>
      </c>
      <c r="H26" s="1">
        <f t="shared" ca="1" si="2"/>
        <v>44672</v>
      </c>
      <c r="I26" t="s">
        <v>12</v>
      </c>
      <c r="J26" t="s">
        <v>9</v>
      </c>
      <c r="K26" t="s">
        <v>44</v>
      </c>
      <c r="L26" t="str">
        <f ca="1">IF(Table22[[#This Row],[Fecha ent Prevista]]&lt;TODAY(), "a tiempo", "demorado")</f>
        <v>a tiempo</v>
      </c>
      <c r="O26">
        <v>45607</v>
      </c>
      <c r="P26">
        <v>335</v>
      </c>
      <c r="Q26">
        <v>85</v>
      </c>
      <c r="R26">
        <v>300</v>
      </c>
      <c r="S26">
        <v>25500</v>
      </c>
      <c r="T26" s="1">
        <v>44670</v>
      </c>
      <c r="U26" s="2">
        <v>7</v>
      </c>
      <c r="V26" s="1">
        <v>44677</v>
      </c>
      <c r="W26" t="s">
        <v>12</v>
      </c>
      <c r="X26" t="s">
        <v>7</v>
      </c>
      <c r="Y26" t="s">
        <v>42</v>
      </c>
      <c r="Z26" t="s">
        <v>60</v>
      </c>
    </row>
    <row r="27" spans="1:26" x14ac:dyDescent="0.25">
      <c r="A27">
        <v>45023</v>
      </c>
      <c r="B27">
        <v>325</v>
      </c>
      <c r="C27">
        <v>90</v>
      </c>
      <c r="D27">
        <v>400</v>
      </c>
      <c r="E27">
        <f t="shared" si="3"/>
        <v>36000</v>
      </c>
      <c r="F27" s="1">
        <f t="shared" ca="1" si="1"/>
        <v>44670</v>
      </c>
      <c r="G27" s="2">
        <v>7</v>
      </c>
      <c r="H27" s="1">
        <f t="shared" ca="1" si="2"/>
        <v>44677</v>
      </c>
      <c r="I27" t="s">
        <v>12</v>
      </c>
      <c r="J27" t="s">
        <v>7</v>
      </c>
      <c r="K27" t="s">
        <v>42</v>
      </c>
      <c r="L27" t="str">
        <f ca="1">IF(Table22[[#This Row],[Fecha ent Prevista]]&lt;TODAY(), "a tiempo", "demorado")</f>
        <v>demorado</v>
      </c>
      <c r="O27">
        <v>29384</v>
      </c>
      <c r="P27">
        <v>336</v>
      </c>
      <c r="Q27">
        <v>75</v>
      </c>
      <c r="R27">
        <v>500</v>
      </c>
      <c r="S27">
        <v>37500</v>
      </c>
      <c r="T27" s="1">
        <v>44670</v>
      </c>
      <c r="U27" s="2">
        <v>4</v>
      </c>
      <c r="V27" s="1">
        <v>44674</v>
      </c>
      <c r="W27" t="s">
        <v>11</v>
      </c>
      <c r="X27" t="s">
        <v>7</v>
      </c>
      <c r="Y27" t="s">
        <v>42</v>
      </c>
      <c r="Z27" t="s">
        <v>70</v>
      </c>
    </row>
    <row r="28" spans="1:26" x14ac:dyDescent="0.25">
      <c r="A28">
        <v>40543</v>
      </c>
      <c r="B28">
        <v>326</v>
      </c>
      <c r="C28">
        <v>55</v>
      </c>
      <c r="D28">
        <v>600</v>
      </c>
      <c r="E28">
        <f t="shared" si="3"/>
        <v>33000</v>
      </c>
      <c r="F28" s="1">
        <f t="shared" ca="1" si="1"/>
        <v>44670</v>
      </c>
      <c r="G28" s="2">
        <v>6</v>
      </c>
      <c r="H28" s="1">
        <f t="shared" ca="1" si="2"/>
        <v>44676</v>
      </c>
      <c r="I28" t="s">
        <v>11</v>
      </c>
      <c r="J28" t="s">
        <v>8</v>
      </c>
      <c r="K28" t="s">
        <v>43</v>
      </c>
      <c r="L28" t="str">
        <f ca="1">IF(Table22[[#This Row],[Fecha ent Prevista]]&lt;TODAY(), "a tiempo", "demorado")</f>
        <v>demorado</v>
      </c>
      <c r="O28">
        <v>20550</v>
      </c>
      <c r="P28">
        <v>337</v>
      </c>
      <c r="Q28">
        <v>30</v>
      </c>
      <c r="R28">
        <v>600</v>
      </c>
      <c r="S28">
        <v>18000</v>
      </c>
      <c r="T28" s="1">
        <v>44670</v>
      </c>
      <c r="U28" s="2">
        <v>6</v>
      </c>
      <c r="V28" s="1">
        <v>44676</v>
      </c>
      <c r="W28" t="s">
        <v>12</v>
      </c>
      <c r="X28" t="s">
        <v>7</v>
      </c>
      <c r="Y28" t="s">
        <v>42</v>
      </c>
      <c r="Z28" t="s">
        <v>60</v>
      </c>
    </row>
    <row r="29" spans="1:26" x14ac:dyDescent="0.25">
      <c r="A29">
        <v>30670</v>
      </c>
      <c r="B29">
        <v>327</v>
      </c>
      <c r="C29">
        <v>35</v>
      </c>
      <c r="D29">
        <v>500</v>
      </c>
      <c r="E29">
        <f t="shared" si="3"/>
        <v>17500</v>
      </c>
      <c r="F29" s="1">
        <f t="shared" ca="1" si="1"/>
        <v>44670</v>
      </c>
      <c r="G29" s="2">
        <v>3</v>
      </c>
      <c r="H29" s="1">
        <f t="shared" ca="1" si="2"/>
        <v>44673</v>
      </c>
      <c r="I29" t="s">
        <v>11</v>
      </c>
      <c r="J29" t="s">
        <v>9</v>
      </c>
      <c r="K29" t="s">
        <v>44</v>
      </c>
      <c r="L29" t="str">
        <f ca="1">IF(Table22[[#This Row],[Fecha ent Prevista]]&lt;TODAY(), "a tiempo", "demorado")</f>
        <v>a tiempo</v>
      </c>
      <c r="O29">
        <v>29384</v>
      </c>
      <c r="P29">
        <v>339</v>
      </c>
      <c r="Q29">
        <v>80</v>
      </c>
      <c r="R29">
        <v>800</v>
      </c>
      <c r="S29">
        <v>64000</v>
      </c>
      <c r="T29" s="1">
        <v>44670</v>
      </c>
      <c r="U29" s="2">
        <v>6</v>
      </c>
      <c r="V29" s="1">
        <v>44676</v>
      </c>
      <c r="W29" t="s">
        <v>13</v>
      </c>
      <c r="X29" t="s">
        <v>9</v>
      </c>
      <c r="Y29" t="s">
        <v>44</v>
      </c>
      <c r="Z29" t="s">
        <v>60</v>
      </c>
    </row>
    <row r="30" spans="1:26" x14ac:dyDescent="0.25">
      <c r="A30">
        <v>45090</v>
      </c>
      <c r="B30">
        <v>328</v>
      </c>
      <c r="C30">
        <v>90</v>
      </c>
      <c r="D30">
        <v>700</v>
      </c>
      <c r="E30">
        <f t="shared" si="3"/>
        <v>63000</v>
      </c>
      <c r="F30" s="1">
        <f t="shared" ca="1" si="1"/>
        <v>44670</v>
      </c>
      <c r="G30" s="2">
        <v>8</v>
      </c>
      <c r="H30" s="1">
        <f t="shared" ca="1" si="2"/>
        <v>44678</v>
      </c>
      <c r="I30" t="s">
        <v>12</v>
      </c>
      <c r="J30" t="s">
        <v>7</v>
      </c>
      <c r="K30" t="s">
        <v>42</v>
      </c>
      <c r="L30" t="str">
        <f ca="1">IF(Table22[[#This Row],[Fecha ent Prevista]]&lt;TODAY(), "a tiempo", "demorado")</f>
        <v>demorado</v>
      </c>
      <c r="O30">
        <v>30960</v>
      </c>
      <c r="P30">
        <v>341</v>
      </c>
      <c r="Q30">
        <v>75</v>
      </c>
      <c r="R30">
        <v>900</v>
      </c>
      <c r="S30">
        <v>67500</v>
      </c>
      <c r="T30" s="1">
        <v>44670</v>
      </c>
      <c r="U30" s="2">
        <v>7</v>
      </c>
      <c r="V30" s="1">
        <v>44677</v>
      </c>
      <c r="W30" t="s">
        <v>12</v>
      </c>
      <c r="X30" t="s">
        <v>7</v>
      </c>
      <c r="Y30" t="s">
        <v>42</v>
      </c>
      <c r="Z30" t="s">
        <v>60</v>
      </c>
    </row>
    <row r="31" spans="1:26" x14ac:dyDescent="0.25">
      <c r="A31">
        <v>23450</v>
      </c>
      <c r="B31">
        <v>329</v>
      </c>
      <c r="C31">
        <v>95</v>
      </c>
      <c r="D31">
        <v>300</v>
      </c>
      <c r="E31">
        <f t="shared" si="3"/>
        <v>28500</v>
      </c>
      <c r="F31" s="1">
        <f t="shared" ca="1" si="1"/>
        <v>44670</v>
      </c>
      <c r="G31" s="2">
        <v>1</v>
      </c>
      <c r="H31" s="1">
        <f t="shared" ca="1" si="2"/>
        <v>44671</v>
      </c>
      <c r="I31" t="s">
        <v>13</v>
      </c>
      <c r="J31" t="s">
        <v>8</v>
      </c>
      <c r="K31" t="s">
        <v>43</v>
      </c>
      <c r="L31" t="str">
        <f ca="1">IF(Table22[[#This Row],[Fecha ent Prevista]]&lt;TODAY(), "a tiempo", "demorado")</f>
        <v>a tiempo</v>
      </c>
      <c r="O31">
        <v>10304</v>
      </c>
      <c r="P31">
        <v>342</v>
      </c>
      <c r="Q31">
        <v>120</v>
      </c>
      <c r="R31">
        <v>500</v>
      </c>
      <c r="S31">
        <v>60000</v>
      </c>
      <c r="T31" s="1">
        <v>44670</v>
      </c>
      <c r="U31" s="2">
        <v>3</v>
      </c>
      <c r="V31" s="1">
        <v>44673</v>
      </c>
      <c r="W31" t="s">
        <v>11</v>
      </c>
      <c r="X31" t="s">
        <v>7</v>
      </c>
      <c r="Y31" t="s">
        <v>42</v>
      </c>
      <c r="Z31" t="s">
        <v>70</v>
      </c>
    </row>
    <row r="32" spans="1:26" x14ac:dyDescent="0.25">
      <c r="A32">
        <v>59830</v>
      </c>
      <c r="B32">
        <v>330</v>
      </c>
      <c r="C32">
        <v>120</v>
      </c>
      <c r="D32">
        <v>500</v>
      </c>
      <c r="E32">
        <f t="shared" si="3"/>
        <v>60000</v>
      </c>
      <c r="F32" s="1">
        <f t="shared" ca="1" si="1"/>
        <v>44670</v>
      </c>
      <c r="G32" s="2">
        <v>2</v>
      </c>
      <c r="H32" s="1">
        <f t="shared" ca="1" si="2"/>
        <v>44672</v>
      </c>
      <c r="I32" t="s">
        <v>13</v>
      </c>
      <c r="J32" t="s">
        <v>9</v>
      </c>
      <c r="K32" t="s">
        <v>44</v>
      </c>
      <c r="L32" t="str">
        <f ca="1">IF(Table22[[#This Row],[Fecha ent Prevista]]&lt;TODAY(), "a tiempo", "demorado")</f>
        <v>a tiempo</v>
      </c>
      <c r="O32">
        <v>29384</v>
      </c>
      <c r="P32">
        <v>350</v>
      </c>
      <c r="Q32">
        <v>35</v>
      </c>
      <c r="R32">
        <v>600</v>
      </c>
      <c r="S32">
        <v>21000</v>
      </c>
      <c r="T32" s="1">
        <v>44670</v>
      </c>
      <c r="U32" s="2">
        <v>8</v>
      </c>
      <c r="V32" s="1">
        <v>44678</v>
      </c>
      <c r="W32" t="s">
        <v>13</v>
      </c>
      <c r="X32" t="s">
        <v>9</v>
      </c>
      <c r="Y32" t="s">
        <v>44</v>
      </c>
      <c r="Z32" t="s">
        <v>60</v>
      </c>
    </row>
    <row r="33" spans="1:26" x14ac:dyDescent="0.25">
      <c r="A33">
        <v>10304</v>
      </c>
      <c r="B33">
        <v>331</v>
      </c>
      <c r="C33">
        <v>15</v>
      </c>
      <c r="D33">
        <v>800</v>
      </c>
      <c r="E33">
        <f t="shared" si="3"/>
        <v>12000</v>
      </c>
      <c r="F33" s="1">
        <f t="shared" ca="1" si="1"/>
        <v>44670</v>
      </c>
      <c r="G33" s="2">
        <v>6</v>
      </c>
      <c r="H33" s="1">
        <f t="shared" ca="1" si="2"/>
        <v>44676</v>
      </c>
      <c r="I33" t="s">
        <v>12</v>
      </c>
      <c r="J33" t="s">
        <v>8</v>
      </c>
      <c r="K33" t="s">
        <v>43</v>
      </c>
      <c r="L33" t="str">
        <f ca="1">IF(Table22[[#This Row],[Fecha ent Prevista]]&lt;TODAY(), "a tiempo", "demorado")</f>
        <v>demorado</v>
      </c>
      <c r="O33">
        <v>59302</v>
      </c>
      <c r="P33">
        <v>351</v>
      </c>
      <c r="Q33">
        <v>60</v>
      </c>
      <c r="R33">
        <v>900</v>
      </c>
      <c r="S33">
        <v>54000</v>
      </c>
      <c r="T33" s="1">
        <v>44670</v>
      </c>
      <c r="U33" s="2">
        <v>1</v>
      </c>
      <c r="V33" s="1">
        <v>44671</v>
      </c>
      <c r="W33" t="s">
        <v>12</v>
      </c>
      <c r="X33" t="s">
        <v>7</v>
      </c>
      <c r="Y33" t="s">
        <v>42</v>
      </c>
      <c r="Z33" t="s">
        <v>70</v>
      </c>
    </row>
    <row r="34" spans="1:26" x14ac:dyDescent="0.25">
      <c r="A34">
        <v>60798</v>
      </c>
      <c r="B34">
        <v>332</v>
      </c>
      <c r="C34">
        <v>35</v>
      </c>
      <c r="D34">
        <v>900</v>
      </c>
      <c r="E34">
        <f t="shared" si="3"/>
        <v>31500</v>
      </c>
      <c r="F34" s="1">
        <f t="shared" ca="1" si="1"/>
        <v>44670</v>
      </c>
      <c r="G34" s="2">
        <v>3</v>
      </c>
      <c r="H34" s="1">
        <f t="shared" ca="1" si="2"/>
        <v>44673</v>
      </c>
      <c r="I34" t="s">
        <v>12</v>
      </c>
      <c r="J34" t="s">
        <v>9</v>
      </c>
      <c r="K34" t="s">
        <v>44</v>
      </c>
      <c r="L34" t="str">
        <f ca="1">IF(Table22[[#This Row],[Fecha ent Prevista]]&lt;TODAY(), "a tiempo", "demorado")</f>
        <v>a tiempo</v>
      </c>
      <c r="O34">
        <v>45607</v>
      </c>
      <c r="P34">
        <v>352</v>
      </c>
      <c r="Q34">
        <v>40</v>
      </c>
      <c r="R34">
        <v>600</v>
      </c>
      <c r="S34">
        <v>24000</v>
      </c>
      <c r="T34" s="1">
        <v>44670</v>
      </c>
      <c r="U34" s="2">
        <v>2</v>
      </c>
      <c r="V34" s="1">
        <v>44672</v>
      </c>
      <c r="W34" t="s">
        <v>11</v>
      </c>
      <c r="X34" t="s">
        <v>7</v>
      </c>
      <c r="Y34" t="s">
        <v>42</v>
      </c>
      <c r="Z34" t="s">
        <v>70</v>
      </c>
    </row>
    <row r="35" spans="1:26" x14ac:dyDescent="0.25">
      <c r="A35">
        <v>29384</v>
      </c>
      <c r="B35">
        <v>333</v>
      </c>
      <c r="C35">
        <v>65</v>
      </c>
      <c r="D35">
        <v>100</v>
      </c>
      <c r="E35">
        <f t="shared" si="3"/>
        <v>6500</v>
      </c>
      <c r="F35" s="1">
        <f t="shared" ca="1" si="1"/>
        <v>44670</v>
      </c>
      <c r="G35" s="2">
        <v>4</v>
      </c>
      <c r="H35" s="1">
        <f t="shared" ca="1" si="2"/>
        <v>44674</v>
      </c>
      <c r="I35" t="s">
        <v>11</v>
      </c>
      <c r="J35" t="s">
        <v>9</v>
      </c>
      <c r="K35" t="s">
        <v>44</v>
      </c>
      <c r="L35" t="str">
        <f ca="1">IF(Table22[[#This Row],[Fecha ent Prevista]]&lt;TODAY(), "a tiempo", "demorado")</f>
        <v>a tiempo</v>
      </c>
      <c r="O35">
        <v>29384</v>
      </c>
      <c r="P35">
        <v>353</v>
      </c>
      <c r="Q35">
        <v>75</v>
      </c>
      <c r="R35">
        <v>700</v>
      </c>
      <c r="S35">
        <v>52500</v>
      </c>
      <c r="T35" s="1">
        <v>44670</v>
      </c>
      <c r="U35" s="2">
        <v>7</v>
      </c>
      <c r="V35" s="1">
        <v>44677</v>
      </c>
      <c r="W35" t="s">
        <v>12</v>
      </c>
      <c r="X35" t="s">
        <v>7</v>
      </c>
      <c r="Y35" t="s">
        <v>42</v>
      </c>
      <c r="Z35" t="s">
        <v>60</v>
      </c>
    </row>
    <row r="36" spans="1:26" x14ac:dyDescent="0.25">
      <c r="A36">
        <v>59302</v>
      </c>
      <c r="B36">
        <v>334</v>
      </c>
      <c r="C36">
        <v>90</v>
      </c>
      <c r="D36">
        <v>400</v>
      </c>
      <c r="E36">
        <f t="shared" si="3"/>
        <v>36000</v>
      </c>
      <c r="F36" s="1">
        <f t="shared" ca="1" si="1"/>
        <v>44670</v>
      </c>
      <c r="G36" s="2">
        <v>2</v>
      </c>
      <c r="H36" s="1">
        <f t="shared" ca="1" si="2"/>
        <v>44672</v>
      </c>
      <c r="I36" t="s">
        <v>13</v>
      </c>
      <c r="J36" t="s">
        <v>7</v>
      </c>
      <c r="K36" t="s">
        <v>42</v>
      </c>
      <c r="L36" t="str">
        <f ca="1">IF(Table22[[#This Row],[Fecha ent Prevista]]&lt;TODAY(), "a tiempo", "demorado")</f>
        <v>a tiempo</v>
      </c>
      <c r="O36">
        <v>29384</v>
      </c>
      <c r="P36">
        <v>356</v>
      </c>
      <c r="Q36">
        <v>40</v>
      </c>
      <c r="R36">
        <v>500</v>
      </c>
      <c r="S36">
        <v>20000</v>
      </c>
      <c r="T36" s="1">
        <v>44670</v>
      </c>
      <c r="U36" s="2">
        <v>8</v>
      </c>
      <c r="V36" s="1">
        <v>44678</v>
      </c>
      <c r="W36" t="s">
        <v>13</v>
      </c>
      <c r="X36" t="s">
        <v>9</v>
      </c>
      <c r="Y36" t="s">
        <v>44</v>
      </c>
      <c r="Z36" t="s">
        <v>60</v>
      </c>
    </row>
    <row r="37" spans="1:26" x14ac:dyDescent="0.25">
      <c r="A37">
        <v>45607</v>
      </c>
      <c r="B37">
        <v>335</v>
      </c>
      <c r="C37">
        <v>85</v>
      </c>
      <c r="D37">
        <v>300</v>
      </c>
      <c r="E37">
        <f t="shared" si="3"/>
        <v>25500</v>
      </c>
      <c r="F37" s="1">
        <f t="shared" ca="1" si="1"/>
        <v>44670</v>
      </c>
      <c r="G37" s="2">
        <v>7</v>
      </c>
      <c r="H37" s="1">
        <f t="shared" ca="1" si="2"/>
        <v>44677</v>
      </c>
      <c r="I37" t="s">
        <v>12</v>
      </c>
      <c r="J37" t="s">
        <v>7</v>
      </c>
      <c r="K37" t="s">
        <v>42</v>
      </c>
      <c r="L37" t="str">
        <f ca="1">IF(Table22[[#This Row],[Fecha ent Prevista]]&lt;TODAY(), "a tiempo", "demorado")</f>
        <v>demorado</v>
      </c>
      <c r="O37">
        <v>45607</v>
      </c>
      <c r="P37">
        <v>358</v>
      </c>
      <c r="Q37">
        <v>90</v>
      </c>
      <c r="R37">
        <v>300</v>
      </c>
      <c r="S37">
        <v>27000</v>
      </c>
      <c r="T37" s="1">
        <v>44670</v>
      </c>
      <c r="U37" s="2">
        <v>2</v>
      </c>
      <c r="V37" s="1">
        <v>44672</v>
      </c>
      <c r="W37" t="s">
        <v>11</v>
      </c>
      <c r="X37" t="s">
        <v>7</v>
      </c>
      <c r="Y37" t="s">
        <v>42</v>
      </c>
      <c r="Z37" t="s">
        <v>70</v>
      </c>
    </row>
    <row r="38" spans="1:26" x14ac:dyDescent="0.25">
      <c r="A38">
        <v>29384</v>
      </c>
      <c r="B38">
        <v>336</v>
      </c>
      <c r="C38">
        <v>75</v>
      </c>
      <c r="D38">
        <v>500</v>
      </c>
      <c r="E38">
        <f t="shared" si="3"/>
        <v>37500</v>
      </c>
      <c r="F38" s="1">
        <f t="shared" ca="1" si="1"/>
        <v>44670</v>
      </c>
      <c r="G38" s="2">
        <v>4</v>
      </c>
      <c r="H38" s="1">
        <f t="shared" ca="1" si="2"/>
        <v>44674</v>
      </c>
      <c r="I38" t="s">
        <v>11</v>
      </c>
      <c r="J38" t="s">
        <v>7</v>
      </c>
      <c r="K38" t="s">
        <v>42</v>
      </c>
      <c r="L38" t="str">
        <f ca="1">IF(Table22[[#This Row],[Fecha ent Prevista]]&lt;TODAY(), "a tiempo", "demorado")</f>
        <v>a tiempo</v>
      </c>
      <c r="O38">
        <v>40543</v>
      </c>
      <c r="P38">
        <v>364</v>
      </c>
      <c r="Q38">
        <v>70</v>
      </c>
      <c r="R38">
        <v>300</v>
      </c>
      <c r="S38">
        <v>21000</v>
      </c>
      <c r="T38" s="1">
        <v>44670</v>
      </c>
      <c r="U38" s="2">
        <v>4</v>
      </c>
      <c r="V38" s="1">
        <v>44674</v>
      </c>
      <c r="W38" t="s">
        <v>12</v>
      </c>
      <c r="X38" t="s">
        <v>7</v>
      </c>
      <c r="Y38" t="s">
        <v>42</v>
      </c>
      <c r="Z38" t="s">
        <v>70</v>
      </c>
    </row>
    <row r="39" spans="1:26" x14ac:dyDescent="0.25">
      <c r="A39">
        <v>20550</v>
      </c>
      <c r="B39">
        <v>337</v>
      </c>
      <c r="C39">
        <v>30</v>
      </c>
      <c r="D39">
        <v>600</v>
      </c>
      <c r="E39">
        <f t="shared" si="3"/>
        <v>18000</v>
      </c>
      <c r="F39" s="1">
        <f t="shared" ca="1" si="1"/>
        <v>44670</v>
      </c>
      <c r="G39" s="2">
        <v>6</v>
      </c>
      <c r="H39" s="1">
        <f t="shared" ca="1" si="2"/>
        <v>44676</v>
      </c>
      <c r="I39" t="s">
        <v>12</v>
      </c>
      <c r="J39" t="s">
        <v>7</v>
      </c>
      <c r="K39" t="s">
        <v>42</v>
      </c>
      <c r="L39" t="str">
        <f ca="1">IF(Table22[[#This Row],[Fecha ent Prevista]]&lt;TODAY(), "a tiempo", "demorado")</f>
        <v>demorado</v>
      </c>
    </row>
    <row r="40" spans="1:26" x14ac:dyDescent="0.25">
      <c r="A40">
        <v>45607</v>
      </c>
      <c r="B40">
        <v>338</v>
      </c>
      <c r="C40">
        <v>55</v>
      </c>
      <c r="D40">
        <v>300</v>
      </c>
      <c r="E40">
        <f t="shared" si="3"/>
        <v>16500</v>
      </c>
      <c r="F40" s="1">
        <f t="shared" ca="1" si="1"/>
        <v>44670</v>
      </c>
      <c r="G40" s="2">
        <v>3</v>
      </c>
      <c r="H40" s="1">
        <f t="shared" ca="1" si="2"/>
        <v>44673</v>
      </c>
      <c r="I40" t="s">
        <v>13</v>
      </c>
      <c r="J40" t="s">
        <v>8</v>
      </c>
      <c r="K40" t="s">
        <v>43</v>
      </c>
      <c r="L40" t="str">
        <f ca="1">IF(Table22[[#This Row],[Fecha ent Prevista]]&lt;TODAY(), "a tiempo", "demorado")</f>
        <v>a tiempo</v>
      </c>
    </row>
    <row r="41" spans="1:26" x14ac:dyDescent="0.25">
      <c r="A41">
        <v>29384</v>
      </c>
      <c r="B41">
        <v>339</v>
      </c>
      <c r="C41">
        <v>80</v>
      </c>
      <c r="D41">
        <v>800</v>
      </c>
      <c r="E41">
        <f t="shared" si="3"/>
        <v>64000</v>
      </c>
      <c r="F41" s="1">
        <f t="shared" ca="1" si="1"/>
        <v>44670</v>
      </c>
      <c r="G41" s="2">
        <v>6</v>
      </c>
      <c r="H41" s="1">
        <f t="shared" ca="1" si="2"/>
        <v>44676</v>
      </c>
      <c r="I41" t="s">
        <v>13</v>
      </c>
      <c r="J41" t="s">
        <v>9</v>
      </c>
      <c r="K41" t="s">
        <v>44</v>
      </c>
      <c r="L41" t="str">
        <f ca="1">IF(Table22[[#This Row],[Fecha ent Prevista]]&lt;TODAY(), "a tiempo", "demorado")</f>
        <v>demorado</v>
      </c>
    </row>
    <row r="42" spans="1:26" x14ac:dyDescent="0.25">
      <c r="A42">
        <v>50695</v>
      </c>
      <c r="B42">
        <v>340</v>
      </c>
      <c r="C42">
        <v>120</v>
      </c>
      <c r="D42">
        <v>700</v>
      </c>
      <c r="E42">
        <f t="shared" si="3"/>
        <v>84000</v>
      </c>
      <c r="F42" s="1">
        <f t="shared" ca="1" si="1"/>
        <v>44670</v>
      </c>
      <c r="G42" s="2">
        <v>8</v>
      </c>
      <c r="H42" s="1">
        <f t="shared" ca="1" si="2"/>
        <v>44678</v>
      </c>
      <c r="I42" t="s">
        <v>12</v>
      </c>
      <c r="J42" t="s">
        <v>9</v>
      </c>
      <c r="K42" t="s">
        <v>44</v>
      </c>
      <c r="L42" t="str">
        <f ca="1">IF(Table22[[#This Row],[Fecha ent Prevista]]&lt;TODAY(), "a tiempo", "demorado")</f>
        <v>demorado</v>
      </c>
    </row>
    <row r="43" spans="1:26" x14ac:dyDescent="0.25">
      <c r="A43">
        <v>30960</v>
      </c>
      <c r="B43">
        <v>341</v>
      </c>
      <c r="C43">
        <v>75</v>
      </c>
      <c r="D43">
        <v>900</v>
      </c>
      <c r="E43">
        <f t="shared" si="3"/>
        <v>67500</v>
      </c>
      <c r="F43" s="1">
        <f t="shared" ca="1" si="1"/>
        <v>44670</v>
      </c>
      <c r="G43" s="2">
        <v>7</v>
      </c>
      <c r="H43" s="1">
        <f t="shared" ca="1" si="2"/>
        <v>44677</v>
      </c>
      <c r="I43" t="s">
        <v>12</v>
      </c>
      <c r="J43" t="s">
        <v>7</v>
      </c>
      <c r="K43" t="s">
        <v>42</v>
      </c>
      <c r="L43" t="str">
        <f ca="1">IF(Table22[[#This Row],[Fecha ent Prevista]]&lt;TODAY(), "a tiempo", "demorado")</f>
        <v>demorado</v>
      </c>
    </row>
    <row r="44" spans="1:26" x14ac:dyDescent="0.25">
      <c r="A44">
        <v>10304</v>
      </c>
      <c r="B44">
        <v>342</v>
      </c>
      <c r="C44">
        <v>120</v>
      </c>
      <c r="D44">
        <v>500</v>
      </c>
      <c r="E44">
        <f t="shared" si="3"/>
        <v>60000</v>
      </c>
      <c r="F44" s="1">
        <f t="shared" ca="1" si="1"/>
        <v>44670</v>
      </c>
      <c r="G44" s="2">
        <v>3</v>
      </c>
      <c r="H44" s="1">
        <f t="shared" ca="1" si="2"/>
        <v>44673</v>
      </c>
      <c r="I44" t="s">
        <v>11</v>
      </c>
      <c r="J44" t="s">
        <v>7</v>
      </c>
      <c r="K44" t="s">
        <v>42</v>
      </c>
      <c r="L44" t="str">
        <f ca="1">IF(Table22[[#This Row],[Fecha ent Prevista]]&lt;TODAY(), "a tiempo", "demorado")</f>
        <v>a tiempo</v>
      </c>
    </row>
    <row r="45" spans="1:26" x14ac:dyDescent="0.25">
      <c r="A45">
        <v>60798</v>
      </c>
      <c r="B45">
        <v>343</v>
      </c>
      <c r="C45">
        <v>130</v>
      </c>
      <c r="D45">
        <v>400</v>
      </c>
      <c r="E45">
        <f t="shared" si="3"/>
        <v>52000</v>
      </c>
      <c r="F45" s="1">
        <f t="shared" ca="1" si="1"/>
        <v>44670</v>
      </c>
      <c r="G45" s="2">
        <v>4</v>
      </c>
      <c r="H45" s="1">
        <f t="shared" ca="1" si="2"/>
        <v>44674</v>
      </c>
      <c r="I45" t="s">
        <v>11</v>
      </c>
      <c r="J45" t="s">
        <v>8</v>
      </c>
      <c r="K45" t="s">
        <v>43</v>
      </c>
      <c r="L45" t="str">
        <f ca="1">IF(Table22[[#This Row],[Fecha ent Prevista]]&lt;TODAY(), "a tiempo", "demorado")</f>
        <v>a tiempo</v>
      </c>
    </row>
    <row r="46" spans="1:26" x14ac:dyDescent="0.25">
      <c r="A46">
        <v>29384</v>
      </c>
      <c r="B46">
        <v>344</v>
      </c>
      <c r="C46">
        <v>100</v>
      </c>
      <c r="D46">
        <v>300</v>
      </c>
      <c r="E46">
        <f t="shared" si="3"/>
        <v>30000</v>
      </c>
      <c r="F46" s="1">
        <f t="shared" ca="1" si="1"/>
        <v>44670</v>
      </c>
      <c r="G46" s="2">
        <v>5</v>
      </c>
      <c r="H46" s="1">
        <f t="shared" ca="1" si="2"/>
        <v>44675</v>
      </c>
      <c r="I46" t="s">
        <v>12</v>
      </c>
      <c r="J46" t="s">
        <v>9</v>
      </c>
      <c r="K46" t="s">
        <v>44</v>
      </c>
      <c r="L46" t="str">
        <f ca="1">IF(Table22[[#This Row],[Fecha ent Prevista]]&lt;TODAY(), "a tiempo", "demorado")</f>
        <v>demorado</v>
      </c>
    </row>
    <row r="47" spans="1:26" x14ac:dyDescent="0.25">
      <c r="A47">
        <v>59302</v>
      </c>
      <c r="B47">
        <v>345</v>
      </c>
      <c r="C47">
        <v>85</v>
      </c>
      <c r="D47">
        <v>500</v>
      </c>
      <c r="E47">
        <f t="shared" si="3"/>
        <v>42500</v>
      </c>
      <c r="F47" s="1">
        <f t="shared" ca="1" si="1"/>
        <v>44670</v>
      </c>
      <c r="G47" s="2">
        <v>8</v>
      </c>
      <c r="H47" s="1">
        <f t="shared" ca="1" si="2"/>
        <v>44678</v>
      </c>
      <c r="I47" t="s">
        <v>13</v>
      </c>
      <c r="J47" t="s">
        <v>7</v>
      </c>
      <c r="K47" t="s">
        <v>42</v>
      </c>
      <c r="L47" t="str">
        <f ca="1">IF(Table22[[#This Row],[Fecha ent Prevista]]&lt;TODAY(), "a tiempo", "demorado")</f>
        <v>demorado</v>
      </c>
    </row>
    <row r="48" spans="1:26" x14ac:dyDescent="0.25">
      <c r="A48">
        <v>23450</v>
      </c>
      <c r="B48">
        <v>346</v>
      </c>
      <c r="C48">
        <v>90</v>
      </c>
      <c r="D48">
        <v>700</v>
      </c>
      <c r="E48">
        <f t="shared" si="3"/>
        <v>63000</v>
      </c>
      <c r="F48" s="1">
        <f t="shared" ca="1" si="1"/>
        <v>44670</v>
      </c>
      <c r="G48" s="2">
        <v>2</v>
      </c>
      <c r="H48" s="1">
        <f t="shared" ca="1" si="2"/>
        <v>44672</v>
      </c>
      <c r="I48" t="s">
        <v>13</v>
      </c>
      <c r="J48" t="s">
        <v>8</v>
      </c>
      <c r="K48" t="s">
        <v>43</v>
      </c>
      <c r="L48" t="str">
        <f ca="1">IF(Table22[[#This Row],[Fecha ent Prevista]]&lt;TODAY(), "a tiempo", "demorado")</f>
        <v>a tiempo</v>
      </c>
    </row>
    <row r="49" spans="1:12" x14ac:dyDescent="0.25">
      <c r="A49">
        <v>59830</v>
      </c>
      <c r="B49">
        <v>347</v>
      </c>
      <c r="C49">
        <v>110</v>
      </c>
      <c r="D49">
        <v>200</v>
      </c>
      <c r="E49">
        <f t="shared" si="3"/>
        <v>22000</v>
      </c>
      <c r="F49" s="1">
        <f t="shared" ca="1" si="1"/>
        <v>44670</v>
      </c>
      <c r="G49" s="2">
        <v>7</v>
      </c>
      <c r="H49" s="1">
        <f t="shared" ca="1" si="2"/>
        <v>44677</v>
      </c>
      <c r="I49" t="s">
        <v>12</v>
      </c>
      <c r="J49" t="s">
        <v>9</v>
      </c>
      <c r="K49" t="s">
        <v>44</v>
      </c>
      <c r="L49" t="str">
        <f ca="1">IF(Table22[[#This Row],[Fecha ent Prevista]]&lt;TODAY(), "a tiempo", "demorado")</f>
        <v>demorado</v>
      </c>
    </row>
    <row r="50" spans="1:12" x14ac:dyDescent="0.25">
      <c r="A50">
        <v>10304</v>
      </c>
      <c r="B50">
        <v>348</v>
      </c>
      <c r="C50">
        <v>25</v>
      </c>
      <c r="D50">
        <v>500</v>
      </c>
      <c r="E50">
        <f t="shared" si="3"/>
        <v>12500</v>
      </c>
      <c r="F50" s="1">
        <f t="shared" ca="1" si="1"/>
        <v>44670</v>
      </c>
      <c r="G50" s="2">
        <v>6</v>
      </c>
      <c r="H50" s="1">
        <f t="shared" ca="1" si="2"/>
        <v>44676</v>
      </c>
      <c r="I50" t="s">
        <v>12</v>
      </c>
      <c r="J50" t="s">
        <v>8</v>
      </c>
      <c r="K50" t="s">
        <v>43</v>
      </c>
      <c r="L50" t="str">
        <f ca="1">IF(Table22[[#This Row],[Fecha ent Prevista]]&lt;TODAY(), "a tiempo", "demorado")</f>
        <v>demorado</v>
      </c>
    </row>
    <row r="51" spans="1:12" x14ac:dyDescent="0.25">
      <c r="A51">
        <v>60798</v>
      </c>
      <c r="B51">
        <v>349</v>
      </c>
      <c r="C51">
        <v>90</v>
      </c>
      <c r="D51">
        <v>500</v>
      </c>
      <c r="E51">
        <f t="shared" si="3"/>
        <v>45000</v>
      </c>
      <c r="F51" s="1">
        <f t="shared" ca="1" si="1"/>
        <v>44670</v>
      </c>
      <c r="G51" s="2">
        <v>3</v>
      </c>
      <c r="H51" s="1">
        <f t="shared" ca="1" si="2"/>
        <v>44673</v>
      </c>
      <c r="I51" t="s">
        <v>11</v>
      </c>
      <c r="J51" t="s">
        <v>9</v>
      </c>
      <c r="K51" t="s">
        <v>44</v>
      </c>
      <c r="L51" t="str">
        <f ca="1">IF(Table22[[#This Row],[Fecha ent Prevista]]&lt;TODAY(), "a tiempo", "demorado")</f>
        <v>a tiempo</v>
      </c>
    </row>
    <row r="52" spans="1:12" x14ac:dyDescent="0.25">
      <c r="A52">
        <v>29384</v>
      </c>
      <c r="B52">
        <v>350</v>
      </c>
      <c r="C52">
        <v>35</v>
      </c>
      <c r="D52">
        <v>600</v>
      </c>
      <c r="E52">
        <f t="shared" si="3"/>
        <v>21000</v>
      </c>
      <c r="F52" s="1">
        <f t="shared" ca="1" si="1"/>
        <v>44670</v>
      </c>
      <c r="G52" s="2">
        <v>8</v>
      </c>
      <c r="H52" s="1">
        <f t="shared" ca="1" si="2"/>
        <v>44678</v>
      </c>
      <c r="I52" t="s">
        <v>13</v>
      </c>
      <c r="J52" t="s">
        <v>9</v>
      </c>
      <c r="K52" t="s">
        <v>44</v>
      </c>
      <c r="L52" t="str">
        <f ca="1">IF(Table22[[#This Row],[Fecha ent Prevista]]&lt;TODAY(), "a tiempo", "demorado")</f>
        <v>demorado</v>
      </c>
    </row>
    <row r="53" spans="1:12" x14ac:dyDescent="0.25">
      <c r="A53">
        <v>59302</v>
      </c>
      <c r="B53">
        <v>351</v>
      </c>
      <c r="C53">
        <v>60</v>
      </c>
      <c r="D53">
        <v>900</v>
      </c>
      <c r="E53">
        <f t="shared" si="3"/>
        <v>54000</v>
      </c>
      <c r="F53" s="1">
        <f t="shared" ca="1" si="1"/>
        <v>44670</v>
      </c>
      <c r="G53" s="2">
        <v>1</v>
      </c>
      <c r="H53" s="1">
        <f t="shared" ca="1" si="2"/>
        <v>44671</v>
      </c>
      <c r="I53" t="s">
        <v>12</v>
      </c>
      <c r="J53" t="s">
        <v>7</v>
      </c>
      <c r="K53" t="s">
        <v>42</v>
      </c>
      <c r="L53" t="str">
        <f ca="1">IF(Table22[[#This Row],[Fecha ent Prevista]]&lt;TODAY(), "a tiempo", "demorado")</f>
        <v>a tiempo</v>
      </c>
    </row>
    <row r="54" spans="1:12" x14ac:dyDescent="0.25">
      <c r="A54">
        <v>45607</v>
      </c>
      <c r="B54">
        <v>352</v>
      </c>
      <c r="C54">
        <v>40</v>
      </c>
      <c r="D54">
        <v>600</v>
      </c>
      <c r="E54">
        <f t="shared" si="3"/>
        <v>24000</v>
      </c>
      <c r="F54" s="1">
        <f t="shared" ca="1" si="1"/>
        <v>44670</v>
      </c>
      <c r="G54" s="2">
        <v>2</v>
      </c>
      <c r="H54" s="1">
        <f t="shared" ca="1" si="2"/>
        <v>44672</v>
      </c>
      <c r="I54" t="s">
        <v>11</v>
      </c>
      <c r="J54" t="s">
        <v>7</v>
      </c>
      <c r="K54" t="s">
        <v>42</v>
      </c>
      <c r="L54" t="str">
        <f ca="1">IF(Table22[[#This Row],[Fecha ent Prevista]]&lt;TODAY(), "a tiempo", "demorado")</f>
        <v>a tiempo</v>
      </c>
    </row>
    <row r="55" spans="1:12" x14ac:dyDescent="0.25">
      <c r="A55">
        <v>29384</v>
      </c>
      <c r="B55">
        <v>353</v>
      </c>
      <c r="C55">
        <v>75</v>
      </c>
      <c r="D55">
        <v>700</v>
      </c>
      <c r="E55">
        <f t="shared" si="3"/>
        <v>52500</v>
      </c>
      <c r="F55" s="1">
        <f t="shared" ca="1" si="1"/>
        <v>44670</v>
      </c>
      <c r="G55" s="2">
        <v>7</v>
      </c>
      <c r="H55" s="1">
        <f t="shared" ca="1" si="2"/>
        <v>44677</v>
      </c>
      <c r="I55" t="s">
        <v>12</v>
      </c>
      <c r="J55" t="s">
        <v>7</v>
      </c>
      <c r="K55" t="s">
        <v>42</v>
      </c>
      <c r="L55" t="str">
        <f ca="1">IF(Table22[[#This Row],[Fecha ent Prevista]]&lt;TODAY(), "a tiempo", "demorado")</f>
        <v>demorado</v>
      </c>
    </row>
    <row r="56" spans="1:12" x14ac:dyDescent="0.25">
      <c r="A56">
        <v>10304</v>
      </c>
      <c r="B56">
        <v>354</v>
      </c>
      <c r="C56">
        <v>60</v>
      </c>
      <c r="D56">
        <v>200</v>
      </c>
      <c r="E56">
        <f t="shared" si="3"/>
        <v>12000</v>
      </c>
      <c r="F56" s="1">
        <f t="shared" ca="1" si="1"/>
        <v>44670</v>
      </c>
      <c r="G56" s="2">
        <v>6</v>
      </c>
      <c r="H56" s="1">
        <f t="shared" ca="1" si="2"/>
        <v>44676</v>
      </c>
      <c r="I56" t="s">
        <v>13</v>
      </c>
      <c r="J56" t="s">
        <v>7</v>
      </c>
      <c r="K56" t="s">
        <v>42</v>
      </c>
      <c r="L56" t="str">
        <f ca="1">IF(Table22[[#This Row],[Fecha ent Prevista]]&lt;TODAY(), "a tiempo", "demorado")</f>
        <v>demorado</v>
      </c>
    </row>
    <row r="57" spans="1:12" x14ac:dyDescent="0.25">
      <c r="A57">
        <v>60798</v>
      </c>
      <c r="B57">
        <v>355</v>
      </c>
      <c r="C57">
        <v>25</v>
      </c>
      <c r="D57">
        <v>300</v>
      </c>
      <c r="E57">
        <f t="shared" si="3"/>
        <v>7500</v>
      </c>
      <c r="F57" s="1">
        <f t="shared" ca="1" si="1"/>
        <v>44670</v>
      </c>
      <c r="G57" s="2">
        <v>3</v>
      </c>
      <c r="H57" s="1">
        <f t="shared" ca="1" si="2"/>
        <v>44673</v>
      </c>
      <c r="I57" t="s">
        <v>13</v>
      </c>
      <c r="J57" t="s">
        <v>8</v>
      </c>
      <c r="K57" t="s">
        <v>43</v>
      </c>
      <c r="L57" t="str">
        <f ca="1">IF(Table22[[#This Row],[Fecha ent Prevista]]&lt;TODAY(), "a tiempo", "demorado")</f>
        <v>a tiempo</v>
      </c>
    </row>
    <row r="58" spans="1:12" x14ac:dyDescent="0.25">
      <c r="A58">
        <v>29384</v>
      </c>
      <c r="B58">
        <v>356</v>
      </c>
      <c r="C58">
        <v>40</v>
      </c>
      <c r="D58">
        <v>500</v>
      </c>
      <c r="E58">
        <f t="shared" si="3"/>
        <v>20000</v>
      </c>
      <c r="F58" s="1">
        <f t="shared" ca="1" si="1"/>
        <v>44670</v>
      </c>
      <c r="G58" s="2">
        <v>8</v>
      </c>
      <c r="H58" s="1">
        <f t="shared" ca="1" si="2"/>
        <v>44678</v>
      </c>
      <c r="I58" t="s">
        <v>13</v>
      </c>
      <c r="J58" t="s">
        <v>9</v>
      </c>
      <c r="K58" t="s">
        <v>44</v>
      </c>
      <c r="L58" t="str">
        <f ca="1">IF(Table22[[#This Row],[Fecha ent Prevista]]&lt;TODAY(), "a tiempo", "demorado")</f>
        <v>demorado</v>
      </c>
    </row>
    <row r="59" spans="1:12" x14ac:dyDescent="0.25">
      <c r="A59">
        <v>59302</v>
      </c>
      <c r="B59">
        <v>357</v>
      </c>
      <c r="C59">
        <v>95</v>
      </c>
      <c r="D59">
        <v>600</v>
      </c>
      <c r="E59">
        <f t="shared" si="3"/>
        <v>57000</v>
      </c>
      <c r="F59" s="1">
        <f t="shared" ca="1" si="1"/>
        <v>44670</v>
      </c>
      <c r="G59" s="2">
        <v>1</v>
      </c>
      <c r="H59" s="1">
        <f t="shared" ca="1" si="2"/>
        <v>44671</v>
      </c>
      <c r="I59" t="s">
        <v>12</v>
      </c>
      <c r="J59" t="s">
        <v>9</v>
      </c>
      <c r="K59" t="s">
        <v>44</v>
      </c>
      <c r="L59" t="str">
        <f ca="1">IF(Table22[[#This Row],[Fecha ent Prevista]]&lt;TODAY(), "a tiempo", "demorado")</f>
        <v>a tiempo</v>
      </c>
    </row>
    <row r="60" spans="1:12" x14ac:dyDescent="0.25">
      <c r="A60">
        <v>45607</v>
      </c>
      <c r="B60">
        <v>358</v>
      </c>
      <c r="C60">
        <v>90</v>
      </c>
      <c r="D60">
        <v>300</v>
      </c>
      <c r="E60">
        <f t="shared" si="3"/>
        <v>27000</v>
      </c>
      <c r="F60" s="1">
        <f t="shared" ca="1" si="1"/>
        <v>44670</v>
      </c>
      <c r="G60" s="2">
        <v>2</v>
      </c>
      <c r="H60" s="1">
        <f t="shared" ca="1" si="2"/>
        <v>44672</v>
      </c>
      <c r="I60" t="s">
        <v>11</v>
      </c>
      <c r="J60" t="s">
        <v>7</v>
      </c>
      <c r="K60" t="s">
        <v>42</v>
      </c>
      <c r="L60" t="str">
        <f ca="1">IF(Table22[[#This Row],[Fecha ent Prevista]]&lt;TODAY(), "a tiempo", "demorado")</f>
        <v>a tiempo</v>
      </c>
    </row>
    <row r="61" spans="1:12" x14ac:dyDescent="0.25">
      <c r="A61">
        <v>29384</v>
      </c>
      <c r="B61">
        <v>359</v>
      </c>
      <c r="C61">
        <v>110</v>
      </c>
      <c r="D61">
        <v>800</v>
      </c>
      <c r="E61">
        <f t="shared" si="3"/>
        <v>88000</v>
      </c>
      <c r="F61" s="1">
        <f t="shared" ca="1" si="1"/>
        <v>44670</v>
      </c>
      <c r="G61" s="2">
        <v>6</v>
      </c>
      <c r="H61" s="1">
        <f t="shared" ca="1" si="2"/>
        <v>44676</v>
      </c>
      <c r="I61" t="s">
        <v>13</v>
      </c>
      <c r="J61" t="s">
        <v>8</v>
      </c>
      <c r="K61" t="s">
        <v>43</v>
      </c>
      <c r="L61" t="str">
        <f ca="1">IF(Table22[[#This Row],[Fecha ent Prevista]]&lt;TODAY(), "a tiempo", "demorado")</f>
        <v>demorado</v>
      </c>
    </row>
    <row r="62" spans="1:12" x14ac:dyDescent="0.25">
      <c r="A62">
        <v>50695</v>
      </c>
      <c r="B62">
        <v>360</v>
      </c>
      <c r="C62">
        <v>45</v>
      </c>
      <c r="D62">
        <v>700</v>
      </c>
      <c r="E62">
        <f t="shared" si="3"/>
        <v>31500</v>
      </c>
      <c r="F62" s="1">
        <f t="shared" ca="1" si="1"/>
        <v>44670</v>
      </c>
      <c r="G62" s="2">
        <v>3</v>
      </c>
      <c r="H62" s="1">
        <f t="shared" ca="1" si="2"/>
        <v>44673</v>
      </c>
      <c r="I62" t="s">
        <v>12</v>
      </c>
      <c r="J62" t="s">
        <v>9</v>
      </c>
      <c r="K62" t="s">
        <v>44</v>
      </c>
      <c r="L62" t="str">
        <f ca="1">IF(Table22[[#This Row],[Fecha ent Prevista]]&lt;TODAY(), "a tiempo", "demorado")</f>
        <v>a tiempo</v>
      </c>
    </row>
    <row r="63" spans="1:12" x14ac:dyDescent="0.25">
      <c r="A63">
        <v>10395</v>
      </c>
      <c r="B63">
        <v>361</v>
      </c>
      <c r="C63">
        <v>55</v>
      </c>
      <c r="D63">
        <v>900</v>
      </c>
      <c r="E63">
        <f t="shared" si="3"/>
        <v>49500</v>
      </c>
      <c r="F63" s="1">
        <f t="shared" ca="1" si="1"/>
        <v>44670</v>
      </c>
      <c r="G63" s="2">
        <v>4</v>
      </c>
      <c r="H63" s="1">
        <f t="shared" ca="1" si="2"/>
        <v>44674</v>
      </c>
      <c r="I63" t="s">
        <v>11</v>
      </c>
      <c r="J63" t="s">
        <v>8</v>
      </c>
      <c r="K63" t="s">
        <v>43</v>
      </c>
      <c r="L63" t="str">
        <f ca="1">IF(Table22[[#This Row],[Fecha ent Prevista]]&lt;TODAY(), "a tiempo", "demorado")</f>
        <v>a tiempo</v>
      </c>
    </row>
    <row r="64" spans="1:12" x14ac:dyDescent="0.25">
      <c r="A64">
        <v>15036</v>
      </c>
      <c r="B64">
        <v>362</v>
      </c>
      <c r="C64">
        <v>110</v>
      </c>
      <c r="D64">
        <v>500</v>
      </c>
      <c r="E64">
        <f t="shared" si="3"/>
        <v>55000</v>
      </c>
      <c r="F64" s="1">
        <f t="shared" ca="1" si="1"/>
        <v>44670</v>
      </c>
      <c r="G64" s="2">
        <v>2</v>
      </c>
      <c r="H64" s="1">
        <f t="shared" ca="1" si="2"/>
        <v>44672</v>
      </c>
      <c r="I64" t="s">
        <v>12</v>
      </c>
      <c r="J64" t="s">
        <v>9</v>
      </c>
      <c r="K64" t="s">
        <v>44</v>
      </c>
      <c r="L64" t="str">
        <f ca="1">IF(Table22[[#This Row],[Fecha ent Prevista]]&lt;TODAY(), "a tiempo", "demorado")</f>
        <v>a tiempo</v>
      </c>
    </row>
    <row r="65" spans="1:12" x14ac:dyDescent="0.25">
      <c r="A65">
        <v>45023</v>
      </c>
      <c r="B65">
        <v>363</v>
      </c>
      <c r="C65">
        <v>40</v>
      </c>
      <c r="D65">
        <v>400</v>
      </c>
      <c r="E65">
        <f t="shared" si="3"/>
        <v>16000</v>
      </c>
      <c r="F65" s="1">
        <f t="shared" ca="1" si="1"/>
        <v>44670</v>
      </c>
      <c r="G65" s="2">
        <v>7</v>
      </c>
      <c r="H65" s="1">
        <f t="shared" ca="1" si="2"/>
        <v>44677</v>
      </c>
      <c r="I65" t="s">
        <v>11</v>
      </c>
      <c r="J65" t="s">
        <v>8</v>
      </c>
      <c r="K65" t="s">
        <v>43</v>
      </c>
      <c r="L65" t="str">
        <f ca="1">IF(Table22[[#This Row],[Fecha ent Prevista]]&lt;TODAY(), "a tiempo", "demorado")</f>
        <v>demorado</v>
      </c>
    </row>
    <row r="66" spans="1:12" x14ac:dyDescent="0.25">
      <c r="A66">
        <v>40543</v>
      </c>
      <c r="B66">
        <v>364</v>
      </c>
      <c r="C66">
        <v>70</v>
      </c>
      <c r="D66">
        <v>300</v>
      </c>
      <c r="E66">
        <f t="shared" si="3"/>
        <v>21000</v>
      </c>
      <c r="F66" s="1">
        <f t="shared" ca="1" si="1"/>
        <v>44670</v>
      </c>
      <c r="G66" s="2">
        <v>4</v>
      </c>
      <c r="H66" s="1">
        <f t="shared" ca="1" si="2"/>
        <v>44674</v>
      </c>
      <c r="I66" t="s">
        <v>12</v>
      </c>
      <c r="J66" t="s">
        <v>7</v>
      </c>
      <c r="K66" t="s">
        <v>42</v>
      </c>
      <c r="L66" t="str">
        <f ca="1">IF(Table22[[#This Row],[Fecha ent Prevista]]&lt;TODAY(), "a tiempo", "demorado")</f>
        <v>a tiempo</v>
      </c>
    </row>
    <row r="67" spans="1:12" x14ac:dyDescent="0.25">
      <c r="A67">
        <v>20550</v>
      </c>
      <c r="B67">
        <v>365</v>
      </c>
      <c r="C67">
        <v>35</v>
      </c>
      <c r="D67">
        <v>500</v>
      </c>
      <c r="E67">
        <f t="shared" si="3"/>
        <v>17500</v>
      </c>
      <c r="F67" s="1">
        <f t="shared" ref="F67:F68" ca="1" si="4">+TODAY()-5</f>
        <v>44670</v>
      </c>
      <c r="G67" s="2">
        <v>8</v>
      </c>
      <c r="H67" s="1">
        <f t="shared" ref="H67:H68" ca="1" si="5">+F67+G67</f>
        <v>44678</v>
      </c>
      <c r="I67" t="s">
        <v>12</v>
      </c>
      <c r="J67" t="s">
        <v>8</v>
      </c>
      <c r="K67" t="s">
        <v>43</v>
      </c>
      <c r="L67" t="str">
        <f ca="1">IF(Table22[[#This Row],[Fecha ent Prevista]]&lt;TODAY(), "a tiempo", "demorado")</f>
        <v>demorado</v>
      </c>
    </row>
    <row r="68" spans="1:12" x14ac:dyDescent="0.25">
      <c r="A68">
        <v>45607</v>
      </c>
      <c r="B68">
        <v>366</v>
      </c>
      <c r="C68">
        <v>40</v>
      </c>
      <c r="D68">
        <v>700</v>
      </c>
      <c r="E68">
        <f t="shared" si="3"/>
        <v>28000</v>
      </c>
      <c r="F68" s="1">
        <f t="shared" ca="1" si="4"/>
        <v>44670</v>
      </c>
      <c r="G68" s="2">
        <v>2</v>
      </c>
      <c r="H68" s="1">
        <f t="shared" ca="1" si="5"/>
        <v>44672</v>
      </c>
      <c r="I68" t="s">
        <v>11</v>
      </c>
      <c r="J68" t="s">
        <v>9</v>
      </c>
      <c r="K68" t="s">
        <v>44</v>
      </c>
      <c r="L68" t="str">
        <f ca="1">IF(Table22[[#This Row],[Fecha ent Prevista]]&lt;TODAY(), "a tiempo", "demorado")</f>
        <v>a tiempo</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E6287-EBBD-4BA6-8A11-5D228E9FB616}">
  <dimension ref="A1:Z68"/>
  <sheetViews>
    <sheetView topLeftCell="L1" zoomScale="60" zoomScaleNormal="60" workbookViewId="0">
      <selection sqref="A1:L68"/>
    </sheetView>
  </sheetViews>
  <sheetFormatPr defaultRowHeight="15" x14ac:dyDescent="0.25"/>
  <cols>
    <col min="6" max="6" width="18" bestFit="1" customWidth="1"/>
    <col min="8" max="8" width="19.7109375" bestFit="1" customWidth="1"/>
    <col min="11" max="11" width="19.140625" bestFit="1" customWidth="1"/>
    <col min="20" max="20" width="14.140625" customWidth="1"/>
    <col min="22" max="22" width="15.42578125" customWidth="1"/>
    <col min="23" max="23" width="15.5703125" customWidth="1"/>
  </cols>
  <sheetData>
    <row r="1" spans="1:26" x14ac:dyDescent="0.25">
      <c r="A1" t="s">
        <v>10</v>
      </c>
      <c r="B1" t="s">
        <v>0</v>
      </c>
      <c r="C1" t="s">
        <v>1</v>
      </c>
      <c r="D1" t="s">
        <v>2</v>
      </c>
      <c r="E1" t="s">
        <v>3</v>
      </c>
      <c r="F1" t="s">
        <v>4</v>
      </c>
      <c r="G1" t="s">
        <v>14</v>
      </c>
      <c r="H1" t="s">
        <v>15</v>
      </c>
      <c r="I1" t="s">
        <v>5</v>
      </c>
      <c r="J1" t="s">
        <v>6</v>
      </c>
      <c r="K1" t="s">
        <v>41</v>
      </c>
      <c r="L1" t="s">
        <v>58</v>
      </c>
      <c r="O1" s="4" t="s">
        <v>10</v>
      </c>
      <c r="P1" s="5" t="s">
        <v>0</v>
      </c>
      <c r="Q1" s="5" t="s">
        <v>1</v>
      </c>
      <c r="R1" s="5" t="s">
        <v>2</v>
      </c>
      <c r="S1" s="5" t="s">
        <v>3</v>
      </c>
      <c r="T1" s="5" t="s">
        <v>4</v>
      </c>
      <c r="U1" s="5" t="s">
        <v>14</v>
      </c>
      <c r="V1" s="5" t="s">
        <v>15</v>
      </c>
      <c r="W1" s="5" t="s">
        <v>5</v>
      </c>
      <c r="X1" s="5" t="s">
        <v>6</v>
      </c>
      <c r="Y1" s="5" t="s">
        <v>41</v>
      </c>
      <c r="Z1" s="6" t="s">
        <v>58</v>
      </c>
    </row>
    <row r="2" spans="1:26" x14ac:dyDescent="0.25">
      <c r="A2">
        <v>10304</v>
      </c>
      <c r="B2">
        <v>300</v>
      </c>
      <c r="C2">
        <v>25</v>
      </c>
      <c r="D2">
        <v>300</v>
      </c>
      <c r="E2">
        <f t="shared" ref="E2:E12" si="0">+D2*C2</f>
        <v>7500</v>
      </c>
      <c r="F2" s="1">
        <f ca="1">+TODAY()-5</f>
        <v>44670</v>
      </c>
      <c r="G2" s="2">
        <v>3</v>
      </c>
      <c r="H2" s="1">
        <f ca="1">+F2+G2</f>
        <v>44673</v>
      </c>
      <c r="I2" t="s">
        <v>11</v>
      </c>
      <c r="J2" t="s">
        <v>7</v>
      </c>
      <c r="K2" t="s">
        <v>42</v>
      </c>
      <c r="L2" t="str">
        <f ca="1">IF(Table2256[[#This Row],[Fecha ent Prevista]]&lt;TODAY(), "a tiempo", "demorado")</f>
        <v>a tiempo</v>
      </c>
      <c r="U2" t="s">
        <v>72</v>
      </c>
      <c r="X2" t="s">
        <v>8</v>
      </c>
    </row>
    <row r="3" spans="1:26" x14ac:dyDescent="0.25">
      <c r="A3">
        <v>60798</v>
      </c>
      <c r="B3">
        <v>301</v>
      </c>
      <c r="C3">
        <v>90</v>
      </c>
      <c r="D3">
        <v>500</v>
      </c>
      <c r="E3">
        <f t="shared" si="0"/>
        <v>45000</v>
      </c>
      <c r="F3" s="1">
        <f t="shared" ref="F3:F66" ca="1" si="1">+TODAY()-5</f>
        <v>44670</v>
      </c>
      <c r="G3" s="2">
        <v>6</v>
      </c>
      <c r="H3" s="1">
        <f t="shared" ref="H3:H66" ca="1" si="2">+F3+G3</f>
        <v>44676</v>
      </c>
      <c r="I3" t="s">
        <v>12</v>
      </c>
      <c r="J3" t="s">
        <v>8</v>
      </c>
      <c r="K3" t="s">
        <v>43</v>
      </c>
      <c r="L3" t="str">
        <f ca="1">IF(Table2256[[#This Row],[Fecha ent Prevista]]&lt;TODAY(), "a tiempo", "demorado")</f>
        <v>demorado</v>
      </c>
    </row>
    <row r="4" spans="1:26" x14ac:dyDescent="0.25">
      <c r="A4">
        <v>29384</v>
      </c>
      <c r="B4">
        <v>302</v>
      </c>
      <c r="C4">
        <v>20</v>
      </c>
      <c r="D4">
        <v>900</v>
      </c>
      <c r="E4">
        <f t="shared" si="0"/>
        <v>18000</v>
      </c>
      <c r="F4" s="1">
        <f t="shared" ca="1" si="1"/>
        <v>44670</v>
      </c>
      <c r="G4" s="2">
        <v>3</v>
      </c>
      <c r="H4" s="1">
        <f t="shared" ca="1" si="2"/>
        <v>44673</v>
      </c>
      <c r="I4" t="s">
        <v>13</v>
      </c>
      <c r="J4" t="s">
        <v>9</v>
      </c>
      <c r="K4" t="s">
        <v>44</v>
      </c>
      <c r="L4" t="str">
        <f ca="1">IF(Table2256[[#This Row],[Fecha ent Prevista]]&lt;TODAY(), "a tiempo", "demorado")</f>
        <v>a tiempo</v>
      </c>
    </row>
    <row r="5" spans="1:26" x14ac:dyDescent="0.25">
      <c r="A5">
        <v>59302</v>
      </c>
      <c r="B5">
        <v>303</v>
      </c>
      <c r="C5">
        <v>80</v>
      </c>
      <c r="D5">
        <v>200</v>
      </c>
      <c r="E5">
        <f t="shared" si="0"/>
        <v>16000</v>
      </c>
      <c r="F5" s="1">
        <f t="shared" ca="1" si="1"/>
        <v>44670</v>
      </c>
      <c r="G5" s="2">
        <v>6</v>
      </c>
      <c r="H5" s="1">
        <f t="shared" ca="1" si="2"/>
        <v>44676</v>
      </c>
      <c r="I5" t="s">
        <v>13</v>
      </c>
      <c r="J5" t="s">
        <v>7</v>
      </c>
      <c r="K5" t="s">
        <v>42</v>
      </c>
      <c r="L5" t="str">
        <f ca="1">IF(Table2256[[#This Row],[Fecha ent Prevista]]&lt;TODAY(), "a tiempo", "demorado")</f>
        <v>demorado</v>
      </c>
    </row>
    <row r="6" spans="1:26" x14ac:dyDescent="0.25">
      <c r="A6">
        <v>45607</v>
      </c>
      <c r="B6">
        <v>304</v>
      </c>
      <c r="C6">
        <v>40</v>
      </c>
      <c r="D6">
        <v>800</v>
      </c>
      <c r="E6">
        <f t="shared" si="0"/>
        <v>32000</v>
      </c>
      <c r="F6" s="1">
        <f t="shared" ca="1" si="1"/>
        <v>44670</v>
      </c>
      <c r="G6" s="2">
        <v>8</v>
      </c>
      <c r="H6" s="1">
        <f t="shared" ca="1" si="2"/>
        <v>44678</v>
      </c>
      <c r="I6" t="s">
        <v>12</v>
      </c>
      <c r="J6" t="s">
        <v>8</v>
      </c>
      <c r="K6" t="s">
        <v>43</v>
      </c>
      <c r="L6" t="str">
        <f ca="1">IF(Table2256[[#This Row],[Fecha ent Prevista]]&lt;TODAY(), "a tiempo", "demorado")</f>
        <v>demorado</v>
      </c>
    </row>
    <row r="7" spans="1:26" x14ac:dyDescent="0.25">
      <c r="A7">
        <v>29384</v>
      </c>
      <c r="B7">
        <v>305</v>
      </c>
      <c r="C7">
        <v>35</v>
      </c>
      <c r="D7">
        <v>400</v>
      </c>
      <c r="E7">
        <f t="shared" si="0"/>
        <v>14000</v>
      </c>
      <c r="F7" s="1">
        <f t="shared" ca="1" si="1"/>
        <v>44670</v>
      </c>
      <c r="G7" s="2">
        <v>7</v>
      </c>
      <c r="H7" s="1">
        <f t="shared" ca="1" si="2"/>
        <v>44677</v>
      </c>
      <c r="I7" t="s">
        <v>12</v>
      </c>
      <c r="J7" t="s">
        <v>9</v>
      </c>
      <c r="K7" t="s">
        <v>44</v>
      </c>
      <c r="L7" t="str">
        <f ca="1">IF(Table2256[[#This Row],[Fecha ent Prevista]]&lt;TODAY(), "a tiempo", "demorado")</f>
        <v>demorado</v>
      </c>
    </row>
    <row r="8" spans="1:26" x14ac:dyDescent="0.25">
      <c r="A8">
        <v>50695</v>
      </c>
      <c r="B8">
        <v>306</v>
      </c>
      <c r="C8">
        <v>60</v>
      </c>
      <c r="D8">
        <v>200</v>
      </c>
      <c r="E8">
        <f t="shared" si="0"/>
        <v>12000</v>
      </c>
      <c r="F8" s="1">
        <f t="shared" ca="1" si="1"/>
        <v>44670</v>
      </c>
      <c r="G8" s="2">
        <v>3</v>
      </c>
      <c r="H8" s="1">
        <f t="shared" ca="1" si="2"/>
        <v>44673</v>
      </c>
      <c r="I8" t="s">
        <v>11</v>
      </c>
      <c r="J8" t="s">
        <v>8</v>
      </c>
      <c r="K8" t="s">
        <v>43</v>
      </c>
      <c r="L8" t="str">
        <f ca="1">IF(Table2256[[#This Row],[Fecha ent Prevista]]&lt;TODAY(), "a tiempo", "demorado")</f>
        <v>a tiempo</v>
      </c>
    </row>
    <row r="9" spans="1:26" x14ac:dyDescent="0.25">
      <c r="A9">
        <v>10395</v>
      </c>
      <c r="B9">
        <v>307</v>
      </c>
      <c r="C9">
        <v>40</v>
      </c>
      <c r="D9">
        <v>300</v>
      </c>
      <c r="E9">
        <f t="shared" si="0"/>
        <v>12000</v>
      </c>
      <c r="F9" s="1">
        <f t="shared" ca="1" si="1"/>
        <v>44670</v>
      </c>
      <c r="G9" s="2">
        <v>4</v>
      </c>
      <c r="H9" s="1">
        <f t="shared" ca="1" si="2"/>
        <v>44674</v>
      </c>
      <c r="I9" t="s">
        <v>11</v>
      </c>
      <c r="J9" t="s">
        <v>9</v>
      </c>
      <c r="K9" t="s">
        <v>44</v>
      </c>
      <c r="L9" t="str">
        <f ca="1">IF(Table2256[[#This Row],[Fecha ent Prevista]]&lt;TODAY(), "a tiempo", "demorado")</f>
        <v>a tiempo</v>
      </c>
    </row>
    <row r="10" spans="1:26" x14ac:dyDescent="0.25">
      <c r="A10">
        <v>15036</v>
      </c>
      <c r="B10">
        <v>308</v>
      </c>
      <c r="C10">
        <v>120</v>
      </c>
      <c r="D10">
        <v>400</v>
      </c>
      <c r="E10">
        <f t="shared" si="0"/>
        <v>48000</v>
      </c>
      <c r="F10" s="1">
        <f t="shared" ca="1" si="1"/>
        <v>44670</v>
      </c>
      <c r="G10" s="2">
        <v>5</v>
      </c>
      <c r="H10" s="1">
        <f t="shared" ca="1" si="2"/>
        <v>44675</v>
      </c>
      <c r="I10" t="s">
        <v>12</v>
      </c>
      <c r="J10" t="s">
        <v>9</v>
      </c>
      <c r="K10" t="s">
        <v>44</v>
      </c>
      <c r="L10" t="str">
        <f ca="1">IF(Table2256[[#This Row],[Fecha ent Prevista]]&lt;TODAY(), "a tiempo", "demorado")</f>
        <v>demorado</v>
      </c>
    </row>
    <row r="11" spans="1:26" x14ac:dyDescent="0.25">
      <c r="A11">
        <v>45023</v>
      </c>
      <c r="B11">
        <v>309</v>
      </c>
      <c r="C11">
        <v>30</v>
      </c>
      <c r="D11">
        <v>100</v>
      </c>
      <c r="E11">
        <f t="shared" si="0"/>
        <v>3000</v>
      </c>
      <c r="F11" s="1">
        <f t="shared" ca="1" si="1"/>
        <v>44670</v>
      </c>
      <c r="G11" s="2">
        <v>8</v>
      </c>
      <c r="H11" s="1">
        <f t="shared" ca="1" si="2"/>
        <v>44678</v>
      </c>
      <c r="I11" t="s">
        <v>13</v>
      </c>
      <c r="J11" t="s">
        <v>7</v>
      </c>
      <c r="K11" t="s">
        <v>42</v>
      </c>
      <c r="L11" t="str">
        <f ca="1">IF(Table2256[[#This Row],[Fecha ent Prevista]]&lt;TODAY(), "a tiempo", "demorado")</f>
        <v>demorado</v>
      </c>
    </row>
    <row r="12" spans="1:26" x14ac:dyDescent="0.25">
      <c r="A12">
        <v>40543</v>
      </c>
      <c r="B12">
        <v>310</v>
      </c>
      <c r="C12">
        <v>25</v>
      </c>
      <c r="D12">
        <v>500</v>
      </c>
      <c r="E12">
        <f t="shared" si="0"/>
        <v>12500</v>
      </c>
      <c r="F12" s="1">
        <f t="shared" ca="1" si="1"/>
        <v>44670</v>
      </c>
      <c r="G12" s="2">
        <v>2</v>
      </c>
      <c r="H12" s="1">
        <f t="shared" ca="1" si="2"/>
        <v>44672</v>
      </c>
      <c r="I12" t="s">
        <v>13</v>
      </c>
      <c r="J12" t="s">
        <v>7</v>
      </c>
      <c r="K12" t="s">
        <v>42</v>
      </c>
      <c r="L12" t="str">
        <f ca="1">IF(Table2256[[#This Row],[Fecha ent Prevista]]&lt;TODAY(), "a tiempo", "demorado")</f>
        <v>a tiempo</v>
      </c>
    </row>
    <row r="13" spans="1:26" x14ac:dyDescent="0.25">
      <c r="A13">
        <v>20550</v>
      </c>
      <c r="B13">
        <v>311</v>
      </c>
      <c r="C13">
        <v>60</v>
      </c>
      <c r="D13">
        <v>600</v>
      </c>
      <c r="E13">
        <f>+D13*C13</f>
        <v>36000</v>
      </c>
      <c r="F13" s="1">
        <f t="shared" ca="1" si="1"/>
        <v>44670</v>
      </c>
      <c r="G13" s="2">
        <v>7</v>
      </c>
      <c r="H13" s="1">
        <f t="shared" ca="1" si="2"/>
        <v>44677</v>
      </c>
      <c r="I13" t="s">
        <v>12</v>
      </c>
      <c r="J13" t="s">
        <v>7</v>
      </c>
      <c r="K13" t="s">
        <v>42</v>
      </c>
      <c r="L13" t="str">
        <f ca="1">IF(Table2256[[#This Row],[Fecha ent Prevista]]&lt;TODAY(), "a tiempo", "demorado")</f>
        <v>demorado</v>
      </c>
    </row>
    <row r="14" spans="1:26" x14ac:dyDescent="0.25">
      <c r="A14">
        <v>45607</v>
      </c>
      <c r="B14">
        <v>312</v>
      </c>
      <c r="C14">
        <v>45</v>
      </c>
      <c r="D14">
        <v>700</v>
      </c>
      <c r="E14">
        <f t="shared" ref="E14:E68" si="3">+D14*C14</f>
        <v>31500</v>
      </c>
      <c r="F14" s="1">
        <f t="shared" ca="1" si="1"/>
        <v>44670</v>
      </c>
      <c r="G14" s="2">
        <v>6</v>
      </c>
      <c r="H14" s="1">
        <f t="shared" ca="1" si="2"/>
        <v>44676</v>
      </c>
      <c r="I14" t="s">
        <v>12</v>
      </c>
      <c r="J14" t="s">
        <v>7</v>
      </c>
      <c r="K14" t="s">
        <v>42</v>
      </c>
      <c r="L14" t="str">
        <f ca="1">IF(Table2256[[#This Row],[Fecha ent Prevista]]&lt;TODAY(), "a tiempo", "demorado")</f>
        <v>demorado</v>
      </c>
    </row>
    <row r="15" spans="1:26" x14ac:dyDescent="0.25">
      <c r="A15">
        <v>29384</v>
      </c>
      <c r="B15">
        <v>313</v>
      </c>
      <c r="C15">
        <v>80</v>
      </c>
      <c r="D15">
        <v>400</v>
      </c>
      <c r="E15">
        <f t="shared" si="3"/>
        <v>32000</v>
      </c>
      <c r="F15" s="1">
        <f t="shared" ca="1" si="1"/>
        <v>44670</v>
      </c>
      <c r="G15" s="2">
        <v>3</v>
      </c>
      <c r="H15" s="1">
        <f t="shared" ca="1" si="2"/>
        <v>44673</v>
      </c>
      <c r="I15" t="s">
        <v>11</v>
      </c>
      <c r="J15" t="s">
        <v>8</v>
      </c>
      <c r="K15" t="s">
        <v>43</v>
      </c>
      <c r="L15" t="str">
        <f ca="1">IF(Table2256[[#This Row],[Fecha ent Prevista]]&lt;TODAY(), "a tiempo", "demorado")</f>
        <v>a tiempo</v>
      </c>
      <c r="O15" s="4" t="s">
        <v>10</v>
      </c>
      <c r="P15" s="5" t="s">
        <v>0</v>
      </c>
      <c r="Q15" s="5" t="s">
        <v>1</v>
      </c>
      <c r="R15" s="5" t="s">
        <v>2</v>
      </c>
      <c r="S15" s="5" t="s">
        <v>3</v>
      </c>
      <c r="T15" s="5" t="s">
        <v>4</v>
      </c>
      <c r="U15" s="5" t="s">
        <v>14</v>
      </c>
      <c r="V15" s="5" t="s">
        <v>15</v>
      </c>
      <c r="W15" s="5" t="s">
        <v>5</v>
      </c>
      <c r="X15" s="5" t="s">
        <v>6</v>
      </c>
      <c r="Y15" s="5" t="s">
        <v>41</v>
      </c>
      <c r="Z15" s="6" t="s">
        <v>58</v>
      </c>
    </row>
    <row r="16" spans="1:26" x14ac:dyDescent="0.25">
      <c r="A16">
        <v>50695</v>
      </c>
      <c r="B16">
        <v>314</v>
      </c>
      <c r="C16">
        <v>65</v>
      </c>
      <c r="D16">
        <v>300</v>
      </c>
      <c r="E16">
        <f t="shared" si="3"/>
        <v>19500</v>
      </c>
      <c r="F16" s="1">
        <f t="shared" ca="1" si="1"/>
        <v>44670</v>
      </c>
      <c r="G16" s="2">
        <v>8</v>
      </c>
      <c r="H16" s="1">
        <v>44684</v>
      </c>
      <c r="I16" t="s">
        <v>13</v>
      </c>
      <c r="J16" t="s">
        <v>9</v>
      </c>
      <c r="K16" t="s">
        <v>44</v>
      </c>
      <c r="L16" t="str">
        <f ca="1">IF(Table2256[[#This Row],[Fecha ent Prevista]]&lt;TODAY(), "a tiempo", "demorado")</f>
        <v>demorado</v>
      </c>
      <c r="O16">
        <v>60798</v>
      </c>
      <c r="P16">
        <v>301</v>
      </c>
      <c r="Q16">
        <v>90</v>
      </c>
      <c r="R16">
        <v>500</v>
      </c>
      <c r="S16">
        <v>45000</v>
      </c>
      <c r="T16" s="1">
        <v>44670</v>
      </c>
      <c r="U16" s="2">
        <v>6</v>
      </c>
      <c r="V16" s="1">
        <v>44676</v>
      </c>
      <c r="W16" t="s">
        <v>12</v>
      </c>
      <c r="X16" t="s">
        <v>8</v>
      </c>
      <c r="Y16" t="s">
        <v>43</v>
      </c>
      <c r="Z16" t="s">
        <v>60</v>
      </c>
    </row>
    <row r="17" spans="1:26" x14ac:dyDescent="0.25">
      <c r="A17">
        <v>30960</v>
      </c>
      <c r="B17">
        <v>315</v>
      </c>
      <c r="C17">
        <v>75</v>
      </c>
      <c r="D17">
        <v>400</v>
      </c>
      <c r="E17">
        <f t="shared" si="3"/>
        <v>30000</v>
      </c>
      <c r="F17" s="1">
        <f t="shared" ca="1" si="1"/>
        <v>44670</v>
      </c>
      <c r="G17" s="2">
        <v>1</v>
      </c>
      <c r="H17" s="1">
        <f t="shared" ca="1" si="2"/>
        <v>44671</v>
      </c>
      <c r="I17" t="s">
        <v>12</v>
      </c>
      <c r="J17" t="s">
        <v>9</v>
      </c>
      <c r="K17" t="s">
        <v>44</v>
      </c>
      <c r="L17" t="str">
        <f ca="1">IF(Table2256[[#This Row],[Fecha ent Prevista]]&lt;TODAY(), "a tiempo", "demorado")</f>
        <v>a tiempo</v>
      </c>
      <c r="O17">
        <v>45607</v>
      </c>
      <c r="P17">
        <v>304</v>
      </c>
      <c r="Q17">
        <v>40</v>
      </c>
      <c r="R17">
        <v>800</v>
      </c>
      <c r="S17">
        <v>32000</v>
      </c>
      <c r="T17" s="1">
        <v>44670</v>
      </c>
      <c r="U17" s="2">
        <v>8</v>
      </c>
      <c r="V17" s="1">
        <v>44678</v>
      </c>
      <c r="W17" t="s">
        <v>12</v>
      </c>
      <c r="X17" t="s">
        <v>8</v>
      </c>
      <c r="Y17" t="s">
        <v>43</v>
      </c>
      <c r="Z17" t="s">
        <v>60</v>
      </c>
    </row>
    <row r="18" spans="1:26" x14ac:dyDescent="0.25">
      <c r="A18">
        <v>10304</v>
      </c>
      <c r="B18">
        <v>316</v>
      </c>
      <c r="C18">
        <v>90</v>
      </c>
      <c r="D18">
        <v>700</v>
      </c>
      <c r="E18">
        <f t="shared" si="3"/>
        <v>63000</v>
      </c>
      <c r="F18" s="1">
        <f t="shared" ca="1" si="1"/>
        <v>44670</v>
      </c>
      <c r="G18" s="2">
        <v>2</v>
      </c>
      <c r="H18" s="1">
        <f t="shared" ca="1" si="2"/>
        <v>44672</v>
      </c>
      <c r="I18" t="s">
        <v>11</v>
      </c>
      <c r="J18" t="s">
        <v>7</v>
      </c>
      <c r="K18" t="s">
        <v>42</v>
      </c>
      <c r="L18" t="str">
        <f ca="1">IF(Table2256[[#This Row],[Fecha ent Prevista]]&lt;TODAY(), "a tiempo", "demorado")</f>
        <v>a tiempo</v>
      </c>
      <c r="O18">
        <v>60798</v>
      </c>
      <c r="P18">
        <v>317</v>
      </c>
      <c r="Q18">
        <v>20</v>
      </c>
      <c r="R18">
        <v>800</v>
      </c>
      <c r="S18">
        <v>16000</v>
      </c>
      <c r="T18" s="1">
        <v>44670</v>
      </c>
      <c r="U18" s="2">
        <v>6</v>
      </c>
      <c r="V18" s="1">
        <v>44676</v>
      </c>
      <c r="W18" t="s">
        <v>12</v>
      </c>
      <c r="X18" t="s">
        <v>8</v>
      </c>
      <c r="Y18" t="s">
        <v>43</v>
      </c>
      <c r="Z18" t="s">
        <v>60</v>
      </c>
    </row>
    <row r="19" spans="1:26" x14ac:dyDescent="0.25">
      <c r="A19">
        <v>60798</v>
      </c>
      <c r="B19">
        <v>317</v>
      </c>
      <c r="C19">
        <v>20</v>
      </c>
      <c r="D19">
        <v>800</v>
      </c>
      <c r="E19">
        <f t="shared" si="3"/>
        <v>16000</v>
      </c>
      <c r="F19" s="1">
        <f t="shared" ca="1" si="1"/>
        <v>44670</v>
      </c>
      <c r="G19" s="2">
        <v>6</v>
      </c>
      <c r="H19" s="1">
        <f t="shared" ca="1" si="2"/>
        <v>44676</v>
      </c>
      <c r="I19" t="s">
        <v>12</v>
      </c>
      <c r="J19" t="s">
        <v>8</v>
      </c>
      <c r="K19" t="s">
        <v>43</v>
      </c>
      <c r="L19" t="str">
        <f ca="1">IF(Table2256[[#This Row],[Fecha ent Prevista]]&lt;TODAY(), "a tiempo", "demorado")</f>
        <v>demorado</v>
      </c>
      <c r="O19">
        <v>59302</v>
      </c>
      <c r="P19">
        <v>319</v>
      </c>
      <c r="Q19">
        <v>45</v>
      </c>
      <c r="R19">
        <v>500</v>
      </c>
      <c r="S19">
        <v>22500</v>
      </c>
      <c r="T19" s="1">
        <v>44670</v>
      </c>
      <c r="U19" s="2">
        <v>4</v>
      </c>
      <c r="V19" s="1">
        <v>44674</v>
      </c>
      <c r="W19" t="s">
        <v>12</v>
      </c>
      <c r="X19" t="s">
        <v>8</v>
      </c>
      <c r="Y19" t="s">
        <v>43</v>
      </c>
      <c r="Z19" t="s">
        <v>70</v>
      </c>
    </row>
    <row r="20" spans="1:26" x14ac:dyDescent="0.25">
      <c r="A20">
        <v>29384</v>
      </c>
      <c r="B20">
        <v>318</v>
      </c>
      <c r="C20">
        <v>15</v>
      </c>
      <c r="D20">
        <v>200</v>
      </c>
      <c r="E20">
        <f t="shared" si="3"/>
        <v>3000</v>
      </c>
      <c r="F20" s="1">
        <f t="shared" ca="1" si="1"/>
        <v>44670</v>
      </c>
      <c r="G20" s="2">
        <v>3</v>
      </c>
      <c r="H20" s="1">
        <f t="shared" ca="1" si="2"/>
        <v>44673</v>
      </c>
      <c r="I20" t="s">
        <v>13</v>
      </c>
      <c r="J20" t="s">
        <v>9</v>
      </c>
      <c r="K20" t="s">
        <v>44</v>
      </c>
      <c r="L20" t="str">
        <f ca="1">IF(Table2256[[#This Row],[Fecha ent Prevista]]&lt;TODAY(), "a tiempo", "demorado")</f>
        <v>a tiempo</v>
      </c>
      <c r="O20">
        <v>29384</v>
      </c>
      <c r="P20">
        <v>321</v>
      </c>
      <c r="Q20">
        <v>25</v>
      </c>
      <c r="R20">
        <v>300</v>
      </c>
      <c r="S20">
        <v>7500</v>
      </c>
      <c r="T20" s="1">
        <v>44670</v>
      </c>
      <c r="U20" s="2">
        <v>7</v>
      </c>
      <c r="V20" s="1">
        <v>44677</v>
      </c>
      <c r="W20" t="s">
        <v>12</v>
      </c>
      <c r="X20" t="s">
        <v>8</v>
      </c>
      <c r="Y20" t="s">
        <v>43</v>
      </c>
      <c r="Z20" t="s">
        <v>60</v>
      </c>
    </row>
    <row r="21" spans="1:26" x14ac:dyDescent="0.25">
      <c r="A21">
        <v>59302</v>
      </c>
      <c r="B21">
        <v>319</v>
      </c>
      <c r="C21">
        <v>45</v>
      </c>
      <c r="D21">
        <v>500</v>
      </c>
      <c r="E21">
        <f t="shared" si="3"/>
        <v>22500</v>
      </c>
      <c r="F21" s="1">
        <f t="shared" ca="1" si="1"/>
        <v>44670</v>
      </c>
      <c r="G21" s="2">
        <v>4</v>
      </c>
      <c r="H21" s="1">
        <f t="shared" ca="1" si="2"/>
        <v>44674</v>
      </c>
      <c r="I21" t="s">
        <v>12</v>
      </c>
      <c r="J21" t="s">
        <v>8</v>
      </c>
      <c r="K21" t="s">
        <v>43</v>
      </c>
      <c r="L21" t="str">
        <f ca="1">IF(Table2256[[#This Row],[Fecha ent Prevista]]&lt;TODAY(), "a tiempo", "demorado")</f>
        <v>a tiempo</v>
      </c>
      <c r="O21">
        <v>10395</v>
      </c>
      <c r="P21">
        <v>323</v>
      </c>
      <c r="Q21">
        <v>55</v>
      </c>
      <c r="R21">
        <v>600</v>
      </c>
      <c r="S21">
        <v>33000</v>
      </c>
      <c r="T21" s="1">
        <v>44670</v>
      </c>
      <c r="U21" s="2">
        <v>8</v>
      </c>
      <c r="V21" s="1">
        <v>44678</v>
      </c>
      <c r="W21" t="s">
        <v>13</v>
      </c>
      <c r="X21" t="s">
        <v>8</v>
      </c>
      <c r="Y21" t="s">
        <v>43</v>
      </c>
      <c r="Z21" t="s">
        <v>60</v>
      </c>
    </row>
    <row r="22" spans="1:26" x14ac:dyDescent="0.25">
      <c r="A22">
        <v>45607</v>
      </c>
      <c r="B22">
        <v>320</v>
      </c>
      <c r="C22">
        <v>30</v>
      </c>
      <c r="D22">
        <v>500</v>
      </c>
      <c r="E22">
        <f t="shared" si="3"/>
        <v>15000</v>
      </c>
      <c r="F22" s="1">
        <f t="shared" ca="1" si="1"/>
        <v>44670</v>
      </c>
      <c r="G22" s="2">
        <v>2</v>
      </c>
      <c r="H22" s="1">
        <f t="shared" ca="1" si="2"/>
        <v>44672</v>
      </c>
      <c r="I22" t="s">
        <v>11</v>
      </c>
      <c r="J22" t="s">
        <v>9</v>
      </c>
      <c r="K22" t="s">
        <v>44</v>
      </c>
      <c r="L22" t="str">
        <f ca="1">IF(Table2256[[#This Row],[Fecha ent Prevista]]&lt;TODAY(), "a tiempo", "demorado")</f>
        <v>a tiempo</v>
      </c>
      <c r="O22">
        <v>40543</v>
      </c>
      <c r="P22">
        <v>326</v>
      </c>
      <c r="Q22">
        <v>55</v>
      </c>
      <c r="R22">
        <v>600</v>
      </c>
      <c r="S22">
        <v>33000</v>
      </c>
      <c r="T22" s="1">
        <v>44670</v>
      </c>
      <c r="U22" s="2">
        <v>6</v>
      </c>
      <c r="V22" s="1">
        <v>44676</v>
      </c>
      <c r="W22" t="s">
        <v>11</v>
      </c>
      <c r="X22" t="s">
        <v>8</v>
      </c>
      <c r="Y22" t="s">
        <v>43</v>
      </c>
      <c r="Z22" t="s">
        <v>60</v>
      </c>
    </row>
    <row r="23" spans="1:26" x14ac:dyDescent="0.25">
      <c r="A23">
        <v>29384</v>
      </c>
      <c r="B23">
        <v>321</v>
      </c>
      <c r="C23">
        <v>25</v>
      </c>
      <c r="D23">
        <v>300</v>
      </c>
      <c r="E23">
        <f t="shared" si="3"/>
        <v>7500</v>
      </c>
      <c r="F23" s="1">
        <f t="shared" ca="1" si="1"/>
        <v>44670</v>
      </c>
      <c r="G23" s="2">
        <v>7</v>
      </c>
      <c r="H23" s="1">
        <f t="shared" ca="1" si="2"/>
        <v>44677</v>
      </c>
      <c r="I23" t="s">
        <v>12</v>
      </c>
      <c r="J23" t="s">
        <v>8</v>
      </c>
      <c r="K23" t="s">
        <v>43</v>
      </c>
      <c r="L23" t="str">
        <f ca="1">IF(Table2256[[#This Row],[Fecha ent Prevista]]&lt;TODAY(), "a tiempo", "demorado")</f>
        <v>demorado</v>
      </c>
      <c r="O23">
        <v>10304</v>
      </c>
      <c r="P23">
        <v>331</v>
      </c>
      <c r="Q23">
        <v>15</v>
      </c>
      <c r="R23">
        <v>800</v>
      </c>
      <c r="S23">
        <v>12000</v>
      </c>
      <c r="T23" s="1">
        <v>44670</v>
      </c>
      <c r="U23" s="2">
        <v>6</v>
      </c>
      <c r="V23" s="1">
        <v>44676</v>
      </c>
      <c r="W23" t="s">
        <v>12</v>
      </c>
      <c r="X23" t="s">
        <v>8</v>
      </c>
      <c r="Y23" t="s">
        <v>43</v>
      </c>
      <c r="Z23" t="s">
        <v>60</v>
      </c>
    </row>
    <row r="24" spans="1:26" x14ac:dyDescent="0.25">
      <c r="A24">
        <v>50695</v>
      </c>
      <c r="B24">
        <v>322</v>
      </c>
      <c r="C24">
        <v>80</v>
      </c>
      <c r="D24">
        <v>500</v>
      </c>
      <c r="E24">
        <f t="shared" si="3"/>
        <v>40000</v>
      </c>
      <c r="F24" s="1">
        <f t="shared" ca="1" si="1"/>
        <v>44670</v>
      </c>
      <c r="G24" s="2">
        <v>4</v>
      </c>
      <c r="H24" s="1">
        <f t="shared" ca="1" si="2"/>
        <v>44674</v>
      </c>
      <c r="I24" t="s">
        <v>13</v>
      </c>
      <c r="J24" t="s">
        <v>7</v>
      </c>
      <c r="K24" t="s">
        <v>42</v>
      </c>
      <c r="L24" t="str">
        <f ca="1">IF(Table2256[[#This Row],[Fecha ent Prevista]]&lt;TODAY(), "a tiempo", "demorado")</f>
        <v>a tiempo</v>
      </c>
      <c r="O24">
        <v>60798</v>
      </c>
      <c r="P24">
        <v>343</v>
      </c>
      <c r="Q24">
        <v>130</v>
      </c>
      <c r="R24">
        <v>400</v>
      </c>
      <c r="S24">
        <v>52000</v>
      </c>
      <c r="T24" s="1">
        <v>44670</v>
      </c>
      <c r="U24" s="2">
        <v>4</v>
      </c>
      <c r="V24" s="1">
        <v>44674</v>
      </c>
      <c r="W24" t="s">
        <v>11</v>
      </c>
      <c r="X24" t="s">
        <v>8</v>
      </c>
      <c r="Y24" t="s">
        <v>43</v>
      </c>
      <c r="Z24" t="s">
        <v>70</v>
      </c>
    </row>
    <row r="25" spans="1:26" x14ac:dyDescent="0.25">
      <c r="A25">
        <v>10395</v>
      </c>
      <c r="B25">
        <v>323</v>
      </c>
      <c r="C25">
        <v>55</v>
      </c>
      <c r="D25">
        <v>600</v>
      </c>
      <c r="E25">
        <f t="shared" si="3"/>
        <v>33000</v>
      </c>
      <c r="F25" s="1">
        <f t="shared" ca="1" si="1"/>
        <v>44670</v>
      </c>
      <c r="G25" s="2">
        <v>8</v>
      </c>
      <c r="H25" s="1">
        <f t="shared" ca="1" si="2"/>
        <v>44678</v>
      </c>
      <c r="I25" t="s">
        <v>13</v>
      </c>
      <c r="J25" t="s">
        <v>8</v>
      </c>
      <c r="K25" t="s">
        <v>43</v>
      </c>
      <c r="L25" t="str">
        <f ca="1">IF(Table2256[[#This Row],[Fecha ent Prevista]]&lt;TODAY(), "a tiempo", "demorado")</f>
        <v>demorado</v>
      </c>
      <c r="O25">
        <v>10304</v>
      </c>
      <c r="P25">
        <v>348</v>
      </c>
      <c r="Q25">
        <v>25</v>
      </c>
      <c r="R25">
        <v>500</v>
      </c>
      <c r="S25">
        <v>12500</v>
      </c>
      <c r="T25" s="1">
        <v>44670</v>
      </c>
      <c r="U25" s="2">
        <v>6</v>
      </c>
      <c r="V25" s="1">
        <v>44676</v>
      </c>
      <c r="W25" t="s">
        <v>12</v>
      </c>
      <c r="X25" t="s">
        <v>8</v>
      </c>
      <c r="Y25" t="s">
        <v>43</v>
      </c>
      <c r="Z25" t="s">
        <v>60</v>
      </c>
    </row>
    <row r="26" spans="1:26" x14ac:dyDescent="0.25">
      <c r="A26">
        <v>15036</v>
      </c>
      <c r="B26">
        <v>324</v>
      </c>
      <c r="C26">
        <v>65</v>
      </c>
      <c r="D26">
        <v>900</v>
      </c>
      <c r="E26">
        <f t="shared" si="3"/>
        <v>58500</v>
      </c>
      <c r="F26" s="1">
        <f t="shared" ca="1" si="1"/>
        <v>44670</v>
      </c>
      <c r="G26" s="2">
        <v>2</v>
      </c>
      <c r="H26" s="1">
        <f t="shared" ca="1" si="2"/>
        <v>44672</v>
      </c>
      <c r="I26" t="s">
        <v>12</v>
      </c>
      <c r="J26" t="s">
        <v>9</v>
      </c>
      <c r="K26" t="s">
        <v>44</v>
      </c>
      <c r="L26" t="str">
        <f ca="1">IF(Table2256[[#This Row],[Fecha ent Prevista]]&lt;TODAY(), "a tiempo", "demorado")</f>
        <v>a tiempo</v>
      </c>
      <c r="O26">
        <v>29384</v>
      </c>
      <c r="P26">
        <v>359</v>
      </c>
      <c r="Q26">
        <v>110</v>
      </c>
      <c r="R26">
        <v>800</v>
      </c>
      <c r="S26">
        <v>88000</v>
      </c>
      <c r="T26" s="1">
        <v>44670</v>
      </c>
      <c r="U26" s="2">
        <v>6</v>
      </c>
      <c r="V26" s="1">
        <v>44676</v>
      </c>
      <c r="W26" t="s">
        <v>13</v>
      </c>
      <c r="X26" t="s">
        <v>8</v>
      </c>
      <c r="Y26" t="s">
        <v>43</v>
      </c>
      <c r="Z26" t="s">
        <v>60</v>
      </c>
    </row>
    <row r="27" spans="1:26" x14ac:dyDescent="0.25">
      <c r="A27">
        <v>45023</v>
      </c>
      <c r="B27">
        <v>325</v>
      </c>
      <c r="C27">
        <v>90</v>
      </c>
      <c r="D27">
        <v>400</v>
      </c>
      <c r="E27">
        <f t="shared" si="3"/>
        <v>36000</v>
      </c>
      <c r="F27" s="1">
        <f t="shared" ca="1" si="1"/>
        <v>44670</v>
      </c>
      <c r="G27" s="2">
        <v>7</v>
      </c>
      <c r="H27" s="1">
        <f t="shared" ca="1" si="2"/>
        <v>44677</v>
      </c>
      <c r="I27" t="s">
        <v>12</v>
      </c>
      <c r="J27" t="s">
        <v>7</v>
      </c>
      <c r="K27" t="s">
        <v>42</v>
      </c>
      <c r="L27" t="str">
        <f ca="1">IF(Table2256[[#This Row],[Fecha ent Prevista]]&lt;TODAY(), "a tiempo", "demorado")</f>
        <v>demorado</v>
      </c>
      <c r="O27">
        <v>10395</v>
      </c>
      <c r="P27">
        <v>361</v>
      </c>
      <c r="Q27">
        <v>55</v>
      </c>
      <c r="R27">
        <v>900</v>
      </c>
      <c r="S27">
        <v>49500</v>
      </c>
      <c r="T27" s="1">
        <v>44670</v>
      </c>
      <c r="U27" s="2">
        <v>4</v>
      </c>
      <c r="V27" s="1">
        <v>44674</v>
      </c>
      <c r="W27" t="s">
        <v>11</v>
      </c>
      <c r="X27" t="s">
        <v>8</v>
      </c>
      <c r="Y27" t="s">
        <v>43</v>
      </c>
      <c r="Z27" t="s">
        <v>70</v>
      </c>
    </row>
    <row r="28" spans="1:26" x14ac:dyDescent="0.25">
      <c r="A28">
        <v>40543</v>
      </c>
      <c r="B28">
        <v>326</v>
      </c>
      <c r="C28">
        <v>55</v>
      </c>
      <c r="D28">
        <v>600</v>
      </c>
      <c r="E28">
        <f t="shared" si="3"/>
        <v>33000</v>
      </c>
      <c r="F28" s="1">
        <f t="shared" ca="1" si="1"/>
        <v>44670</v>
      </c>
      <c r="G28" s="2">
        <v>6</v>
      </c>
      <c r="H28" s="1">
        <f t="shared" ca="1" si="2"/>
        <v>44676</v>
      </c>
      <c r="I28" t="s">
        <v>11</v>
      </c>
      <c r="J28" t="s">
        <v>8</v>
      </c>
      <c r="K28" t="s">
        <v>43</v>
      </c>
      <c r="L28" t="str">
        <f ca="1">IF(Table2256[[#This Row],[Fecha ent Prevista]]&lt;TODAY(), "a tiempo", "demorado")</f>
        <v>demorado</v>
      </c>
      <c r="O28">
        <v>45023</v>
      </c>
      <c r="P28">
        <v>363</v>
      </c>
      <c r="Q28">
        <v>40</v>
      </c>
      <c r="R28">
        <v>400</v>
      </c>
      <c r="S28">
        <v>16000</v>
      </c>
      <c r="T28" s="1">
        <v>44670</v>
      </c>
      <c r="U28" s="2">
        <v>7</v>
      </c>
      <c r="V28" s="1">
        <v>44677</v>
      </c>
      <c r="W28" t="s">
        <v>11</v>
      </c>
      <c r="X28" t="s">
        <v>8</v>
      </c>
      <c r="Y28" t="s">
        <v>43</v>
      </c>
      <c r="Z28" t="s">
        <v>60</v>
      </c>
    </row>
    <row r="29" spans="1:26" x14ac:dyDescent="0.25">
      <c r="A29">
        <v>30670</v>
      </c>
      <c r="B29">
        <v>327</v>
      </c>
      <c r="C29">
        <v>35</v>
      </c>
      <c r="D29">
        <v>500</v>
      </c>
      <c r="E29">
        <f t="shared" si="3"/>
        <v>17500</v>
      </c>
      <c r="F29" s="1">
        <f t="shared" ca="1" si="1"/>
        <v>44670</v>
      </c>
      <c r="G29" s="2">
        <v>3</v>
      </c>
      <c r="H29" s="1">
        <f t="shared" ca="1" si="2"/>
        <v>44673</v>
      </c>
      <c r="I29" t="s">
        <v>11</v>
      </c>
      <c r="J29" t="s">
        <v>9</v>
      </c>
      <c r="K29" t="s">
        <v>44</v>
      </c>
      <c r="L29" t="str">
        <f ca="1">IF(Table2256[[#This Row],[Fecha ent Prevista]]&lt;TODAY(), "a tiempo", "demorado")</f>
        <v>a tiempo</v>
      </c>
      <c r="O29">
        <v>20550</v>
      </c>
      <c r="P29">
        <v>365</v>
      </c>
      <c r="Q29">
        <v>35</v>
      </c>
      <c r="R29">
        <v>500</v>
      </c>
      <c r="S29">
        <v>17500</v>
      </c>
      <c r="T29" s="1">
        <v>44670</v>
      </c>
      <c r="U29" s="2">
        <v>8</v>
      </c>
      <c r="V29" s="1">
        <v>44678</v>
      </c>
      <c r="W29" t="s">
        <v>12</v>
      </c>
      <c r="X29" t="s">
        <v>8</v>
      </c>
      <c r="Y29" t="s">
        <v>43</v>
      </c>
      <c r="Z29" t="s">
        <v>60</v>
      </c>
    </row>
    <row r="30" spans="1:26" x14ac:dyDescent="0.25">
      <c r="A30">
        <v>45090</v>
      </c>
      <c r="B30">
        <v>328</v>
      </c>
      <c r="C30">
        <v>90</v>
      </c>
      <c r="D30">
        <v>700</v>
      </c>
      <c r="E30">
        <f t="shared" si="3"/>
        <v>63000</v>
      </c>
      <c r="F30" s="1">
        <f t="shared" ca="1" si="1"/>
        <v>44670</v>
      </c>
      <c r="G30" s="2">
        <v>8</v>
      </c>
      <c r="H30" s="1">
        <f t="shared" ca="1" si="2"/>
        <v>44678</v>
      </c>
      <c r="I30" t="s">
        <v>12</v>
      </c>
      <c r="J30" t="s">
        <v>7</v>
      </c>
      <c r="K30" t="s">
        <v>42</v>
      </c>
      <c r="L30" t="str">
        <f ca="1">IF(Table2256[[#This Row],[Fecha ent Prevista]]&lt;TODAY(), "a tiempo", "demorado")</f>
        <v>demorado</v>
      </c>
      <c r="T30" s="1"/>
      <c r="U30" s="2"/>
      <c r="V30" s="1"/>
    </row>
    <row r="31" spans="1:26" x14ac:dyDescent="0.25">
      <c r="A31">
        <v>23450</v>
      </c>
      <c r="B31">
        <v>329</v>
      </c>
      <c r="C31">
        <v>95</v>
      </c>
      <c r="D31">
        <v>300</v>
      </c>
      <c r="E31">
        <f t="shared" si="3"/>
        <v>28500</v>
      </c>
      <c r="F31" s="1">
        <f t="shared" ca="1" si="1"/>
        <v>44670</v>
      </c>
      <c r="G31" s="2">
        <v>1</v>
      </c>
      <c r="H31" s="1">
        <f t="shared" ca="1" si="2"/>
        <v>44671</v>
      </c>
      <c r="I31" t="s">
        <v>13</v>
      </c>
      <c r="J31" t="s">
        <v>8</v>
      </c>
      <c r="K31" t="s">
        <v>43</v>
      </c>
      <c r="L31" t="str">
        <f ca="1">IF(Table2256[[#This Row],[Fecha ent Prevista]]&lt;TODAY(), "a tiempo", "demorado")</f>
        <v>a tiempo</v>
      </c>
      <c r="T31" s="1"/>
      <c r="U31" s="2"/>
      <c r="V31" s="1"/>
    </row>
    <row r="32" spans="1:26" x14ac:dyDescent="0.25">
      <c r="A32">
        <v>59830</v>
      </c>
      <c r="B32">
        <v>330</v>
      </c>
      <c r="C32">
        <v>120</v>
      </c>
      <c r="D32">
        <v>500</v>
      </c>
      <c r="E32">
        <f t="shared" si="3"/>
        <v>60000</v>
      </c>
      <c r="F32" s="1">
        <f t="shared" ca="1" si="1"/>
        <v>44670</v>
      </c>
      <c r="G32" s="2">
        <v>2</v>
      </c>
      <c r="H32" s="1">
        <f t="shared" ca="1" si="2"/>
        <v>44672</v>
      </c>
      <c r="I32" t="s">
        <v>13</v>
      </c>
      <c r="J32" t="s">
        <v>9</v>
      </c>
      <c r="K32" t="s">
        <v>44</v>
      </c>
      <c r="L32" t="str">
        <f ca="1">IF(Table2256[[#This Row],[Fecha ent Prevista]]&lt;TODAY(), "a tiempo", "demorado")</f>
        <v>a tiempo</v>
      </c>
      <c r="T32" s="1"/>
      <c r="U32" s="2"/>
      <c r="V32" s="1"/>
    </row>
    <row r="33" spans="1:22" x14ac:dyDescent="0.25">
      <c r="A33">
        <v>10304</v>
      </c>
      <c r="B33">
        <v>331</v>
      </c>
      <c r="C33">
        <v>15</v>
      </c>
      <c r="D33">
        <v>800</v>
      </c>
      <c r="E33">
        <f t="shared" si="3"/>
        <v>12000</v>
      </c>
      <c r="F33" s="1">
        <f t="shared" ca="1" si="1"/>
        <v>44670</v>
      </c>
      <c r="G33" s="2">
        <v>6</v>
      </c>
      <c r="H33" s="1">
        <f t="shared" ca="1" si="2"/>
        <v>44676</v>
      </c>
      <c r="I33" t="s">
        <v>12</v>
      </c>
      <c r="J33" t="s">
        <v>8</v>
      </c>
      <c r="K33" t="s">
        <v>43</v>
      </c>
      <c r="L33" t="str">
        <f ca="1">IF(Table2256[[#This Row],[Fecha ent Prevista]]&lt;TODAY(), "a tiempo", "demorado")</f>
        <v>demorado</v>
      </c>
      <c r="T33" s="1"/>
      <c r="U33" s="2"/>
      <c r="V33" s="1"/>
    </row>
    <row r="34" spans="1:22" x14ac:dyDescent="0.25">
      <c r="A34">
        <v>60798</v>
      </c>
      <c r="B34">
        <v>332</v>
      </c>
      <c r="C34">
        <v>35</v>
      </c>
      <c r="D34">
        <v>900</v>
      </c>
      <c r="E34">
        <f t="shared" si="3"/>
        <v>31500</v>
      </c>
      <c r="F34" s="1">
        <f t="shared" ca="1" si="1"/>
        <v>44670</v>
      </c>
      <c r="G34" s="2">
        <v>3</v>
      </c>
      <c r="H34" s="1">
        <f t="shared" ca="1" si="2"/>
        <v>44673</v>
      </c>
      <c r="I34" t="s">
        <v>12</v>
      </c>
      <c r="J34" t="s">
        <v>9</v>
      </c>
      <c r="K34" t="s">
        <v>44</v>
      </c>
      <c r="L34" t="str">
        <f ca="1">IF(Table2256[[#This Row],[Fecha ent Prevista]]&lt;TODAY(), "a tiempo", "demorado")</f>
        <v>a tiempo</v>
      </c>
      <c r="T34" s="1"/>
      <c r="U34" s="2"/>
      <c r="V34" s="1"/>
    </row>
    <row r="35" spans="1:22" x14ac:dyDescent="0.25">
      <c r="A35">
        <v>29384</v>
      </c>
      <c r="B35">
        <v>333</v>
      </c>
      <c r="C35">
        <v>65</v>
      </c>
      <c r="D35">
        <v>100</v>
      </c>
      <c r="E35">
        <f t="shared" si="3"/>
        <v>6500</v>
      </c>
      <c r="F35" s="1">
        <f t="shared" ca="1" si="1"/>
        <v>44670</v>
      </c>
      <c r="G35" s="2">
        <v>4</v>
      </c>
      <c r="H35" s="1">
        <f t="shared" ca="1" si="2"/>
        <v>44674</v>
      </c>
      <c r="I35" t="s">
        <v>11</v>
      </c>
      <c r="J35" t="s">
        <v>9</v>
      </c>
      <c r="K35" t="s">
        <v>44</v>
      </c>
      <c r="L35" t="str">
        <f ca="1">IF(Table2256[[#This Row],[Fecha ent Prevista]]&lt;TODAY(), "a tiempo", "demorado")</f>
        <v>a tiempo</v>
      </c>
      <c r="T35" s="1"/>
      <c r="U35" s="2"/>
      <c r="V35" s="1"/>
    </row>
    <row r="36" spans="1:22" x14ac:dyDescent="0.25">
      <c r="A36">
        <v>59302</v>
      </c>
      <c r="B36">
        <v>334</v>
      </c>
      <c r="C36">
        <v>90</v>
      </c>
      <c r="D36">
        <v>400</v>
      </c>
      <c r="E36">
        <f t="shared" si="3"/>
        <v>36000</v>
      </c>
      <c r="F36" s="1">
        <f t="shared" ca="1" si="1"/>
        <v>44670</v>
      </c>
      <c r="G36" s="2">
        <v>2</v>
      </c>
      <c r="H36" s="1">
        <f t="shared" ca="1" si="2"/>
        <v>44672</v>
      </c>
      <c r="I36" t="s">
        <v>13</v>
      </c>
      <c r="J36" t="s">
        <v>7</v>
      </c>
      <c r="K36" t="s">
        <v>42</v>
      </c>
      <c r="L36" t="str">
        <f ca="1">IF(Table2256[[#This Row],[Fecha ent Prevista]]&lt;TODAY(), "a tiempo", "demorado")</f>
        <v>a tiempo</v>
      </c>
      <c r="T36" s="1"/>
      <c r="U36" s="2"/>
      <c r="V36" s="1"/>
    </row>
    <row r="37" spans="1:22" x14ac:dyDescent="0.25">
      <c r="A37">
        <v>45607</v>
      </c>
      <c r="B37">
        <v>335</v>
      </c>
      <c r="C37">
        <v>85</v>
      </c>
      <c r="D37">
        <v>300</v>
      </c>
      <c r="E37">
        <f t="shared" si="3"/>
        <v>25500</v>
      </c>
      <c r="F37" s="1">
        <f t="shared" ca="1" si="1"/>
        <v>44670</v>
      </c>
      <c r="G37" s="2">
        <v>7</v>
      </c>
      <c r="H37" s="1">
        <f t="shared" ca="1" si="2"/>
        <v>44677</v>
      </c>
      <c r="I37" t="s">
        <v>12</v>
      </c>
      <c r="J37" t="s">
        <v>7</v>
      </c>
      <c r="K37" t="s">
        <v>42</v>
      </c>
      <c r="L37" t="str">
        <f ca="1">IF(Table2256[[#This Row],[Fecha ent Prevista]]&lt;TODAY(), "a tiempo", "demorado")</f>
        <v>demorado</v>
      </c>
      <c r="T37" s="1"/>
      <c r="U37" s="2"/>
      <c r="V37" s="1"/>
    </row>
    <row r="38" spans="1:22" x14ac:dyDescent="0.25">
      <c r="A38">
        <v>29384</v>
      </c>
      <c r="B38">
        <v>336</v>
      </c>
      <c r="C38">
        <v>75</v>
      </c>
      <c r="D38">
        <v>500</v>
      </c>
      <c r="E38">
        <f t="shared" si="3"/>
        <v>37500</v>
      </c>
      <c r="F38" s="1">
        <f t="shared" ca="1" si="1"/>
        <v>44670</v>
      </c>
      <c r="G38" s="2">
        <v>4</v>
      </c>
      <c r="H38" s="1">
        <f t="shared" ca="1" si="2"/>
        <v>44674</v>
      </c>
      <c r="I38" t="s">
        <v>11</v>
      </c>
      <c r="J38" t="s">
        <v>7</v>
      </c>
      <c r="K38" t="s">
        <v>42</v>
      </c>
      <c r="L38" t="str">
        <f ca="1">IF(Table2256[[#This Row],[Fecha ent Prevista]]&lt;TODAY(), "a tiempo", "demorado")</f>
        <v>a tiempo</v>
      </c>
      <c r="T38" s="1"/>
      <c r="U38" s="2"/>
      <c r="V38" s="1"/>
    </row>
    <row r="39" spans="1:22" x14ac:dyDescent="0.25">
      <c r="A39">
        <v>20550</v>
      </c>
      <c r="B39">
        <v>337</v>
      </c>
      <c r="C39">
        <v>30</v>
      </c>
      <c r="D39">
        <v>600</v>
      </c>
      <c r="E39">
        <f t="shared" si="3"/>
        <v>18000</v>
      </c>
      <c r="F39" s="1">
        <f t="shared" ca="1" si="1"/>
        <v>44670</v>
      </c>
      <c r="G39" s="2">
        <v>6</v>
      </c>
      <c r="H39" s="1">
        <f t="shared" ca="1" si="2"/>
        <v>44676</v>
      </c>
      <c r="I39" t="s">
        <v>12</v>
      </c>
      <c r="J39" t="s">
        <v>7</v>
      </c>
      <c r="K39" t="s">
        <v>42</v>
      </c>
      <c r="L39" t="str">
        <f ca="1">IF(Table2256[[#This Row],[Fecha ent Prevista]]&lt;TODAY(), "a tiempo", "demorado")</f>
        <v>demorado</v>
      </c>
    </row>
    <row r="40" spans="1:22" x14ac:dyDescent="0.25">
      <c r="A40">
        <v>45607</v>
      </c>
      <c r="B40">
        <v>338</v>
      </c>
      <c r="C40">
        <v>55</v>
      </c>
      <c r="D40">
        <v>300</v>
      </c>
      <c r="E40">
        <f t="shared" si="3"/>
        <v>16500</v>
      </c>
      <c r="F40" s="1">
        <f t="shared" ca="1" si="1"/>
        <v>44670</v>
      </c>
      <c r="G40" s="2">
        <v>3</v>
      </c>
      <c r="H40" s="1">
        <f t="shared" ca="1" si="2"/>
        <v>44673</v>
      </c>
      <c r="I40" t="s">
        <v>13</v>
      </c>
      <c r="J40" t="s">
        <v>8</v>
      </c>
      <c r="K40" t="s">
        <v>43</v>
      </c>
      <c r="L40" t="str">
        <f ca="1">IF(Table2256[[#This Row],[Fecha ent Prevista]]&lt;TODAY(), "a tiempo", "demorado")</f>
        <v>a tiempo</v>
      </c>
    </row>
    <row r="41" spans="1:22" x14ac:dyDescent="0.25">
      <c r="A41">
        <v>29384</v>
      </c>
      <c r="B41">
        <v>339</v>
      </c>
      <c r="C41">
        <v>80</v>
      </c>
      <c r="D41">
        <v>800</v>
      </c>
      <c r="E41">
        <f t="shared" si="3"/>
        <v>64000</v>
      </c>
      <c r="F41" s="1">
        <f t="shared" ca="1" si="1"/>
        <v>44670</v>
      </c>
      <c r="G41" s="2">
        <v>6</v>
      </c>
      <c r="H41" s="1">
        <f t="shared" ca="1" si="2"/>
        <v>44676</v>
      </c>
      <c r="I41" t="s">
        <v>13</v>
      </c>
      <c r="J41" t="s">
        <v>9</v>
      </c>
      <c r="K41" t="s">
        <v>44</v>
      </c>
      <c r="L41" t="str">
        <f ca="1">IF(Table2256[[#This Row],[Fecha ent Prevista]]&lt;TODAY(), "a tiempo", "demorado")</f>
        <v>demorado</v>
      </c>
    </row>
    <row r="42" spans="1:22" x14ac:dyDescent="0.25">
      <c r="A42">
        <v>50695</v>
      </c>
      <c r="B42">
        <v>340</v>
      </c>
      <c r="C42">
        <v>120</v>
      </c>
      <c r="D42">
        <v>700</v>
      </c>
      <c r="E42">
        <f t="shared" si="3"/>
        <v>84000</v>
      </c>
      <c r="F42" s="1">
        <f t="shared" ca="1" si="1"/>
        <v>44670</v>
      </c>
      <c r="G42" s="2">
        <v>8</v>
      </c>
      <c r="H42" s="1">
        <f t="shared" ca="1" si="2"/>
        <v>44678</v>
      </c>
      <c r="I42" t="s">
        <v>12</v>
      </c>
      <c r="J42" t="s">
        <v>9</v>
      </c>
      <c r="K42" t="s">
        <v>44</v>
      </c>
      <c r="L42" t="str">
        <f ca="1">IF(Table2256[[#This Row],[Fecha ent Prevista]]&lt;TODAY(), "a tiempo", "demorado")</f>
        <v>demorado</v>
      </c>
    </row>
    <row r="43" spans="1:22" x14ac:dyDescent="0.25">
      <c r="A43">
        <v>30960</v>
      </c>
      <c r="B43">
        <v>341</v>
      </c>
      <c r="C43">
        <v>75</v>
      </c>
      <c r="D43">
        <v>900</v>
      </c>
      <c r="E43">
        <f t="shared" si="3"/>
        <v>67500</v>
      </c>
      <c r="F43" s="1">
        <f t="shared" ca="1" si="1"/>
        <v>44670</v>
      </c>
      <c r="G43" s="2">
        <v>7</v>
      </c>
      <c r="H43" s="1">
        <f t="shared" ca="1" si="2"/>
        <v>44677</v>
      </c>
      <c r="I43" t="s">
        <v>12</v>
      </c>
      <c r="J43" t="s">
        <v>7</v>
      </c>
      <c r="K43" t="s">
        <v>42</v>
      </c>
      <c r="L43" t="str">
        <f ca="1">IF(Table2256[[#This Row],[Fecha ent Prevista]]&lt;TODAY(), "a tiempo", "demorado")</f>
        <v>demorado</v>
      </c>
    </row>
    <row r="44" spans="1:22" x14ac:dyDescent="0.25">
      <c r="A44">
        <v>10304</v>
      </c>
      <c r="B44">
        <v>342</v>
      </c>
      <c r="C44">
        <v>120</v>
      </c>
      <c r="D44">
        <v>500</v>
      </c>
      <c r="E44">
        <f t="shared" si="3"/>
        <v>60000</v>
      </c>
      <c r="F44" s="1">
        <f t="shared" ca="1" si="1"/>
        <v>44670</v>
      </c>
      <c r="G44" s="2">
        <v>3</v>
      </c>
      <c r="H44" s="1">
        <f t="shared" ca="1" si="2"/>
        <v>44673</v>
      </c>
      <c r="I44" t="s">
        <v>11</v>
      </c>
      <c r="J44" t="s">
        <v>7</v>
      </c>
      <c r="K44" t="s">
        <v>42</v>
      </c>
      <c r="L44" t="str">
        <f ca="1">IF(Table2256[[#This Row],[Fecha ent Prevista]]&lt;TODAY(), "a tiempo", "demorado")</f>
        <v>a tiempo</v>
      </c>
    </row>
    <row r="45" spans="1:22" x14ac:dyDescent="0.25">
      <c r="A45">
        <v>60798</v>
      </c>
      <c r="B45">
        <v>343</v>
      </c>
      <c r="C45">
        <v>130</v>
      </c>
      <c r="D45">
        <v>400</v>
      </c>
      <c r="E45">
        <f t="shared" si="3"/>
        <v>52000</v>
      </c>
      <c r="F45" s="1">
        <f t="shared" ca="1" si="1"/>
        <v>44670</v>
      </c>
      <c r="G45" s="2">
        <v>4</v>
      </c>
      <c r="H45" s="1">
        <f t="shared" ca="1" si="2"/>
        <v>44674</v>
      </c>
      <c r="I45" t="s">
        <v>11</v>
      </c>
      <c r="J45" t="s">
        <v>8</v>
      </c>
      <c r="K45" t="s">
        <v>43</v>
      </c>
      <c r="L45" t="str">
        <f ca="1">IF(Table2256[[#This Row],[Fecha ent Prevista]]&lt;TODAY(), "a tiempo", "demorado")</f>
        <v>a tiempo</v>
      </c>
    </row>
    <row r="46" spans="1:22" x14ac:dyDescent="0.25">
      <c r="A46">
        <v>29384</v>
      </c>
      <c r="B46">
        <v>344</v>
      </c>
      <c r="C46">
        <v>100</v>
      </c>
      <c r="D46">
        <v>300</v>
      </c>
      <c r="E46">
        <f t="shared" si="3"/>
        <v>30000</v>
      </c>
      <c r="F46" s="1">
        <f t="shared" ca="1" si="1"/>
        <v>44670</v>
      </c>
      <c r="G46" s="2">
        <v>5</v>
      </c>
      <c r="H46" s="1">
        <f t="shared" ca="1" si="2"/>
        <v>44675</v>
      </c>
      <c r="I46" t="s">
        <v>12</v>
      </c>
      <c r="J46" t="s">
        <v>9</v>
      </c>
      <c r="K46" t="s">
        <v>44</v>
      </c>
      <c r="L46" t="str">
        <f ca="1">IF(Table2256[[#This Row],[Fecha ent Prevista]]&lt;TODAY(), "a tiempo", "demorado")</f>
        <v>demorado</v>
      </c>
    </row>
    <row r="47" spans="1:22" x14ac:dyDescent="0.25">
      <c r="A47">
        <v>59302</v>
      </c>
      <c r="B47">
        <v>345</v>
      </c>
      <c r="C47">
        <v>85</v>
      </c>
      <c r="D47">
        <v>500</v>
      </c>
      <c r="E47">
        <f t="shared" si="3"/>
        <v>42500</v>
      </c>
      <c r="F47" s="1">
        <f t="shared" ca="1" si="1"/>
        <v>44670</v>
      </c>
      <c r="G47" s="2">
        <v>8</v>
      </c>
      <c r="H47" s="1">
        <f t="shared" ca="1" si="2"/>
        <v>44678</v>
      </c>
      <c r="I47" t="s">
        <v>13</v>
      </c>
      <c r="J47" t="s">
        <v>7</v>
      </c>
      <c r="K47" t="s">
        <v>42</v>
      </c>
      <c r="L47" t="str">
        <f ca="1">IF(Table2256[[#This Row],[Fecha ent Prevista]]&lt;TODAY(), "a tiempo", "demorado")</f>
        <v>demorado</v>
      </c>
    </row>
    <row r="48" spans="1:22" x14ac:dyDescent="0.25">
      <c r="A48">
        <v>23450</v>
      </c>
      <c r="B48">
        <v>346</v>
      </c>
      <c r="C48">
        <v>90</v>
      </c>
      <c r="D48">
        <v>700</v>
      </c>
      <c r="E48">
        <f t="shared" si="3"/>
        <v>63000</v>
      </c>
      <c r="F48" s="1">
        <f t="shared" ca="1" si="1"/>
        <v>44670</v>
      </c>
      <c r="G48" s="2">
        <v>2</v>
      </c>
      <c r="H48" s="1">
        <f t="shared" ca="1" si="2"/>
        <v>44672</v>
      </c>
      <c r="I48" t="s">
        <v>13</v>
      </c>
      <c r="J48" t="s">
        <v>8</v>
      </c>
      <c r="K48" t="s">
        <v>43</v>
      </c>
      <c r="L48" t="str">
        <f ca="1">IF(Table2256[[#This Row],[Fecha ent Prevista]]&lt;TODAY(), "a tiempo", "demorado")</f>
        <v>a tiempo</v>
      </c>
    </row>
    <row r="49" spans="1:12" x14ac:dyDescent="0.25">
      <c r="A49">
        <v>59830</v>
      </c>
      <c r="B49">
        <v>347</v>
      </c>
      <c r="C49">
        <v>110</v>
      </c>
      <c r="D49">
        <v>200</v>
      </c>
      <c r="E49">
        <f t="shared" si="3"/>
        <v>22000</v>
      </c>
      <c r="F49" s="1">
        <f t="shared" ca="1" si="1"/>
        <v>44670</v>
      </c>
      <c r="G49" s="2">
        <v>7</v>
      </c>
      <c r="H49" s="1">
        <f t="shared" ca="1" si="2"/>
        <v>44677</v>
      </c>
      <c r="I49" t="s">
        <v>12</v>
      </c>
      <c r="J49" t="s">
        <v>9</v>
      </c>
      <c r="K49" t="s">
        <v>44</v>
      </c>
      <c r="L49" t="str">
        <f ca="1">IF(Table2256[[#This Row],[Fecha ent Prevista]]&lt;TODAY(), "a tiempo", "demorado")</f>
        <v>demorado</v>
      </c>
    </row>
    <row r="50" spans="1:12" x14ac:dyDescent="0.25">
      <c r="A50">
        <v>10304</v>
      </c>
      <c r="B50">
        <v>348</v>
      </c>
      <c r="C50">
        <v>25</v>
      </c>
      <c r="D50">
        <v>500</v>
      </c>
      <c r="E50">
        <f t="shared" si="3"/>
        <v>12500</v>
      </c>
      <c r="F50" s="1">
        <f t="shared" ca="1" si="1"/>
        <v>44670</v>
      </c>
      <c r="G50" s="2">
        <v>6</v>
      </c>
      <c r="H50" s="1">
        <f t="shared" ca="1" si="2"/>
        <v>44676</v>
      </c>
      <c r="I50" t="s">
        <v>12</v>
      </c>
      <c r="J50" t="s">
        <v>8</v>
      </c>
      <c r="K50" t="s">
        <v>43</v>
      </c>
      <c r="L50" t="str">
        <f ca="1">IF(Table2256[[#This Row],[Fecha ent Prevista]]&lt;TODAY(), "a tiempo", "demorado")</f>
        <v>demorado</v>
      </c>
    </row>
    <row r="51" spans="1:12" x14ac:dyDescent="0.25">
      <c r="A51">
        <v>60798</v>
      </c>
      <c r="B51">
        <v>349</v>
      </c>
      <c r="C51">
        <v>90</v>
      </c>
      <c r="D51">
        <v>500</v>
      </c>
      <c r="E51">
        <f t="shared" si="3"/>
        <v>45000</v>
      </c>
      <c r="F51" s="1">
        <f t="shared" ca="1" si="1"/>
        <v>44670</v>
      </c>
      <c r="G51" s="2">
        <v>3</v>
      </c>
      <c r="H51" s="1">
        <f t="shared" ca="1" si="2"/>
        <v>44673</v>
      </c>
      <c r="I51" t="s">
        <v>11</v>
      </c>
      <c r="J51" t="s">
        <v>9</v>
      </c>
      <c r="K51" t="s">
        <v>44</v>
      </c>
      <c r="L51" t="str">
        <f ca="1">IF(Table2256[[#This Row],[Fecha ent Prevista]]&lt;TODAY(), "a tiempo", "demorado")</f>
        <v>a tiempo</v>
      </c>
    </row>
    <row r="52" spans="1:12" x14ac:dyDescent="0.25">
      <c r="A52">
        <v>29384</v>
      </c>
      <c r="B52">
        <v>350</v>
      </c>
      <c r="C52">
        <v>35</v>
      </c>
      <c r="D52">
        <v>600</v>
      </c>
      <c r="E52">
        <f t="shared" si="3"/>
        <v>21000</v>
      </c>
      <c r="F52" s="1">
        <f t="shared" ca="1" si="1"/>
        <v>44670</v>
      </c>
      <c r="G52" s="2">
        <v>8</v>
      </c>
      <c r="H52" s="1">
        <f t="shared" ca="1" si="2"/>
        <v>44678</v>
      </c>
      <c r="I52" t="s">
        <v>13</v>
      </c>
      <c r="J52" t="s">
        <v>9</v>
      </c>
      <c r="K52" t="s">
        <v>44</v>
      </c>
      <c r="L52" t="str">
        <f ca="1">IF(Table2256[[#This Row],[Fecha ent Prevista]]&lt;TODAY(), "a tiempo", "demorado")</f>
        <v>demorado</v>
      </c>
    </row>
    <row r="53" spans="1:12" x14ac:dyDescent="0.25">
      <c r="A53">
        <v>59302</v>
      </c>
      <c r="B53">
        <v>351</v>
      </c>
      <c r="C53">
        <v>60</v>
      </c>
      <c r="D53">
        <v>900</v>
      </c>
      <c r="E53">
        <f t="shared" si="3"/>
        <v>54000</v>
      </c>
      <c r="F53" s="1">
        <f t="shared" ca="1" si="1"/>
        <v>44670</v>
      </c>
      <c r="G53" s="2">
        <v>1</v>
      </c>
      <c r="H53" s="1">
        <f t="shared" ca="1" si="2"/>
        <v>44671</v>
      </c>
      <c r="I53" t="s">
        <v>12</v>
      </c>
      <c r="J53" t="s">
        <v>7</v>
      </c>
      <c r="K53" t="s">
        <v>42</v>
      </c>
      <c r="L53" t="str">
        <f ca="1">IF(Table2256[[#This Row],[Fecha ent Prevista]]&lt;TODAY(), "a tiempo", "demorado")</f>
        <v>a tiempo</v>
      </c>
    </row>
    <row r="54" spans="1:12" x14ac:dyDescent="0.25">
      <c r="A54">
        <v>45607</v>
      </c>
      <c r="B54">
        <v>352</v>
      </c>
      <c r="C54">
        <v>40</v>
      </c>
      <c r="D54">
        <v>600</v>
      </c>
      <c r="E54">
        <f t="shared" si="3"/>
        <v>24000</v>
      </c>
      <c r="F54" s="1">
        <f t="shared" ca="1" si="1"/>
        <v>44670</v>
      </c>
      <c r="G54" s="2">
        <v>2</v>
      </c>
      <c r="H54" s="1">
        <f t="shared" ca="1" si="2"/>
        <v>44672</v>
      </c>
      <c r="I54" t="s">
        <v>11</v>
      </c>
      <c r="J54" t="s">
        <v>7</v>
      </c>
      <c r="K54" t="s">
        <v>42</v>
      </c>
      <c r="L54" t="str">
        <f ca="1">IF(Table2256[[#This Row],[Fecha ent Prevista]]&lt;TODAY(), "a tiempo", "demorado")</f>
        <v>a tiempo</v>
      </c>
    </row>
    <row r="55" spans="1:12" x14ac:dyDescent="0.25">
      <c r="A55">
        <v>29384</v>
      </c>
      <c r="B55">
        <v>353</v>
      </c>
      <c r="C55">
        <v>75</v>
      </c>
      <c r="D55">
        <v>700</v>
      </c>
      <c r="E55">
        <f t="shared" si="3"/>
        <v>52500</v>
      </c>
      <c r="F55" s="1">
        <f t="shared" ca="1" si="1"/>
        <v>44670</v>
      </c>
      <c r="G55" s="2">
        <v>7</v>
      </c>
      <c r="H55" s="1">
        <f t="shared" ca="1" si="2"/>
        <v>44677</v>
      </c>
      <c r="I55" t="s">
        <v>12</v>
      </c>
      <c r="J55" t="s">
        <v>7</v>
      </c>
      <c r="K55" t="s">
        <v>42</v>
      </c>
      <c r="L55" t="str">
        <f ca="1">IF(Table2256[[#This Row],[Fecha ent Prevista]]&lt;TODAY(), "a tiempo", "demorado")</f>
        <v>demorado</v>
      </c>
    </row>
    <row r="56" spans="1:12" x14ac:dyDescent="0.25">
      <c r="A56">
        <v>10304</v>
      </c>
      <c r="B56">
        <v>354</v>
      </c>
      <c r="C56">
        <v>60</v>
      </c>
      <c r="D56">
        <v>200</v>
      </c>
      <c r="E56">
        <f t="shared" si="3"/>
        <v>12000</v>
      </c>
      <c r="F56" s="1">
        <f t="shared" ca="1" si="1"/>
        <v>44670</v>
      </c>
      <c r="G56" s="2">
        <v>6</v>
      </c>
      <c r="H56" s="1">
        <f t="shared" ca="1" si="2"/>
        <v>44676</v>
      </c>
      <c r="I56" t="s">
        <v>13</v>
      </c>
      <c r="J56" t="s">
        <v>7</v>
      </c>
      <c r="K56" t="s">
        <v>42</v>
      </c>
      <c r="L56" t="str">
        <f ca="1">IF(Table2256[[#This Row],[Fecha ent Prevista]]&lt;TODAY(), "a tiempo", "demorado")</f>
        <v>demorado</v>
      </c>
    </row>
    <row r="57" spans="1:12" x14ac:dyDescent="0.25">
      <c r="A57">
        <v>60798</v>
      </c>
      <c r="B57">
        <v>355</v>
      </c>
      <c r="C57">
        <v>25</v>
      </c>
      <c r="D57">
        <v>300</v>
      </c>
      <c r="E57">
        <f t="shared" si="3"/>
        <v>7500</v>
      </c>
      <c r="F57" s="1">
        <f t="shared" ca="1" si="1"/>
        <v>44670</v>
      </c>
      <c r="G57" s="2">
        <v>3</v>
      </c>
      <c r="H57" s="1">
        <f t="shared" ca="1" si="2"/>
        <v>44673</v>
      </c>
      <c r="I57" t="s">
        <v>13</v>
      </c>
      <c r="J57" t="s">
        <v>8</v>
      </c>
      <c r="K57" t="s">
        <v>43</v>
      </c>
      <c r="L57" t="str">
        <f ca="1">IF(Table2256[[#This Row],[Fecha ent Prevista]]&lt;TODAY(), "a tiempo", "demorado")</f>
        <v>a tiempo</v>
      </c>
    </row>
    <row r="58" spans="1:12" x14ac:dyDescent="0.25">
      <c r="A58">
        <v>29384</v>
      </c>
      <c r="B58">
        <v>356</v>
      </c>
      <c r="C58">
        <v>40</v>
      </c>
      <c r="D58">
        <v>500</v>
      </c>
      <c r="E58">
        <f t="shared" si="3"/>
        <v>20000</v>
      </c>
      <c r="F58" s="1">
        <f t="shared" ca="1" si="1"/>
        <v>44670</v>
      </c>
      <c r="G58" s="2">
        <v>8</v>
      </c>
      <c r="H58" s="1">
        <f t="shared" ca="1" si="2"/>
        <v>44678</v>
      </c>
      <c r="I58" t="s">
        <v>13</v>
      </c>
      <c r="J58" t="s">
        <v>9</v>
      </c>
      <c r="K58" t="s">
        <v>44</v>
      </c>
      <c r="L58" t="str">
        <f ca="1">IF(Table2256[[#This Row],[Fecha ent Prevista]]&lt;TODAY(), "a tiempo", "demorado")</f>
        <v>demorado</v>
      </c>
    </row>
    <row r="59" spans="1:12" x14ac:dyDescent="0.25">
      <c r="A59">
        <v>59302</v>
      </c>
      <c r="B59">
        <v>357</v>
      </c>
      <c r="C59">
        <v>95</v>
      </c>
      <c r="D59">
        <v>600</v>
      </c>
      <c r="E59">
        <f t="shared" si="3"/>
        <v>57000</v>
      </c>
      <c r="F59" s="1">
        <f t="shared" ca="1" si="1"/>
        <v>44670</v>
      </c>
      <c r="G59" s="2">
        <v>1</v>
      </c>
      <c r="H59" s="1">
        <f t="shared" ca="1" si="2"/>
        <v>44671</v>
      </c>
      <c r="I59" t="s">
        <v>12</v>
      </c>
      <c r="J59" t="s">
        <v>9</v>
      </c>
      <c r="K59" t="s">
        <v>44</v>
      </c>
      <c r="L59" t="str">
        <f ca="1">IF(Table2256[[#This Row],[Fecha ent Prevista]]&lt;TODAY(), "a tiempo", "demorado")</f>
        <v>a tiempo</v>
      </c>
    </row>
    <row r="60" spans="1:12" x14ac:dyDescent="0.25">
      <c r="A60">
        <v>45607</v>
      </c>
      <c r="B60">
        <v>358</v>
      </c>
      <c r="C60">
        <v>90</v>
      </c>
      <c r="D60">
        <v>300</v>
      </c>
      <c r="E60">
        <f t="shared" si="3"/>
        <v>27000</v>
      </c>
      <c r="F60" s="1">
        <f t="shared" ca="1" si="1"/>
        <v>44670</v>
      </c>
      <c r="G60" s="2">
        <v>2</v>
      </c>
      <c r="H60" s="1">
        <f t="shared" ca="1" si="2"/>
        <v>44672</v>
      </c>
      <c r="I60" t="s">
        <v>11</v>
      </c>
      <c r="J60" t="s">
        <v>7</v>
      </c>
      <c r="K60" t="s">
        <v>42</v>
      </c>
      <c r="L60" t="str">
        <f ca="1">IF(Table2256[[#This Row],[Fecha ent Prevista]]&lt;TODAY(), "a tiempo", "demorado")</f>
        <v>a tiempo</v>
      </c>
    </row>
    <row r="61" spans="1:12" x14ac:dyDescent="0.25">
      <c r="A61">
        <v>29384</v>
      </c>
      <c r="B61">
        <v>359</v>
      </c>
      <c r="C61">
        <v>110</v>
      </c>
      <c r="D61">
        <v>800</v>
      </c>
      <c r="E61">
        <f t="shared" si="3"/>
        <v>88000</v>
      </c>
      <c r="F61" s="1">
        <f t="shared" ca="1" si="1"/>
        <v>44670</v>
      </c>
      <c r="G61" s="2">
        <v>6</v>
      </c>
      <c r="H61" s="1">
        <f t="shared" ca="1" si="2"/>
        <v>44676</v>
      </c>
      <c r="I61" t="s">
        <v>13</v>
      </c>
      <c r="J61" t="s">
        <v>8</v>
      </c>
      <c r="K61" t="s">
        <v>43</v>
      </c>
      <c r="L61" t="str">
        <f ca="1">IF(Table2256[[#This Row],[Fecha ent Prevista]]&lt;TODAY(), "a tiempo", "demorado")</f>
        <v>demorado</v>
      </c>
    </row>
    <row r="62" spans="1:12" x14ac:dyDescent="0.25">
      <c r="A62">
        <v>50695</v>
      </c>
      <c r="B62">
        <v>360</v>
      </c>
      <c r="C62">
        <v>45</v>
      </c>
      <c r="D62">
        <v>700</v>
      </c>
      <c r="E62">
        <f t="shared" si="3"/>
        <v>31500</v>
      </c>
      <c r="F62" s="1">
        <f t="shared" ca="1" si="1"/>
        <v>44670</v>
      </c>
      <c r="G62" s="2">
        <v>3</v>
      </c>
      <c r="H62" s="1">
        <f t="shared" ca="1" si="2"/>
        <v>44673</v>
      </c>
      <c r="I62" t="s">
        <v>12</v>
      </c>
      <c r="J62" t="s">
        <v>9</v>
      </c>
      <c r="K62" t="s">
        <v>44</v>
      </c>
      <c r="L62" t="str">
        <f ca="1">IF(Table2256[[#This Row],[Fecha ent Prevista]]&lt;TODAY(), "a tiempo", "demorado")</f>
        <v>a tiempo</v>
      </c>
    </row>
    <row r="63" spans="1:12" x14ac:dyDescent="0.25">
      <c r="A63">
        <v>10395</v>
      </c>
      <c r="B63">
        <v>361</v>
      </c>
      <c r="C63">
        <v>55</v>
      </c>
      <c r="D63">
        <v>900</v>
      </c>
      <c r="E63">
        <f t="shared" si="3"/>
        <v>49500</v>
      </c>
      <c r="F63" s="1">
        <f t="shared" ca="1" si="1"/>
        <v>44670</v>
      </c>
      <c r="G63" s="2">
        <v>4</v>
      </c>
      <c r="H63" s="1">
        <f t="shared" ca="1" si="2"/>
        <v>44674</v>
      </c>
      <c r="I63" t="s">
        <v>11</v>
      </c>
      <c r="J63" t="s">
        <v>8</v>
      </c>
      <c r="K63" t="s">
        <v>43</v>
      </c>
      <c r="L63" t="str">
        <f ca="1">IF(Table2256[[#This Row],[Fecha ent Prevista]]&lt;TODAY(), "a tiempo", "demorado")</f>
        <v>a tiempo</v>
      </c>
    </row>
    <row r="64" spans="1:12" x14ac:dyDescent="0.25">
      <c r="A64">
        <v>15036</v>
      </c>
      <c r="B64">
        <v>362</v>
      </c>
      <c r="C64">
        <v>110</v>
      </c>
      <c r="D64">
        <v>500</v>
      </c>
      <c r="E64">
        <f t="shared" si="3"/>
        <v>55000</v>
      </c>
      <c r="F64" s="1">
        <f t="shared" ca="1" si="1"/>
        <v>44670</v>
      </c>
      <c r="G64" s="2">
        <v>2</v>
      </c>
      <c r="H64" s="1">
        <f t="shared" ca="1" si="2"/>
        <v>44672</v>
      </c>
      <c r="I64" t="s">
        <v>12</v>
      </c>
      <c r="J64" t="s">
        <v>9</v>
      </c>
      <c r="K64" t="s">
        <v>44</v>
      </c>
      <c r="L64" t="str">
        <f ca="1">IF(Table2256[[#This Row],[Fecha ent Prevista]]&lt;TODAY(), "a tiempo", "demorado")</f>
        <v>a tiempo</v>
      </c>
    </row>
    <row r="65" spans="1:12" x14ac:dyDescent="0.25">
      <c r="A65">
        <v>45023</v>
      </c>
      <c r="B65">
        <v>363</v>
      </c>
      <c r="C65">
        <v>40</v>
      </c>
      <c r="D65">
        <v>400</v>
      </c>
      <c r="E65">
        <f t="shared" si="3"/>
        <v>16000</v>
      </c>
      <c r="F65" s="1">
        <f t="shared" ca="1" si="1"/>
        <v>44670</v>
      </c>
      <c r="G65" s="2">
        <v>7</v>
      </c>
      <c r="H65" s="1">
        <f t="shared" ca="1" si="2"/>
        <v>44677</v>
      </c>
      <c r="I65" t="s">
        <v>11</v>
      </c>
      <c r="J65" t="s">
        <v>8</v>
      </c>
      <c r="K65" t="s">
        <v>43</v>
      </c>
      <c r="L65" t="str">
        <f ca="1">IF(Table2256[[#This Row],[Fecha ent Prevista]]&lt;TODAY(), "a tiempo", "demorado")</f>
        <v>demorado</v>
      </c>
    </row>
    <row r="66" spans="1:12" x14ac:dyDescent="0.25">
      <c r="A66">
        <v>40543</v>
      </c>
      <c r="B66">
        <v>364</v>
      </c>
      <c r="C66">
        <v>70</v>
      </c>
      <c r="D66">
        <v>300</v>
      </c>
      <c r="E66">
        <f t="shared" si="3"/>
        <v>21000</v>
      </c>
      <c r="F66" s="1">
        <f t="shared" ca="1" si="1"/>
        <v>44670</v>
      </c>
      <c r="G66" s="2">
        <v>4</v>
      </c>
      <c r="H66" s="1">
        <f t="shared" ca="1" si="2"/>
        <v>44674</v>
      </c>
      <c r="I66" t="s">
        <v>12</v>
      </c>
      <c r="J66" t="s">
        <v>7</v>
      </c>
      <c r="K66" t="s">
        <v>42</v>
      </c>
      <c r="L66" t="str">
        <f ca="1">IF(Table2256[[#This Row],[Fecha ent Prevista]]&lt;TODAY(), "a tiempo", "demorado")</f>
        <v>a tiempo</v>
      </c>
    </row>
    <row r="67" spans="1:12" x14ac:dyDescent="0.25">
      <c r="A67">
        <v>20550</v>
      </c>
      <c r="B67">
        <v>365</v>
      </c>
      <c r="C67">
        <v>35</v>
      </c>
      <c r="D67">
        <v>500</v>
      </c>
      <c r="E67">
        <f t="shared" si="3"/>
        <v>17500</v>
      </c>
      <c r="F67" s="1">
        <f t="shared" ref="F67:F68" ca="1" si="4">+TODAY()-5</f>
        <v>44670</v>
      </c>
      <c r="G67" s="2">
        <v>8</v>
      </c>
      <c r="H67" s="1">
        <f t="shared" ref="H67:H68" ca="1" si="5">+F67+G67</f>
        <v>44678</v>
      </c>
      <c r="I67" t="s">
        <v>12</v>
      </c>
      <c r="J67" t="s">
        <v>8</v>
      </c>
      <c r="K67" t="s">
        <v>43</v>
      </c>
      <c r="L67" t="str">
        <f ca="1">IF(Table2256[[#This Row],[Fecha ent Prevista]]&lt;TODAY(), "a tiempo", "demorado")</f>
        <v>demorado</v>
      </c>
    </row>
    <row r="68" spans="1:12" x14ac:dyDescent="0.25">
      <c r="A68">
        <v>45607</v>
      </c>
      <c r="B68">
        <v>366</v>
      </c>
      <c r="C68">
        <v>40</v>
      </c>
      <c r="D68">
        <v>700</v>
      </c>
      <c r="E68">
        <f t="shared" si="3"/>
        <v>28000</v>
      </c>
      <c r="F68" s="1">
        <f t="shared" ca="1" si="4"/>
        <v>44670</v>
      </c>
      <c r="G68" s="2">
        <v>2</v>
      </c>
      <c r="H68" s="1">
        <f t="shared" ca="1" si="5"/>
        <v>44672</v>
      </c>
      <c r="I68" t="s">
        <v>11</v>
      </c>
      <c r="J68" t="s">
        <v>9</v>
      </c>
      <c r="K68" t="s">
        <v>44</v>
      </c>
      <c r="L68" t="str">
        <f ca="1">IF(Table2256[[#This Row],[Fecha ent Prevista]]&lt;TODAY(), "a tiempo", "demorado")</f>
        <v>a tiempo</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E8D11-8484-40C0-90A5-DD03E10036E0}">
  <dimension ref="A1:AA68"/>
  <sheetViews>
    <sheetView topLeftCell="F1" zoomScale="60" zoomScaleNormal="60" workbookViewId="0">
      <selection activeCell="N36" sqref="N36"/>
    </sheetView>
  </sheetViews>
  <sheetFormatPr defaultRowHeight="15" x14ac:dyDescent="0.25"/>
  <cols>
    <col min="6" max="6" width="18" bestFit="1" customWidth="1"/>
    <col min="8" max="8" width="19.7109375" bestFit="1" customWidth="1"/>
    <col min="11" max="11" width="19.140625" bestFit="1" customWidth="1"/>
    <col min="12" max="12" width="19.140625" customWidth="1"/>
    <col min="20" max="20" width="14.140625" customWidth="1"/>
    <col min="22" max="22" width="15.42578125" customWidth="1"/>
    <col min="23" max="23" width="15.5703125" customWidth="1"/>
  </cols>
  <sheetData>
    <row r="1" spans="1:27" x14ac:dyDescent="0.25">
      <c r="A1" t="s">
        <v>10</v>
      </c>
      <c r="B1" t="s">
        <v>0</v>
      </c>
      <c r="C1" t="s">
        <v>1</v>
      </c>
      <c r="D1" t="s">
        <v>2</v>
      </c>
      <c r="E1" t="s">
        <v>3</v>
      </c>
      <c r="F1" t="s">
        <v>4</v>
      </c>
      <c r="G1" t="s">
        <v>14</v>
      </c>
      <c r="H1" t="s">
        <v>15</v>
      </c>
      <c r="I1" t="s">
        <v>5</v>
      </c>
      <c r="J1" t="s">
        <v>6</v>
      </c>
      <c r="K1" t="s">
        <v>41</v>
      </c>
      <c r="L1" t="s">
        <v>58</v>
      </c>
      <c r="O1" s="4" t="s">
        <v>10</v>
      </c>
      <c r="P1" s="5" t="s">
        <v>0</v>
      </c>
      <c r="Q1" s="5" t="s">
        <v>1</v>
      </c>
      <c r="R1" s="5" t="s">
        <v>2</v>
      </c>
      <c r="S1" s="5" t="s">
        <v>3</v>
      </c>
      <c r="T1" s="5" t="s">
        <v>4</v>
      </c>
      <c r="U1" s="5" t="s">
        <v>14</v>
      </c>
      <c r="V1" s="5" t="s">
        <v>15</v>
      </c>
      <c r="W1" s="5" t="s">
        <v>5</v>
      </c>
      <c r="X1" s="5" t="s">
        <v>6</v>
      </c>
      <c r="Y1" s="5" t="s">
        <v>41</v>
      </c>
      <c r="Z1" s="6" t="s">
        <v>58</v>
      </c>
      <c r="AA1" s="5" t="s">
        <v>1</v>
      </c>
    </row>
    <row r="2" spans="1:27" x14ac:dyDescent="0.25">
      <c r="A2">
        <v>10304</v>
      </c>
      <c r="B2">
        <v>300</v>
      </c>
      <c r="C2">
        <v>25</v>
      </c>
      <c r="D2">
        <v>300</v>
      </c>
      <c r="E2">
        <f t="shared" ref="E2:E12" si="0">+D2*C2</f>
        <v>7500</v>
      </c>
      <c r="F2" s="1">
        <f ca="1">+TODAY()-5</f>
        <v>44670</v>
      </c>
      <c r="G2" s="2">
        <v>3</v>
      </c>
      <c r="H2" s="1">
        <f ca="1">+F2+G2</f>
        <v>44673</v>
      </c>
      <c r="I2" t="s">
        <v>11</v>
      </c>
      <c r="J2" t="s">
        <v>7</v>
      </c>
      <c r="K2" t="s">
        <v>42</v>
      </c>
      <c r="L2" t="str">
        <f ca="1">IF(Table22567[[#This Row],[Fecha ent Prevista]]&lt;TODAY(), "a tiempo", "demorado")</f>
        <v>a tiempo</v>
      </c>
      <c r="Q2" t="s">
        <v>73</v>
      </c>
      <c r="X2" t="s">
        <v>75</v>
      </c>
      <c r="AA2" t="s">
        <v>74</v>
      </c>
    </row>
    <row r="3" spans="1:27" x14ac:dyDescent="0.25">
      <c r="A3">
        <v>60798</v>
      </c>
      <c r="B3">
        <v>301</v>
      </c>
      <c r="C3">
        <v>90</v>
      </c>
      <c r="D3">
        <v>500</v>
      </c>
      <c r="E3">
        <f t="shared" si="0"/>
        <v>45000</v>
      </c>
      <c r="F3" s="1">
        <f t="shared" ref="F3:F66" ca="1" si="1">+TODAY()-5</f>
        <v>44670</v>
      </c>
      <c r="G3" s="2">
        <v>6</v>
      </c>
      <c r="H3" s="1">
        <f t="shared" ref="H3:H66" ca="1" si="2">+F3+G3</f>
        <v>44676</v>
      </c>
      <c r="I3" t="s">
        <v>12</v>
      </c>
      <c r="J3" t="s">
        <v>8</v>
      </c>
      <c r="K3" t="s">
        <v>43</v>
      </c>
      <c r="L3" t="str">
        <f ca="1">IF(Table22567[[#This Row],[Fecha ent Prevista]]&lt;TODAY(), "a tiempo", "demorado")</f>
        <v>demorado</v>
      </c>
    </row>
    <row r="4" spans="1:27" x14ac:dyDescent="0.25">
      <c r="A4">
        <v>29384</v>
      </c>
      <c r="B4">
        <v>302</v>
      </c>
      <c r="C4">
        <v>20</v>
      </c>
      <c r="D4">
        <v>900</v>
      </c>
      <c r="E4">
        <f t="shared" si="0"/>
        <v>18000</v>
      </c>
      <c r="F4" s="1">
        <f t="shared" ca="1" si="1"/>
        <v>44670</v>
      </c>
      <c r="G4" s="2">
        <v>3</v>
      </c>
      <c r="H4" s="1">
        <f t="shared" ca="1" si="2"/>
        <v>44673</v>
      </c>
      <c r="I4" t="s">
        <v>13</v>
      </c>
      <c r="J4" t="s">
        <v>9</v>
      </c>
      <c r="K4" t="s">
        <v>44</v>
      </c>
      <c r="L4" t="str">
        <f ca="1">IF(Table22567[[#This Row],[Fecha ent Prevista]]&lt;TODAY(), "a tiempo", "demorado")</f>
        <v>a tiempo</v>
      </c>
    </row>
    <row r="5" spans="1:27" x14ac:dyDescent="0.25">
      <c r="A5">
        <v>59302</v>
      </c>
      <c r="B5">
        <v>303</v>
      </c>
      <c r="C5">
        <v>80</v>
      </c>
      <c r="D5">
        <v>200</v>
      </c>
      <c r="E5">
        <f t="shared" si="0"/>
        <v>16000</v>
      </c>
      <c r="F5" s="1">
        <f t="shared" ca="1" si="1"/>
        <v>44670</v>
      </c>
      <c r="G5" s="2">
        <v>6</v>
      </c>
      <c r="H5" s="1">
        <f t="shared" ca="1" si="2"/>
        <v>44676</v>
      </c>
      <c r="I5" t="s">
        <v>13</v>
      </c>
      <c r="J5" t="s">
        <v>7</v>
      </c>
      <c r="K5" t="s">
        <v>42</v>
      </c>
      <c r="L5" t="str">
        <f ca="1">IF(Table22567[[#This Row],[Fecha ent Prevista]]&lt;TODAY(), "a tiempo", "demorado")</f>
        <v>demorado</v>
      </c>
    </row>
    <row r="6" spans="1:27" x14ac:dyDescent="0.25">
      <c r="A6">
        <v>45607</v>
      </c>
      <c r="B6">
        <v>304</v>
      </c>
      <c r="C6">
        <v>40</v>
      </c>
      <c r="D6">
        <v>800</v>
      </c>
      <c r="E6">
        <f t="shared" si="0"/>
        <v>32000</v>
      </c>
      <c r="F6" s="1">
        <f t="shared" ca="1" si="1"/>
        <v>44670</v>
      </c>
      <c r="G6" s="2">
        <v>8</v>
      </c>
      <c r="H6" s="1">
        <f t="shared" ca="1" si="2"/>
        <v>44678</v>
      </c>
      <c r="I6" t="s">
        <v>12</v>
      </c>
      <c r="J6" t="s">
        <v>8</v>
      </c>
      <c r="K6" t="s">
        <v>43</v>
      </c>
      <c r="L6" t="str">
        <f ca="1">IF(Table22567[[#This Row],[Fecha ent Prevista]]&lt;TODAY(), "a tiempo", "demorado")</f>
        <v>demorado</v>
      </c>
    </row>
    <row r="7" spans="1:27" x14ac:dyDescent="0.25">
      <c r="A7">
        <v>29384</v>
      </c>
      <c r="B7">
        <v>305</v>
      </c>
      <c r="C7">
        <v>35</v>
      </c>
      <c r="D7">
        <v>400</v>
      </c>
      <c r="E7">
        <f t="shared" si="0"/>
        <v>14000</v>
      </c>
      <c r="F7" s="1">
        <f t="shared" ca="1" si="1"/>
        <v>44670</v>
      </c>
      <c r="G7" s="2">
        <v>7</v>
      </c>
      <c r="H7" s="1">
        <f t="shared" ca="1" si="2"/>
        <v>44677</v>
      </c>
      <c r="I7" t="s">
        <v>12</v>
      </c>
      <c r="J7" t="s">
        <v>9</v>
      </c>
      <c r="K7" t="s">
        <v>44</v>
      </c>
      <c r="L7" t="str">
        <f ca="1">IF(Table22567[[#This Row],[Fecha ent Prevista]]&lt;TODAY(), "a tiempo", "demorado")</f>
        <v>demorado</v>
      </c>
    </row>
    <row r="8" spans="1:27" x14ac:dyDescent="0.25">
      <c r="A8">
        <v>50695</v>
      </c>
      <c r="B8">
        <v>306</v>
      </c>
      <c r="C8">
        <v>60</v>
      </c>
      <c r="D8">
        <v>200</v>
      </c>
      <c r="E8">
        <f t="shared" si="0"/>
        <v>12000</v>
      </c>
      <c r="F8" s="1">
        <f t="shared" ca="1" si="1"/>
        <v>44670</v>
      </c>
      <c r="G8" s="2">
        <v>3</v>
      </c>
      <c r="H8" s="1">
        <f t="shared" ca="1" si="2"/>
        <v>44673</v>
      </c>
      <c r="I8" t="s">
        <v>11</v>
      </c>
      <c r="J8" t="s">
        <v>8</v>
      </c>
      <c r="K8" t="s">
        <v>43</v>
      </c>
      <c r="L8" t="str">
        <f ca="1">IF(Table22567[[#This Row],[Fecha ent Prevista]]&lt;TODAY(), "a tiempo", "demorado")</f>
        <v>a tiempo</v>
      </c>
    </row>
    <row r="9" spans="1:27" x14ac:dyDescent="0.25">
      <c r="A9">
        <v>10395</v>
      </c>
      <c r="B9">
        <v>307</v>
      </c>
      <c r="C9">
        <v>40</v>
      </c>
      <c r="D9">
        <v>300</v>
      </c>
      <c r="E9">
        <f t="shared" si="0"/>
        <v>12000</v>
      </c>
      <c r="F9" s="1">
        <f t="shared" ca="1" si="1"/>
        <v>44670</v>
      </c>
      <c r="G9" s="2">
        <v>4</v>
      </c>
      <c r="H9" s="1">
        <f t="shared" ca="1" si="2"/>
        <v>44674</v>
      </c>
      <c r="I9" t="s">
        <v>11</v>
      </c>
      <c r="J9" t="s">
        <v>9</v>
      </c>
      <c r="K9" t="s">
        <v>44</v>
      </c>
      <c r="L9" t="str">
        <f ca="1">IF(Table22567[[#This Row],[Fecha ent Prevista]]&lt;TODAY(), "a tiempo", "demorado")</f>
        <v>a tiempo</v>
      </c>
    </row>
    <row r="10" spans="1:27" x14ac:dyDescent="0.25">
      <c r="A10">
        <v>15036</v>
      </c>
      <c r="B10">
        <v>308</v>
      </c>
      <c r="C10">
        <v>120</v>
      </c>
      <c r="D10">
        <v>400</v>
      </c>
      <c r="E10">
        <f t="shared" si="0"/>
        <v>48000</v>
      </c>
      <c r="F10" s="1">
        <f t="shared" ca="1" si="1"/>
        <v>44670</v>
      </c>
      <c r="G10" s="2">
        <v>5</v>
      </c>
      <c r="H10" s="1">
        <f t="shared" ca="1" si="2"/>
        <v>44675</v>
      </c>
      <c r="I10" t="s">
        <v>12</v>
      </c>
      <c r="J10" t="s">
        <v>9</v>
      </c>
      <c r="K10" t="s">
        <v>44</v>
      </c>
      <c r="L10" t="str">
        <f ca="1">IF(Table22567[[#This Row],[Fecha ent Prevista]]&lt;TODAY(), "a tiempo", "demorado")</f>
        <v>demorado</v>
      </c>
    </row>
    <row r="11" spans="1:27" x14ac:dyDescent="0.25">
      <c r="A11">
        <v>45023</v>
      </c>
      <c r="B11">
        <v>309</v>
      </c>
      <c r="C11">
        <v>30</v>
      </c>
      <c r="D11">
        <v>100</v>
      </c>
      <c r="E11">
        <f t="shared" si="0"/>
        <v>3000</v>
      </c>
      <c r="F11" s="1">
        <f t="shared" ca="1" si="1"/>
        <v>44670</v>
      </c>
      <c r="G11" s="2">
        <v>8</v>
      </c>
      <c r="H11" s="1">
        <f t="shared" ca="1" si="2"/>
        <v>44678</v>
      </c>
      <c r="I11" t="s">
        <v>13</v>
      </c>
      <c r="J11" t="s">
        <v>7</v>
      </c>
      <c r="K11" t="s">
        <v>42</v>
      </c>
      <c r="L11" t="str">
        <f ca="1">IF(Table22567[[#This Row],[Fecha ent Prevista]]&lt;TODAY(), "a tiempo", "demorado")</f>
        <v>demorado</v>
      </c>
    </row>
    <row r="12" spans="1:27" x14ac:dyDescent="0.25">
      <c r="A12">
        <v>40543</v>
      </c>
      <c r="B12">
        <v>310</v>
      </c>
      <c r="C12">
        <v>25</v>
      </c>
      <c r="D12">
        <v>500</v>
      </c>
      <c r="E12">
        <f t="shared" si="0"/>
        <v>12500</v>
      </c>
      <c r="F12" s="1">
        <f t="shared" ca="1" si="1"/>
        <v>44670</v>
      </c>
      <c r="G12" s="2">
        <v>2</v>
      </c>
      <c r="H12" s="1">
        <f t="shared" ca="1" si="2"/>
        <v>44672</v>
      </c>
      <c r="I12" t="s">
        <v>13</v>
      </c>
      <c r="J12" t="s">
        <v>7</v>
      </c>
      <c r="K12" t="s">
        <v>42</v>
      </c>
      <c r="L12" t="str">
        <f ca="1">IF(Table22567[[#This Row],[Fecha ent Prevista]]&lt;TODAY(), "a tiempo", "demorado")</f>
        <v>a tiempo</v>
      </c>
    </row>
    <row r="13" spans="1:27" x14ac:dyDescent="0.25">
      <c r="A13">
        <v>20550</v>
      </c>
      <c r="B13">
        <v>311</v>
      </c>
      <c r="C13">
        <v>60</v>
      </c>
      <c r="D13">
        <v>600</v>
      </c>
      <c r="E13">
        <f>+D13*C13</f>
        <v>36000</v>
      </c>
      <c r="F13" s="1">
        <f t="shared" ca="1" si="1"/>
        <v>44670</v>
      </c>
      <c r="G13" s="2">
        <v>7</v>
      </c>
      <c r="H13" s="1">
        <f t="shared" ca="1" si="2"/>
        <v>44677</v>
      </c>
      <c r="I13" t="s">
        <v>12</v>
      </c>
      <c r="J13" t="s">
        <v>7</v>
      </c>
      <c r="K13" t="s">
        <v>42</v>
      </c>
      <c r="L13" t="str">
        <f ca="1">IF(Table22567[[#This Row],[Fecha ent Prevista]]&lt;TODAY(), "a tiempo", "demorado")</f>
        <v>demorado</v>
      </c>
    </row>
    <row r="14" spans="1:27" x14ac:dyDescent="0.25">
      <c r="A14">
        <v>45607</v>
      </c>
      <c r="B14">
        <v>312</v>
      </c>
      <c r="C14">
        <v>45</v>
      </c>
      <c r="D14">
        <v>700</v>
      </c>
      <c r="E14">
        <f t="shared" ref="E14:E68" si="3">+D14*C14</f>
        <v>31500</v>
      </c>
      <c r="F14" s="1">
        <f t="shared" ca="1" si="1"/>
        <v>44670</v>
      </c>
      <c r="G14" s="2">
        <v>6</v>
      </c>
      <c r="H14" s="1">
        <f t="shared" ca="1" si="2"/>
        <v>44676</v>
      </c>
      <c r="I14" t="s">
        <v>12</v>
      </c>
      <c r="J14" t="s">
        <v>7</v>
      </c>
      <c r="K14" t="s">
        <v>42</v>
      </c>
      <c r="L14" t="str">
        <f ca="1">IF(Table22567[[#This Row],[Fecha ent Prevista]]&lt;TODAY(), "a tiempo", "demorado")</f>
        <v>demorado</v>
      </c>
    </row>
    <row r="15" spans="1:27" x14ac:dyDescent="0.25">
      <c r="A15">
        <v>29384</v>
      </c>
      <c r="B15">
        <v>313</v>
      </c>
      <c r="C15">
        <v>80</v>
      </c>
      <c r="D15">
        <v>400</v>
      </c>
      <c r="E15">
        <f t="shared" si="3"/>
        <v>32000</v>
      </c>
      <c r="F15" s="1">
        <f t="shared" ca="1" si="1"/>
        <v>44670</v>
      </c>
      <c r="G15" s="2">
        <v>3</v>
      </c>
      <c r="H15" s="1">
        <f t="shared" ca="1" si="2"/>
        <v>44673</v>
      </c>
      <c r="I15" t="s">
        <v>11</v>
      </c>
      <c r="J15" t="s">
        <v>8</v>
      </c>
      <c r="K15" t="s">
        <v>43</v>
      </c>
      <c r="L15" t="str">
        <f ca="1">IF(Table22567[[#This Row],[Fecha ent Prevista]]&lt;TODAY(), "a tiempo", "demorado")</f>
        <v>a tiempo</v>
      </c>
      <c r="O15" s="4" t="s">
        <v>10</v>
      </c>
      <c r="P15" s="5" t="s">
        <v>0</v>
      </c>
      <c r="Q15" s="5" t="s">
        <v>1</v>
      </c>
      <c r="R15" s="5" t="s">
        <v>2</v>
      </c>
      <c r="S15" s="5" t="s">
        <v>3</v>
      </c>
      <c r="T15" s="5" t="s">
        <v>4</v>
      </c>
      <c r="U15" s="5" t="s">
        <v>14</v>
      </c>
      <c r="V15" s="5" t="s">
        <v>15</v>
      </c>
      <c r="W15" s="5" t="s">
        <v>5</v>
      </c>
      <c r="X15" s="5" t="s">
        <v>6</v>
      </c>
      <c r="Y15" s="5" t="s">
        <v>41</v>
      </c>
      <c r="Z15" s="6" t="s">
        <v>58</v>
      </c>
    </row>
    <row r="16" spans="1:27" x14ac:dyDescent="0.25">
      <c r="A16">
        <v>50695</v>
      </c>
      <c r="B16">
        <v>314</v>
      </c>
      <c r="C16">
        <v>65</v>
      </c>
      <c r="D16">
        <v>300</v>
      </c>
      <c r="E16">
        <f t="shared" si="3"/>
        <v>19500</v>
      </c>
      <c r="F16" s="1">
        <f t="shared" ca="1" si="1"/>
        <v>44670</v>
      </c>
      <c r="G16" s="2">
        <v>8</v>
      </c>
      <c r="H16" s="1">
        <v>44684</v>
      </c>
      <c r="I16" t="s">
        <v>13</v>
      </c>
      <c r="J16" t="s">
        <v>9</v>
      </c>
      <c r="K16" t="s">
        <v>44</v>
      </c>
      <c r="L16" t="str">
        <f ca="1">IF(Table22567[[#This Row],[Fecha ent Prevista]]&lt;TODAY(), "a tiempo", "demorado")</f>
        <v>demorado</v>
      </c>
      <c r="O16">
        <v>59302</v>
      </c>
      <c r="P16">
        <v>303</v>
      </c>
      <c r="Q16">
        <v>80</v>
      </c>
      <c r="R16">
        <v>200</v>
      </c>
      <c r="S16">
        <v>16000</v>
      </c>
      <c r="T16" s="1">
        <v>44670</v>
      </c>
      <c r="U16" s="2">
        <v>6</v>
      </c>
      <c r="V16" s="1">
        <v>44676</v>
      </c>
      <c r="W16" t="s">
        <v>13</v>
      </c>
      <c r="X16" t="s">
        <v>7</v>
      </c>
      <c r="Y16" t="s">
        <v>42</v>
      </c>
      <c r="Z16" t="s">
        <v>60</v>
      </c>
    </row>
    <row r="17" spans="1:26" x14ac:dyDescent="0.25">
      <c r="A17">
        <v>30960</v>
      </c>
      <c r="B17">
        <v>315</v>
      </c>
      <c r="C17">
        <v>75</v>
      </c>
      <c r="D17">
        <v>400</v>
      </c>
      <c r="E17">
        <f t="shared" si="3"/>
        <v>30000</v>
      </c>
      <c r="F17" s="1">
        <f t="shared" ca="1" si="1"/>
        <v>44670</v>
      </c>
      <c r="G17" s="2">
        <v>1</v>
      </c>
      <c r="H17" s="1">
        <f t="shared" ca="1" si="2"/>
        <v>44671</v>
      </c>
      <c r="I17" t="s">
        <v>12</v>
      </c>
      <c r="J17" t="s">
        <v>9</v>
      </c>
      <c r="K17" t="s">
        <v>44</v>
      </c>
      <c r="L17" t="str">
        <f ca="1">IF(Table22567[[#This Row],[Fecha ent Prevista]]&lt;TODAY(), "a tiempo", "demorado")</f>
        <v>a tiempo</v>
      </c>
      <c r="O17">
        <v>50695</v>
      </c>
      <c r="P17">
        <v>306</v>
      </c>
      <c r="Q17">
        <v>60</v>
      </c>
      <c r="R17">
        <v>200</v>
      </c>
      <c r="S17">
        <v>12000</v>
      </c>
      <c r="T17" s="1">
        <v>44670</v>
      </c>
      <c r="U17" s="2">
        <v>3</v>
      </c>
      <c r="V17" s="1">
        <v>44673</v>
      </c>
      <c r="W17" t="s">
        <v>11</v>
      </c>
      <c r="X17" t="s">
        <v>8</v>
      </c>
      <c r="Y17" t="s">
        <v>43</v>
      </c>
      <c r="Z17" t="s">
        <v>70</v>
      </c>
    </row>
    <row r="18" spans="1:26" x14ac:dyDescent="0.25">
      <c r="A18">
        <v>10304</v>
      </c>
      <c r="B18">
        <v>316</v>
      </c>
      <c r="C18">
        <v>90</v>
      </c>
      <c r="D18">
        <v>700</v>
      </c>
      <c r="E18">
        <f t="shared" si="3"/>
        <v>63000</v>
      </c>
      <c r="F18" s="1">
        <f t="shared" ca="1" si="1"/>
        <v>44670</v>
      </c>
      <c r="G18" s="2">
        <v>2</v>
      </c>
      <c r="H18" s="1">
        <f t="shared" ca="1" si="2"/>
        <v>44672</v>
      </c>
      <c r="I18" t="s">
        <v>11</v>
      </c>
      <c r="J18" t="s">
        <v>7</v>
      </c>
      <c r="K18" t="s">
        <v>42</v>
      </c>
      <c r="L18" t="str">
        <f ca="1">IF(Table22567[[#This Row],[Fecha ent Prevista]]&lt;TODAY(), "a tiempo", "demorado")</f>
        <v>a tiempo</v>
      </c>
      <c r="O18">
        <v>20550</v>
      </c>
      <c r="P18">
        <v>311</v>
      </c>
      <c r="Q18">
        <v>60</v>
      </c>
      <c r="R18">
        <v>600</v>
      </c>
      <c r="S18">
        <v>36000</v>
      </c>
      <c r="T18" s="1">
        <v>44670</v>
      </c>
      <c r="U18" s="2">
        <v>7</v>
      </c>
      <c r="V18" s="1">
        <v>44677</v>
      </c>
      <c r="W18" t="s">
        <v>12</v>
      </c>
      <c r="X18" t="s">
        <v>7</v>
      </c>
      <c r="Y18" t="s">
        <v>42</v>
      </c>
      <c r="Z18" t="s">
        <v>60</v>
      </c>
    </row>
    <row r="19" spans="1:26" x14ac:dyDescent="0.25">
      <c r="A19">
        <v>60798</v>
      </c>
      <c r="B19">
        <v>317</v>
      </c>
      <c r="C19">
        <v>20</v>
      </c>
      <c r="D19">
        <v>800</v>
      </c>
      <c r="E19">
        <f t="shared" si="3"/>
        <v>16000</v>
      </c>
      <c r="F19" s="1">
        <f t="shared" ca="1" si="1"/>
        <v>44670</v>
      </c>
      <c r="G19" s="2">
        <v>6</v>
      </c>
      <c r="H19" s="1">
        <f t="shared" ca="1" si="2"/>
        <v>44676</v>
      </c>
      <c r="I19" t="s">
        <v>12</v>
      </c>
      <c r="J19" t="s">
        <v>8</v>
      </c>
      <c r="K19" t="s">
        <v>43</v>
      </c>
      <c r="L19" t="str">
        <f ca="1">IF(Table22567[[#This Row],[Fecha ent Prevista]]&lt;TODAY(), "a tiempo", "demorado")</f>
        <v>demorado</v>
      </c>
      <c r="O19">
        <v>29384</v>
      </c>
      <c r="P19">
        <v>313</v>
      </c>
      <c r="Q19">
        <v>80</v>
      </c>
      <c r="R19">
        <v>400</v>
      </c>
      <c r="S19">
        <v>32000</v>
      </c>
      <c r="T19" s="1">
        <v>44670</v>
      </c>
      <c r="U19" s="2">
        <v>3</v>
      </c>
      <c r="V19" s="1">
        <v>44673</v>
      </c>
      <c r="W19" t="s">
        <v>11</v>
      </c>
      <c r="X19" t="s">
        <v>8</v>
      </c>
      <c r="Y19" t="s">
        <v>43</v>
      </c>
      <c r="Z19" t="s">
        <v>70</v>
      </c>
    </row>
    <row r="20" spans="1:26" x14ac:dyDescent="0.25">
      <c r="A20">
        <v>29384</v>
      </c>
      <c r="B20">
        <v>318</v>
      </c>
      <c r="C20">
        <v>15</v>
      </c>
      <c r="D20">
        <v>200</v>
      </c>
      <c r="E20">
        <f t="shared" si="3"/>
        <v>3000</v>
      </c>
      <c r="F20" s="1">
        <f t="shared" ca="1" si="1"/>
        <v>44670</v>
      </c>
      <c r="G20" s="2">
        <v>3</v>
      </c>
      <c r="H20" s="1">
        <f t="shared" ca="1" si="2"/>
        <v>44673</v>
      </c>
      <c r="I20" t="s">
        <v>13</v>
      </c>
      <c r="J20" t="s">
        <v>9</v>
      </c>
      <c r="K20" t="s">
        <v>44</v>
      </c>
      <c r="L20" t="str">
        <f ca="1">IF(Table22567[[#This Row],[Fecha ent Prevista]]&lt;TODAY(), "a tiempo", "demorado")</f>
        <v>a tiempo</v>
      </c>
      <c r="O20">
        <v>50695</v>
      </c>
      <c r="P20">
        <v>322</v>
      </c>
      <c r="Q20">
        <v>80</v>
      </c>
      <c r="R20">
        <v>500</v>
      </c>
      <c r="S20">
        <v>40000</v>
      </c>
      <c r="T20" s="1">
        <v>44670</v>
      </c>
      <c r="U20" s="2">
        <v>4</v>
      </c>
      <c r="V20" s="1">
        <v>44674</v>
      </c>
      <c r="W20" t="s">
        <v>13</v>
      </c>
      <c r="X20" t="s">
        <v>7</v>
      </c>
      <c r="Y20" t="s">
        <v>42</v>
      </c>
      <c r="Z20" t="s">
        <v>70</v>
      </c>
    </row>
    <row r="21" spans="1:26" x14ac:dyDescent="0.25">
      <c r="A21">
        <v>59302</v>
      </c>
      <c r="B21">
        <v>319</v>
      </c>
      <c r="C21">
        <v>45</v>
      </c>
      <c r="D21">
        <v>500</v>
      </c>
      <c r="E21">
        <f t="shared" si="3"/>
        <v>22500</v>
      </c>
      <c r="F21" s="1">
        <f t="shared" ca="1" si="1"/>
        <v>44670</v>
      </c>
      <c r="G21" s="2">
        <v>4</v>
      </c>
      <c r="H21" s="1">
        <f t="shared" ca="1" si="2"/>
        <v>44674</v>
      </c>
      <c r="I21" t="s">
        <v>12</v>
      </c>
      <c r="J21" t="s">
        <v>8</v>
      </c>
      <c r="K21" t="s">
        <v>43</v>
      </c>
      <c r="L21" t="str">
        <f ca="1">IF(Table22567[[#This Row],[Fecha ent Prevista]]&lt;TODAY(), "a tiempo", "demorado")</f>
        <v>a tiempo</v>
      </c>
      <c r="O21">
        <v>10395</v>
      </c>
      <c r="P21">
        <v>323</v>
      </c>
      <c r="Q21">
        <v>55</v>
      </c>
      <c r="R21">
        <v>600</v>
      </c>
      <c r="S21">
        <v>33000</v>
      </c>
      <c r="T21" s="1">
        <v>44670</v>
      </c>
      <c r="U21" s="2">
        <v>8</v>
      </c>
      <c r="V21" s="1">
        <v>44678</v>
      </c>
      <c r="W21" t="s">
        <v>13</v>
      </c>
      <c r="X21" t="s">
        <v>8</v>
      </c>
      <c r="Y21" t="s">
        <v>43</v>
      </c>
      <c r="Z21" t="s">
        <v>60</v>
      </c>
    </row>
    <row r="22" spans="1:26" x14ac:dyDescent="0.25">
      <c r="A22">
        <v>45607</v>
      </c>
      <c r="B22">
        <v>320</v>
      </c>
      <c r="C22">
        <v>30</v>
      </c>
      <c r="D22">
        <v>500</v>
      </c>
      <c r="E22">
        <f t="shared" si="3"/>
        <v>15000</v>
      </c>
      <c r="F22" s="1">
        <f t="shared" ca="1" si="1"/>
        <v>44670</v>
      </c>
      <c r="G22" s="2">
        <v>2</v>
      </c>
      <c r="H22" s="1">
        <f t="shared" ca="1" si="2"/>
        <v>44672</v>
      </c>
      <c r="I22" t="s">
        <v>11</v>
      </c>
      <c r="J22" t="s">
        <v>9</v>
      </c>
      <c r="K22" t="s">
        <v>44</v>
      </c>
      <c r="L22" t="str">
        <f ca="1">IF(Table22567[[#This Row],[Fecha ent Prevista]]&lt;TODAY(), "a tiempo", "demorado")</f>
        <v>a tiempo</v>
      </c>
      <c r="O22">
        <v>40543</v>
      </c>
      <c r="P22">
        <v>326</v>
      </c>
      <c r="Q22">
        <v>55</v>
      </c>
      <c r="R22">
        <v>600</v>
      </c>
      <c r="S22">
        <v>33000</v>
      </c>
      <c r="T22" s="1">
        <v>44670</v>
      </c>
      <c r="U22" s="2">
        <v>6</v>
      </c>
      <c r="V22" s="1">
        <v>44676</v>
      </c>
      <c r="W22" t="s">
        <v>11</v>
      </c>
      <c r="X22" t="s">
        <v>8</v>
      </c>
      <c r="Y22" t="s">
        <v>43</v>
      </c>
      <c r="Z22" t="s">
        <v>60</v>
      </c>
    </row>
    <row r="23" spans="1:26" x14ac:dyDescent="0.25">
      <c r="A23">
        <v>29384</v>
      </c>
      <c r="B23">
        <v>321</v>
      </c>
      <c r="C23">
        <v>25</v>
      </c>
      <c r="D23">
        <v>300</v>
      </c>
      <c r="E23">
        <f t="shared" si="3"/>
        <v>7500</v>
      </c>
      <c r="F23" s="1">
        <f t="shared" ca="1" si="1"/>
        <v>44670</v>
      </c>
      <c r="G23" s="2">
        <v>7</v>
      </c>
      <c r="H23" s="1">
        <f t="shared" ca="1" si="2"/>
        <v>44677</v>
      </c>
      <c r="I23" t="s">
        <v>12</v>
      </c>
      <c r="J23" t="s">
        <v>8</v>
      </c>
      <c r="K23" t="s">
        <v>43</v>
      </c>
      <c r="L23" t="str">
        <f ca="1">IF(Table22567[[#This Row],[Fecha ent Prevista]]&lt;TODAY(), "a tiempo", "demorado")</f>
        <v>demorado</v>
      </c>
      <c r="O23">
        <v>45607</v>
      </c>
      <c r="P23">
        <v>335</v>
      </c>
      <c r="Q23">
        <v>85</v>
      </c>
      <c r="R23">
        <v>300</v>
      </c>
      <c r="S23">
        <v>25500</v>
      </c>
      <c r="T23" s="1">
        <v>44670</v>
      </c>
      <c r="U23" s="2">
        <v>7</v>
      </c>
      <c r="V23" s="1">
        <v>44677</v>
      </c>
      <c r="W23" t="s">
        <v>12</v>
      </c>
      <c r="X23" t="s">
        <v>7</v>
      </c>
      <c r="Y23" t="s">
        <v>42</v>
      </c>
      <c r="Z23" t="s">
        <v>60</v>
      </c>
    </row>
    <row r="24" spans="1:26" x14ac:dyDescent="0.25">
      <c r="A24">
        <v>50695</v>
      </c>
      <c r="B24">
        <v>322</v>
      </c>
      <c r="C24">
        <v>80</v>
      </c>
      <c r="D24">
        <v>500</v>
      </c>
      <c r="E24">
        <f t="shared" si="3"/>
        <v>40000</v>
      </c>
      <c r="F24" s="1">
        <f t="shared" ca="1" si="1"/>
        <v>44670</v>
      </c>
      <c r="G24" s="2">
        <v>4</v>
      </c>
      <c r="H24" s="1">
        <f t="shared" ca="1" si="2"/>
        <v>44674</v>
      </c>
      <c r="I24" t="s">
        <v>13</v>
      </c>
      <c r="J24" t="s">
        <v>7</v>
      </c>
      <c r="K24" t="s">
        <v>42</v>
      </c>
      <c r="L24" t="str">
        <f ca="1">IF(Table22567[[#This Row],[Fecha ent Prevista]]&lt;TODAY(), "a tiempo", "demorado")</f>
        <v>a tiempo</v>
      </c>
      <c r="O24">
        <v>29384</v>
      </c>
      <c r="P24">
        <v>336</v>
      </c>
      <c r="Q24">
        <v>75</v>
      </c>
      <c r="R24">
        <v>500</v>
      </c>
      <c r="S24">
        <v>37500</v>
      </c>
      <c r="T24" s="1">
        <v>44670</v>
      </c>
      <c r="U24" s="2">
        <v>4</v>
      </c>
      <c r="V24" s="1">
        <v>44674</v>
      </c>
      <c r="W24" t="s">
        <v>11</v>
      </c>
      <c r="X24" t="s">
        <v>7</v>
      </c>
      <c r="Y24" t="s">
        <v>42</v>
      </c>
      <c r="Z24" t="s">
        <v>70</v>
      </c>
    </row>
    <row r="25" spans="1:26" x14ac:dyDescent="0.25">
      <c r="A25">
        <v>10395</v>
      </c>
      <c r="B25">
        <v>323</v>
      </c>
      <c r="C25">
        <v>55</v>
      </c>
      <c r="D25">
        <v>600</v>
      </c>
      <c r="E25">
        <f t="shared" si="3"/>
        <v>33000</v>
      </c>
      <c r="F25" s="1">
        <f t="shared" ca="1" si="1"/>
        <v>44670</v>
      </c>
      <c r="G25" s="2">
        <v>8</v>
      </c>
      <c r="H25" s="1">
        <f t="shared" ca="1" si="2"/>
        <v>44678</v>
      </c>
      <c r="I25" t="s">
        <v>13</v>
      </c>
      <c r="J25" t="s">
        <v>8</v>
      </c>
      <c r="K25" t="s">
        <v>43</v>
      </c>
      <c r="L25" t="str">
        <f ca="1">IF(Table22567[[#This Row],[Fecha ent Prevista]]&lt;TODAY(), "a tiempo", "demorado")</f>
        <v>demorado</v>
      </c>
      <c r="O25">
        <v>45607</v>
      </c>
      <c r="P25">
        <v>338</v>
      </c>
      <c r="Q25">
        <v>55</v>
      </c>
      <c r="R25">
        <v>300</v>
      </c>
      <c r="S25">
        <v>16500</v>
      </c>
      <c r="T25" s="1">
        <v>44670</v>
      </c>
      <c r="U25" s="2">
        <v>3</v>
      </c>
      <c r="V25" s="1">
        <v>44673</v>
      </c>
      <c r="W25" t="s">
        <v>13</v>
      </c>
      <c r="X25" t="s">
        <v>8</v>
      </c>
      <c r="Y25" t="s">
        <v>43</v>
      </c>
      <c r="Z25" t="s">
        <v>70</v>
      </c>
    </row>
    <row r="26" spans="1:26" x14ac:dyDescent="0.25">
      <c r="A26">
        <v>15036</v>
      </c>
      <c r="B26">
        <v>324</v>
      </c>
      <c r="C26">
        <v>65</v>
      </c>
      <c r="D26">
        <v>900</v>
      </c>
      <c r="E26">
        <f t="shared" si="3"/>
        <v>58500</v>
      </c>
      <c r="F26" s="1">
        <f t="shared" ca="1" si="1"/>
        <v>44670</v>
      </c>
      <c r="G26" s="2">
        <v>2</v>
      </c>
      <c r="H26" s="1">
        <f t="shared" ca="1" si="2"/>
        <v>44672</v>
      </c>
      <c r="I26" t="s">
        <v>12</v>
      </c>
      <c r="J26" t="s">
        <v>9</v>
      </c>
      <c r="K26" t="s">
        <v>44</v>
      </c>
      <c r="L26" t="str">
        <f ca="1">IF(Table22567[[#This Row],[Fecha ent Prevista]]&lt;TODAY(), "a tiempo", "demorado")</f>
        <v>a tiempo</v>
      </c>
      <c r="O26">
        <v>30960</v>
      </c>
      <c r="P26">
        <v>341</v>
      </c>
      <c r="Q26">
        <v>75</v>
      </c>
      <c r="R26">
        <v>900</v>
      </c>
      <c r="S26">
        <v>67500</v>
      </c>
      <c r="T26" s="1">
        <v>44670</v>
      </c>
      <c r="U26" s="2">
        <v>7</v>
      </c>
      <c r="V26" s="1">
        <v>44677</v>
      </c>
      <c r="W26" t="s">
        <v>12</v>
      </c>
      <c r="X26" t="s">
        <v>7</v>
      </c>
      <c r="Y26" t="s">
        <v>42</v>
      </c>
      <c r="Z26" t="s">
        <v>60</v>
      </c>
    </row>
    <row r="27" spans="1:26" x14ac:dyDescent="0.25">
      <c r="A27">
        <v>45023</v>
      </c>
      <c r="B27">
        <v>325</v>
      </c>
      <c r="C27">
        <v>90</v>
      </c>
      <c r="D27">
        <v>400</v>
      </c>
      <c r="E27">
        <f t="shared" si="3"/>
        <v>36000</v>
      </c>
      <c r="F27" s="1">
        <f t="shared" ca="1" si="1"/>
        <v>44670</v>
      </c>
      <c r="G27" s="2">
        <v>7</v>
      </c>
      <c r="H27" s="1">
        <f t="shared" ca="1" si="2"/>
        <v>44677</v>
      </c>
      <c r="I27" t="s">
        <v>12</v>
      </c>
      <c r="J27" t="s">
        <v>7</v>
      </c>
      <c r="K27" t="s">
        <v>42</v>
      </c>
      <c r="L27" t="str">
        <f ca="1">IF(Table22567[[#This Row],[Fecha ent Prevista]]&lt;TODAY(), "a tiempo", "demorado")</f>
        <v>demorado</v>
      </c>
      <c r="O27">
        <v>59302</v>
      </c>
      <c r="P27">
        <v>345</v>
      </c>
      <c r="Q27">
        <v>85</v>
      </c>
      <c r="R27">
        <v>500</v>
      </c>
      <c r="S27">
        <v>42500</v>
      </c>
      <c r="T27" s="1">
        <v>44670</v>
      </c>
      <c r="U27" s="2">
        <v>8</v>
      </c>
      <c r="V27" s="1">
        <v>44678</v>
      </c>
      <c r="W27" t="s">
        <v>13</v>
      </c>
      <c r="X27" t="s">
        <v>7</v>
      </c>
      <c r="Y27" t="s">
        <v>42</v>
      </c>
      <c r="Z27" t="s">
        <v>60</v>
      </c>
    </row>
    <row r="28" spans="1:26" x14ac:dyDescent="0.25">
      <c r="A28">
        <v>40543</v>
      </c>
      <c r="B28">
        <v>326</v>
      </c>
      <c r="C28">
        <v>55</v>
      </c>
      <c r="D28">
        <v>600</v>
      </c>
      <c r="E28">
        <f t="shared" si="3"/>
        <v>33000</v>
      </c>
      <c r="F28" s="1">
        <f t="shared" ca="1" si="1"/>
        <v>44670</v>
      </c>
      <c r="G28" s="2">
        <v>6</v>
      </c>
      <c r="H28" s="1">
        <f t="shared" ca="1" si="2"/>
        <v>44676</v>
      </c>
      <c r="I28" t="s">
        <v>11</v>
      </c>
      <c r="J28" t="s">
        <v>8</v>
      </c>
      <c r="K28" t="s">
        <v>43</v>
      </c>
      <c r="L28" t="str">
        <f ca="1">IF(Table22567[[#This Row],[Fecha ent Prevista]]&lt;TODAY(), "a tiempo", "demorado")</f>
        <v>demorado</v>
      </c>
      <c r="O28">
        <v>59302</v>
      </c>
      <c r="P28">
        <v>351</v>
      </c>
      <c r="Q28">
        <v>60</v>
      </c>
      <c r="R28">
        <v>900</v>
      </c>
      <c r="S28">
        <v>54000</v>
      </c>
      <c r="T28" s="1">
        <v>44670</v>
      </c>
      <c r="U28" s="2">
        <v>1</v>
      </c>
      <c r="V28" s="1">
        <v>44671</v>
      </c>
      <c r="W28" t="s">
        <v>12</v>
      </c>
      <c r="X28" t="s">
        <v>7</v>
      </c>
      <c r="Y28" t="s">
        <v>42</v>
      </c>
      <c r="Z28" t="s">
        <v>70</v>
      </c>
    </row>
    <row r="29" spans="1:26" x14ac:dyDescent="0.25">
      <c r="A29">
        <v>30670</v>
      </c>
      <c r="B29">
        <v>327</v>
      </c>
      <c r="C29">
        <v>35</v>
      </c>
      <c r="D29">
        <v>500</v>
      </c>
      <c r="E29">
        <f t="shared" si="3"/>
        <v>17500</v>
      </c>
      <c r="F29" s="1">
        <f t="shared" ca="1" si="1"/>
        <v>44670</v>
      </c>
      <c r="G29" s="2">
        <v>3</v>
      </c>
      <c r="H29" s="1">
        <f t="shared" ca="1" si="2"/>
        <v>44673</v>
      </c>
      <c r="I29" t="s">
        <v>11</v>
      </c>
      <c r="J29" t="s">
        <v>9</v>
      </c>
      <c r="K29" t="s">
        <v>44</v>
      </c>
      <c r="L29" t="str">
        <f ca="1">IF(Table22567[[#This Row],[Fecha ent Prevista]]&lt;TODAY(), "a tiempo", "demorado")</f>
        <v>a tiempo</v>
      </c>
      <c r="O29">
        <v>29384</v>
      </c>
      <c r="P29">
        <v>353</v>
      </c>
      <c r="Q29">
        <v>75</v>
      </c>
      <c r="R29">
        <v>700</v>
      </c>
      <c r="S29">
        <v>52500</v>
      </c>
      <c r="T29" s="1">
        <v>44670</v>
      </c>
      <c r="U29" s="2">
        <v>7</v>
      </c>
      <c r="V29" s="1">
        <v>44677</v>
      </c>
      <c r="W29" t="s">
        <v>12</v>
      </c>
      <c r="X29" t="s">
        <v>7</v>
      </c>
      <c r="Y29" t="s">
        <v>42</v>
      </c>
      <c r="Z29" t="s">
        <v>60</v>
      </c>
    </row>
    <row r="30" spans="1:26" x14ac:dyDescent="0.25">
      <c r="A30">
        <v>45090</v>
      </c>
      <c r="B30">
        <v>328</v>
      </c>
      <c r="C30">
        <v>90</v>
      </c>
      <c r="D30">
        <v>700</v>
      </c>
      <c r="E30">
        <f t="shared" si="3"/>
        <v>63000</v>
      </c>
      <c r="F30" s="1">
        <f t="shared" ca="1" si="1"/>
        <v>44670</v>
      </c>
      <c r="G30" s="2">
        <v>8</v>
      </c>
      <c r="H30" s="1">
        <f t="shared" ca="1" si="2"/>
        <v>44678</v>
      </c>
      <c r="I30" t="s">
        <v>12</v>
      </c>
      <c r="J30" t="s">
        <v>7</v>
      </c>
      <c r="K30" t="s">
        <v>42</v>
      </c>
      <c r="L30" t="str">
        <f ca="1">IF(Table22567[[#This Row],[Fecha ent Prevista]]&lt;TODAY(), "a tiempo", "demorado")</f>
        <v>demorado</v>
      </c>
      <c r="O30">
        <v>10304</v>
      </c>
      <c r="P30">
        <v>354</v>
      </c>
      <c r="Q30">
        <v>60</v>
      </c>
      <c r="R30">
        <v>200</v>
      </c>
      <c r="S30">
        <v>12000</v>
      </c>
      <c r="T30" s="1">
        <v>44670</v>
      </c>
      <c r="U30" s="2">
        <v>6</v>
      </c>
      <c r="V30" s="1">
        <v>44676</v>
      </c>
      <c r="W30" t="s">
        <v>13</v>
      </c>
      <c r="X30" t="s">
        <v>7</v>
      </c>
      <c r="Y30" t="s">
        <v>42</v>
      </c>
      <c r="Z30" t="s">
        <v>60</v>
      </c>
    </row>
    <row r="31" spans="1:26" x14ac:dyDescent="0.25">
      <c r="A31">
        <v>23450</v>
      </c>
      <c r="B31">
        <v>329</v>
      </c>
      <c r="C31">
        <v>95</v>
      </c>
      <c r="D31">
        <v>300</v>
      </c>
      <c r="E31">
        <f t="shared" si="3"/>
        <v>28500</v>
      </c>
      <c r="F31" s="1">
        <f t="shared" ca="1" si="1"/>
        <v>44670</v>
      </c>
      <c r="G31" s="2">
        <v>1</v>
      </c>
      <c r="H31" s="1">
        <f t="shared" ca="1" si="2"/>
        <v>44671</v>
      </c>
      <c r="I31" t="s">
        <v>13</v>
      </c>
      <c r="J31" t="s">
        <v>8</v>
      </c>
      <c r="K31" t="s">
        <v>43</v>
      </c>
      <c r="L31" t="str">
        <f ca="1">IF(Table22567[[#This Row],[Fecha ent Prevista]]&lt;TODAY(), "a tiempo", "demorado")</f>
        <v>a tiempo</v>
      </c>
      <c r="O31">
        <v>10395</v>
      </c>
      <c r="P31">
        <v>361</v>
      </c>
      <c r="Q31">
        <v>55</v>
      </c>
      <c r="R31">
        <v>900</v>
      </c>
      <c r="S31">
        <v>49500</v>
      </c>
      <c r="T31" s="1">
        <v>44670</v>
      </c>
      <c r="U31" s="2">
        <v>4</v>
      </c>
      <c r="V31" s="1">
        <v>44674</v>
      </c>
      <c r="W31" t="s">
        <v>11</v>
      </c>
      <c r="X31" t="s">
        <v>8</v>
      </c>
      <c r="Y31" t="s">
        <v>43</v>
      </c>
      <c r="Z31" t="s">
        <v>70</v>
      </c>
    </row>
    <row r="32" spans="1:26" x14ac:dyDescent="0.25">
      <c r="A32">
        <v>59830</v>
      </c>
      <c r="B32">
        <v>330</v>
      </c>
      <c r="C32">
        <v>120</v>
      </c>
      <c r="D32">
        <v>500</v>
      </c>
      <c r="E32">
        <f t="shared" si="3"/>
        <v>60000</v>
      </c>
      <c r="F32" s="1">
        <f t="shared" ca="1" si="1"/>
        <v>44670</v>
      </c>
      <c r="G32" s="2">
        <v>2</v>
      </c>
      <c r="H32" s="1">
        <f t="shared" ca="1" si="2"/>
        <v>44672</v>
      </c>
      <c r="I32" t="s">
        <v>13</v>
      </c>
      <c r="J32" t="s">
        <v>9</v>
      </c>
      <c r="K32" t="s">
        <v>44</v>
      </c>
      <c r="L32" t="str">
        <f ca="1">IF(Table22567[[#This Row],[Fecha ent Prevista]]&lt;TODAY(), "a tiempo", "demorado")</f>
        <v>a tiempo</v>
      </c>
      <c r="O32">
        <v>40543</v>
      </c>
      <c r="P32">
        <v>364</v>
      </c>
      <c r="Q32">
        <v>70</v>
      </c>
      <c r="R32">
        <v>300</v>
      </c>
      <c r="S32">
        <v>21000</v>
      </c>
      <c r="T32" s="1">
        <v>44670</v>
      </c>
      <c r="U32" s="2">
        <v>4</v>
      </c>
      <c r="V32" s="1">
        <v>44674</v>
      </c>
      <c r="W32" t="s">
        <v>12</v>
      </c>
      <c r="X32" t="s">
        <v>7</v>
      </c>
      <c r="Y32" t="s">
        <v>42</v>
      </c>
      <c r="Z32" t="s">
        <v>70</v>
      </c>
    </row>
    <row r="33" spans="1:22" x14ac:dyDescent="0.25">
      <c r="A33">
        <v>10304</v>
      </c>
      <c r="B33">
        <v>331</v>
      </c>
      <c r="C33">
        <v>15</v>
      </c>
      <c r="D33">
        <v>800</v>
      </c>
      <c r="E33">
        <f t="shared" si="3"/>
        <v>12000</v>
      </c>
      <c r="F33" s="1">
        <f t="shared" ca="1" si="1"/>
        <v>44670</v>
      </c>
      <c r="G33" s="2">
        <v>6</v>
      </c>
      <c r="H33" s="1">
        <f t="shared" ca="1" si="2"/>
        <v>44676</v>
      </c>
      <c r="I33" t="s">
        <v>12</v>
      </c>
      <c r="J33" t="s">
        <v>8</v>
      </c>
      <c r="K33" t="s">
        <v>43</v>
      </c>
      <c r="L33" t="str">
        <f ca="1">IF(Table22567[[#This Row],[Fecha ent Prevista]]&lt;TODAY(), "a tiempo", "demorado")</f>
        <v>demorado</v>
      </c>
      <c r="T33" s="1"/>
      <c r="U33" s="2"/>
      <c r="V33" s="1"/>
    </row>
    <row r="34" spans="1:22" x14ac:dyDescent="0.25">
      <c r="A34">
        <v>60798</v>
      </c>
      <c r="B34">
        <v>332</v>
      </c>
      <c r="C34">
        <v>35</v>
      </c>
      <c r="D34">
        <v>900</v>
      </c>
      <c r="E34">
        <f t="shared" si="3"/>
        <v>31500</v>
      </c>
      <c r="F34" s="1">
        <f t="shared" ca="1" si="1"/>
        <v>44670</v>
      </c>
      <c r="G34" s="2">
        <v>3</v>
      </c>
      <c r="H34" s="1">
        <f t="shared" ca="1" si="2"/>
        <v>44673</v>
      </c>
      <c r="I34" t="s">
        <v>12</v>
      </c>
      <c r="J34" t="s">
        <v>9</v>
      </c>
      <c r="K34" t="s">
        <v>44</v>
      </c>
      <c r="L34" t="str">
        <f ca="1">IF(Table22567[[#This Row],[Fecha ent Prevista]]&lt;TODAY(), "a tiempo", "demorado")</f>
        <v>a tiempo</v>
      </c>
      <c r="T34" s="1"/>
      <c r="U34" s="2"/>
      <c r="V34" s="1"/>
    </row>
    <row r="35" spans="1:22" x14ac:dyDescent="0.25">
      <c r="A35">
        <v>29384</v>
      </c>
      <c r="B35">
        <v>333</v>
      </c>
      <c r="C35">
        <v>65</v>
      </c>
      <c r="D35">
        <v>100</v>
      </c>
      <c r="E35">
        <f t="shared" si="3"/>
        <v>6500</v>
      </c>
      <c r="F35" s="1">
        <f t="shared" ca="1" si="1"/>
        <v>44670</v>
      </c>
      <c r="G35" s="2">
        <v>4</v>
      </c>
      <c r="H35" s="1">
        <f t="shared" ca="1" si="2"/>
        <v>44674</v>
      </c>
      <c r="I35" t="s">
        <v>11</v>
      </c>
      <c r="J35" t="s">
        <v>9</v>
      </c>
      <c r="K35" t="s">
        <v>44</v>
      </c>
      <c r="L35" t="str">
        <f ca="1">IF(Table22567[[#This Row],[Fecha ent Prevista]]&lt;TODAY(), "a tiempo", "demorado")</f>
        <v>a tiempo</v>
      </c>
      <c r="T35" s="1"/>
      <c r="U35" s="2"/>
      <c r="V35" s="1"/>
    </row>
    <row r="36" spans="1:22" x14ac:dyDescent="0.25">
      <c r="A36">
        <v>59302</v>
      </c>
      <c r="B36">
        <v>334</v>
      </c>
      <c r="C36">
        <v>90</v>
      </c>
      <c r="D36">
        <v>400</v>
      </c>
      <c r="E36">
        <f t="shared" si="3"/>
        <v>36000</v>
      </c>
      <c r="F36" s="1">
        <f t="shared" ca="1" si="1"/>
        <v>44670</v>
      </c>
      <c r="G36" s="2">
        <v>2</v>
      </c>
      <c r="H36" s="1">
        <f t="shared" ca="1" si="2"/>
        <v>44672</v>
      </c>
      <c r="I36" t="s">
        <v>13</v>
      </c>
      <c r="J36" t="s">
        <v>7</v>
      </c>
      <c r="K36" t="s">
        <v>42</v>
      </c>
      <c r="L36" t="str">
        <f ca="1">IF(Table22567[[#This Row],[Fecha ent Prevista]]&lt;TODAY(), "a tiempo", "demorado")</f>
        <v>a tiempo</v>
      </c>
      <c r="T36" s="1"/>
      <c r="U36" s="2"/>
      <c r="V36" s="1"/>
    </row>
    <row r="37" spans="1:22" x14ac:dyDescent="0.25">
      <c r="A37">
        <v>45607</v>
      </c>
      <c r="B37">
        <v>335</v>
      </c>
      <c r="C37">
        <v>85</v>
      </c>
      <c r="D37">
        <v>300</v>
      </c>
      <c r="E37">
        <f t="shared" si="3"/>
        <v>25500</v>
      </c>
      <c r="F37" s="1">
        <f t="shared" ca="1" si="1"/>
        <v>44670</v>
      </c>
      <c r="G37" s="2">
        <v>7</v>
      </c>
      <c r="H37" s="1">
        <f t="shared" ca="1" si="2"/>
        <v>44677</v>
      </c>
      <c r="I37" t="s">
        <v>12</v>
      </c>
      <c r="J37" t="s">
        <v>7</v>
      </c>
      <c r="K37" t="s">
        <v>42</v>
      </c>
      <c r="L37" t="str">
        <f ca="1">IF(Table22567[[#This Row],[Fecha ent Prevista]]&lt;TODAY(), "a tiempo", "demorado")</f>
        <v>demorado</v>
      </c>
      <c r="T37" s="1"/>
      <c r="U37" s="2"/>
      <c r="V37" s="1"/>
    </row>
    <row r="38" spans="1:22" x14ac:dyDescent="0.25">
      <c r="A38">
        <v>29384</v>
      </c>
      <c r="B38">
        <v>336</v>
      </c>
      <c r="C38">
        <v>75</v>
      </c>
      <c r="D38">
        <v>500</v>
      </c>
      <c r="E38">
        <f t="shared" si="3"/>
        <v>37500</v>
      </c>
      <c r="F38" s="1">
        <f t="shared" ca="1" si="1"/>
        <v>44670</v>
      </c>
      <c r="G38" s="2">
        <v>4</v>
      </c>
      <c r="H38" s="1">
        <f t="shared" ca="1" si="2"/>
        <v>44674</v>
      </c>
      <c r="I38" t="s">
        <v>11</v>
      </c>
      <c r="J38" t="s">
        <v>7</v>
      </c>
      <c r="K38" t="s">
        <v>42</v>
      </c>
      <c r="L38" t="str">
        <f ca="1">IF(Table22567[[#This Row],[Fecha ent Prevista]]&lt;TODAY(), "a tiempo", "demorado")</f>
        <v>a tiempo</v>
      </c>
      <c r="T38" s="1"/>
      <c r="U38" s="2"/>
      <c r="V38" s="1"/>
    </row>
    <row r="39" spans="1:22" x14ac:dyDescent="0.25">
      <c r="A39">
        <v>20550</v>
      </c>
      <c r="B39">
        <v>337</v>
      </c>
      <c r="C39">
        <v>30</v>
      </c>
      <c r="D39">
        <v>600</v>
      </c>
      <c r="E39">
        <f t="shared" si="3"/>
        <v>18000</v>
      </c>
      <c r="F39" s="1">
        <f t="shared" ca="1" si="1"/>
        <v>44670</v>
      </c>
      <c r="G39" s="2">
        <v>6</v>
      </c>
      <c r="H39" s="1">
        <f t="shared" ca="1" si="2"/>
        <v>44676</v>
      </c>
      <c r="I39" t="s">
        <v>12</v>
      </c>
      <c r="J39" t="s">
        <v>7</v>
      </c>
      <c r="K39" t="s">
        <v>42</v>
      </c>
      <c r="L39" t="str">
        <f ca="1">IF(Table22567[[#This Row],[Fecha ent Prevista]]&lt;TODAY(), "a tiempo", "demorado")</f>
        <v>demorado</v>
      </c>
    </row>
    <row r="40" spans="1:22" x14ac:dyDescent="0.25">
      <c r="A40">
        <v>45607</v>
      </c>
      <c r="B40">
        <v>338</v>
      </c>
      <c r="C40">
        <v>55</v>
      </c>
      <c r="D40">
        <v>300</v>
      </c>
      <c r="E40">
        <f t="shared" si="3"/>
        <v>16500</v>
      </c>
      <c r="F40" s="1">
        <f t="shared" ca="1" si="1"/>
        <v>44670</v>
      </c>
      <c r="G40" s="2">
        <v>3</v>
      </c>
      <c r="H40" s="1">
        <f t="shared" ca="1" si="2"/>
        <v>44673</v>
      </c>
      <c r="I40" t="s">
        <v>13</v>
      </c>
      <c r="J40" t="s">
        <v>8</v>
      </c>
      <c r="K40" t="s">
        <v>43</v>
      </c>
      <c r="L40" t="str">
        <f ca="1">IF(Table22567[[#This Row],[Fecha ent Prevista]]&lt;TODAY(), "a tiempo", "demorado")</f>
        <v>a tiempo</v>
      </c>
    </row>
    <row r="41" spans="1:22" x14ac:dyDescent="0.25">
      <c r="A41">
        <v>29384</v>
      </c>
      <c r="B41">
        <v>339</v>
      </c>
      <c r="C41">
        <v>80</v>
      </c>
      <c r="D41">
        <v>800</v>
      </c>
      <c r="E41">
        <f t="shared" si="3"/>
        <v>64000</v>
      </c>
      <c r="F41" s="1">
        <f t="shared" ca="1" si="1"/>
        <v>44670</v>
      </c>
      <c r="G41" s="2">
        <v>6</v>
      </c>
      <c r="H41" s="1">
        <f t="shared" ca="1" si="2"/>
        <v>44676</v>
      </c>
      <c r="I41" t="s">
        <v>13</v>
      </c>
      <c r="J41" t="s">
        <v>9</v>
      </c>
      <c r="K41" t="s">
        <v>44</v>
      </c>
      <c r="L41" t="str">
        <f ca="1">IF(Table22567[[#This Row],[Fecha ent Prevista]]&lt;TODAY(), "a tiempo", "demorado")</f>
        <v>demorado</v>
      </c>
    </row>
    <row r="42" spans="1:22" x14ac:dyDescent="0.25">
      <c r="A42">
        <v>50695</v>
      </c>
      <c r="B42">
        <v>340</v>
      </c>
      <c r="C42">
        <v>120</v>
      </c>
      <c r="D42">
        <v>700</v>
      </c>
      <c r="E42">
        <f t="shared" si="3"/>
        <v>84000</v>
      </c>
      <c r="F42" s="1">
        <f t="shared" ca="1" si="1"/>
        <v>44670</v>
      </c>
      <c r="G42" s="2">
        <v>8</v>
      </c>
      <c r="H42" s="1">
        <f t="shared" ca="1" si="2"/>
        <v>44678</v>
      </c>
      <c r="I42" t="s">
        <v>12</v>
      </c>
      <c r="J42" t="s">
        <v>9</v>
      </c>
      <c r="K42" t="s">
        <v>44</v>
      </c>
      <c r="L42" t="str">
        <f ca="1">IF(Table22567[[#This Row],[Fecha ent Prevista]]&lt;TODAY(), "a tiempo", "demorado")</f>
        <v>demorado</v>
      </c>
    </row>
    <row r="43" spans="1:22" x14ac:dyDescent="0.25">
      <c r="A43">
        <v>30960</v>
      </c>
      <c r="B43">
        <v>341</v>
      </c>
      <c r="C43">
        <v>75</v>
      </c>
      <c r="D43">
        <v>900</v>
      </c>
      <c r="E43">
        <f t="shared" si="3"/>
        <v>67500</v>
      </c>
      <c r="F43" s="1">
        <f t="shared" ca="1" si="1"/>
        <v>44670</v>
      </c>
      <c r="G43" s="2">
        <v>7</v>
      </c>
      <c r="H43" s="1">
        <f t="shared" ca="1" si="2"/>
        <v>44677</v>
      </c>
      <c r="I43" t="s">
        <v>12</v>
      </c>
      <c r="J43" t="s">
        <v>7</v>
      </c>
      <c r="K43" t="s">
        <v>42</v>
      </c>
      <c r="L43" t="str">
        <f ca="1">IF(Table22567[[#This Row],[Fecha ent Prevista]]&lt;TODAY(), "a tiempo", "demorado")</f>
        <v>demorado</v>
      </c>
    </row>
    <row r="44" spans="1:22" x14ac:dyDescent="0.25">
      <c r="A44">
        <v>10304</v>
      </c>
      <c r="B44">
        <v>342</v>
      </c>
      <c r="C44">
        <v>120</v>
      </c>
      <c r="D44">
        <v>500</v>
      </c>
      <c r="E44">
        <f t="shared" si="3"/>
        <v>60000</v>
      </c>
      <c r="F44" s="1">
        <f t="shared" ca="1" si="1"/>
        <v>44670</v>
      </c>
      <c r="G44" s="2">
        <v>3</v>
      </c>
      <c r="H44" s="1">
        <f t="shared" ca="1" si="2"/>
        <v>44673</v>
      </c>
      <c r="I44" t="s">
        <v>11</v>
      </c>
      <c r="J44" t="s">
        <v>7</v>
      </c>
      <c r="K44" t="s">
        <v>42</v>
      </c>
      <c r="L44" t="str">
        <f ca="1">IF(Table22567[[#This Row],[Fecha ent Prevista]]&lt;TODAY(), "a tiempo", "demorado")</f>
        <v>a tiempo</v>
      </c>
    </row>
    <row r="45" spans="1:22" x14ac:dyDescent="0.25">
      <c r="A45">
        <v>60798</v>
      </c>
      <c r="B45">
        <v>343</v>
      </c>
      <c r="C45">
        <v>130</v>
      </c>
      <c r="D45">
        <v>400</v>
      </c>
      <c r="E45">
        <f t="shared" si="3"/>
        <v>52000</v>
      </c>
      <c r="F45" s="1">
        <f t="shared" ca="1" si="1"/>
        <v>44670</v>
      </c>
      <c r="G45" s="2">
        <v>4</v>
      </c>
      <c r="H45" s="1">
        <f t="shared" ca="1" si="2"/>
        <v>44674</v>
      </c>
      <c r="I45" t="s">
        <v>11</v>
      </c>
      <c r="J45" t="s">
        <v>8</v>
      </c>
      <c r="K45" t="s">
        <v>43</v>
      </c>
      <c r="L45" t="str">
        <f ca="1">IF(Table22567[[#This Row],[Fecha ent Prevista]]&lt;TODAY(), "a tiempo", "demorado")</f>
        <v>a tiempo</v>
      </c>
    </row>
    <row r="46" spans="1:22" x14ac:dyDescent="0.25">
      <c r="A46">
        <v>29384</v>
      </c>
      <c r="B46">
        <v>344</v>
      </c>
      <c r="C46">
        <v>100</v>
      </c>
      <c r="D46">
        <v>300</v>
      </c>
      <c r="E46">
        <f t="shared" si="3"/>
        <v>30000</v>
      </c>
      <c r="F46" s="1">
        <f t="shared" ca="1" si="1"/>
        <v>44670</v>
      </c>
      <c r="G46" s="2">
        <v>5</v>
      </c>
      <c r="H46" s="1">
        <f t="shared" ca="1" si="2"/>
        <v>44675</v>
      </c>
      <c r="I46" t="s">
        <v>12</v>
      </c>
      <c r="J46" t="s">
        <v>9</v>
      </c>
      <c r="K46" t="s">
        <v>44</v>
      </c>
      <c r="L46" t="str">
        <f ca="1">IF(Table22567[[#This Row],[Fecha ent Prevista]]&lt;TODAY(), "a tiempo", "demorado")</f>
        <v>demorado</v>
      </c>
    </row>
    <row r="47" spans="1:22" x14ac:dyDescent="0.25">
      <c r="A47">
        <v>59302</v>
      </c>
      <c r="B47">
        <v>345</v>
      </c>
      <c r="C47">
        <v>85</v>
      </c>
      <c r="D47">
        <v>500</v>
      </c>
      <c r="E47">
        <f t="shared" si="3"/>
        <v>42500</v>
      </c>
      <c r="F47" s="1">
        <f t="shared" ca="1" si="1"/>
        <v>44670</v>
      </c>
      <c r="G47" s="2">
        <v>8</v>
      </c>
      <c r="H47" s="1">
        <f t="shared" ca="1" si="2"/>
        <v>44678</v>
      </c>
      <c r="I47" t="s">
        <v>13</v>
      </c>
      <c r="J47" t="s">
        <v>7</v>
      </c>
      <c r="K47" t="s">
        <v>42</v>
      </c>
      <c r="L47" t="str">
        <f ca="1">IF(Table22567[[#This Row],[Fecha ent Prevista]]&lt;TODAY(), "a tiempo", "demorado")</f>
        <v>demorado</v>
      </c>
    </row>
    <row r="48" spans="1:22" x14ac:dyDescent="0.25">
      <c r="A48">
        <v>23450</v>
      </c>
      <c r="B48">
        <v>346</v>
      </c>
      <c r="C48">
        <v>90</v>
      </c>
      <c r="D48">
        <v>700</v>
      </c>
      <c r="E48">
        <f t="shared" si="3"/>
        <v>63000</v>
      </c>
      <c r="F48" s="1">
        <f t="shared" ca="1" si="1"/>
        <v>44670</v>
      </c>
      <c r="G48" s="2">
        <v>2</v>
      </c>
      <c r="H48" s="1">
        <f t="shared" ca="1" si="2"/>
        <v>44672</v>
      </c>
      <c r="I48" t="s">
        <v>13</v>
      </c>
      <c r="J48" t="s">
        <v>8</v>
      </c>
      <c r="K48" t="s">
        <v>43</v>
      </c>
      <c r="L48" t="str">
        <f ca="1">IF(Table22567[[#This Row],[Fecha ent Prevista]]&lt;TODAY(), "a tiempo", "demorado")</f>
        <v>a tiempo</v>
      </c>
    </row>
    <row r="49" spans="1:12" x14ac:dyDescent="0.25">
      <c r="A49">
        <v>59830</v>
      </c>
      <c r="B49">
        <v>347</v>
      </c>
      <c r="C49">
        <v>110</v>
      </c>
      <c r="D49">
        <v>200</v>
      </c>
      <c r="E49">
        <f t="shared" si="3"/>
        <v>22000</v>
      </c>
      <c r="F49" s="1">
        <f t="shared" ca="1" si="1"/>
        <v>44670</v>
      </c>
      <c r="G49" s="2">
        <v>7</v>
      </c>
      <c r="H49" s="1">
        <f t="shared" ca="1" si="2"/>
        <v>44677</v>
      </c>
      <c r="I49" t="s">
        <v>12</v>
      </c>
      <c r="J49" t="s">
        <v>9</v>
      </c>
      <c r="K49" t="s">
        <v>44</v>
      </c>
      <c r="L49" t="str">
        <f ca="1">IF(Table22567[[#This Row],[Fecha ent Prevista]]&lt;TODAY(), "a tiempo", "demorado")</f>
        <v>demorado</v>
      </c>
    </row>
    <row r="50" spans="1:12" x14ac:dyDescent="0.25">
      <c r="A50">
        <v>10304</v>
      </c>
      <c r="B50">
        <v>348</v>
      </c>
      <c r="C50">
        <v>25</v>
      </c>
      <c r="D50">
        <v>500</v>
      </c>
      <c r="E50">
        <f t="shared" si="3"/>
        <v>12500</v>
      </c>
      <c r="F50" s="1">
        <f t="shared" ca="1" si="1"/>
        <v>44670</v>
      </c>
      <c r="G50" s="2">
        <v>6</v>
      </c>
      <c r="H50" s="1">
        <f t="shared" ca="1" si="2"/>
        <v>44676</v>
      </c>
      <c r="I50" t="s">
        <v>12</v>
      </c>
      <c r="J50" t="s">
        <v>8</v>
      </c>
      <c r="K50" t="s">
        <v>43</v>
      </c>
      <c r="L50" t="str">
        <f ca="1">IF(Table22567[[#This Row],[Fecha ent Prevista]]&lt;TODAY(), "a tiempo", "demorado")</f>
        <v>demorado</v>
      </c>
    </row>
    <row r="51" spans="1:12" x14ac:dyDescent="0.25">
      <c r="A51">
        <v>60798</v>
      </c>
      <c r="B51">
        <v>349</v>
      </c>
      <c r="C51">
        <v>90</v>
      </c>
      <c r="D51">
        <v>500</v>
      </c>
      <c r="E51">
        <f t="shared" si="3"/>
        <v>45000</v>
      </c>
      <c r="F51" s="1">
        <f t="shared" ca="1" si="1"/>
        <v>44670</v>
      </c>
      <c r="G51" s="2">
        <v>3</v>
      </c>
      <c r="H51" s="1">
        <f t="shared" ca="1" si="2"/>
        <v>44673</v>
      </c>
      <c r="I51" t="s">
        <v>11</v>
      </c>
      <c r="J51" t="s">
        <v>9</v>
      </c>
      <c r="K51" t="s">
        <v>44</v>
      </c>
      <c r="L51" t="str">
        <f ca="1">IF(Table22567[[#This Row],[Fecha ent Prevista]]&lt;TODAY(), "a tiempo", "demorado")</f>
        <v>a tiempo</v>
      </c>
    </row>
    <row r="52" spans="1:12" x14ac:dyDescent="0.25">
      <c r="A52">
        <v>29384</v>
      </c>
      <c r="B52">
        <v>350</v>
      </c>
      <c r="C52">
        <v>35</v>
      </c>
      <c r="D52">
        <v>600</v>
      </c>
      <c r="E52">
        <f t="shared" si="3"/>
        <v>21000</v>
      </c>
      <c r="F52" s="1">
        <f t="shared" ca="1" si="1"/>
        <v>44670</v>
      </c>
      <c r="G52" s="2">
        <v>8</v>
      </c>
      <c r="H52" s="1">
        <f t="shared" ca="1" si="2"/>
        <v>44678</v>
      </c>
      <c r="I52" t="s">
        <v>13</v>
      </c>
      <c r="J52" t="s">
        <v>9</v>
      </c>
      <c r="K52" t="s">
        <v>44</v>
      </c>
      <c r="L52" t="str">
        <f ca="1">IF(Table22567[[#This Row],[Fecha ent Prevista]]&lt;TODAY(), "a tiempo", "demorado")</f>
        <v>demorado</v>
      </c>
    </row>
    <row r="53" spans="1:12" x14ac:dyDescent="0.25">
      <c r="A53">
        <v>59302</v>
      </c>
      <c r="B53">
        <v>351</v>
      </c>
      <c r="C53">
        <v>60</v>
      </c>
      <c r="D53">
        <v>900</v>
      </c>
      <c r="E53">
        <f t="shared" si="3"/>
        <v>54000</v>
      </c>
      <c r="F53" s="1">
        <f t="shared" ca="1" si="1"/>
        <v>44670</v>
      </c>
      <c r="G53" s="2">
        <v>1</v>
      </c>
      <c r="H53" s="1">
        <f t="shared" ca="1" si="2"/>
        <v>44671</v>
      </c>
      <c r="I53" t="s">
        <v>12</v>
      </c>
      <c r="J53" t="s">
        <v>7</v>
      </c>
      <c r="K53" t="s">
        <v>42</v>
      </c>
      <c r="L53" t="str">
        <f ca="1">IF(Table22567[[#This Row],[Fecha ent Prevista]]&lt;TODAY(), "a tiempo", "demorado")</f>
        <v>a tiempo</v>
      </c>
    </row>
    <row r="54" spans="1:12" x14ac:dyDescent="0.25">
      <c r="A54">
        <v>45607</v>
      </c>
      <c r="B54">
        <v>352</v>
      </c>
      <c r="C54">
        <v>40</v>
      </c>
      <c r="D54">
        <v>600</v>
      </c>
      <c r="E54">
        <f t="shared" si="3"/>
        <v>24000</v>
      </c>
      <c r="F54" s="1">
        <f t="shared" ca="1" si="1"/>
        <v>44670</v>
      </c>
      <c r="G54" s="2">
        <v>2</v>
      </c>
      <c r="H54" s="1">
        <f t="shared" ca="1" si="2"/>
        <v>44672</v>
      </c>
      <c r="I54" t="s">
        <v>11</v>
      </c>
      <c r="J54" t="s">
        <v>7</v>
      </c>
      <c r="K54" t="s">
        <v>42</v>
      </c>
      <c r="L54" t="str">
        <f ca="1">IF(Table22567[[#This Row],[Fecha ent Prevista]]&lt;TODAY(), "a tiempo", "demorado")</f>
        <v>a tiempo</v>
      </c>
    </row>
    <row r="55" spans="1:12" x14ac:dyDescent="0.25">
      <c r="A55">
        <v>29384</v>
      </c>
      <c r="B55">
        <v>353</v>
      </c>
      <c r="C55">
        <v>75</v>
      </c>
      <c r="D55">
        <v>700</v>
      </c>
      <c r="E55">
        <f t="shared" si="3"/>
        <v>52500</v>
      </c>
      <c r="F55" s="1">
        <f t="shared" ca="1" si="1"/>
        <v>44670</v>
      </c>
      <c r="G55" s="2">
        <v>7</v>
      </c>
      <c r="H55" s="1">
        <f t="shared" ca="1" si="2"/>
        <v>44677</v>
      </c>
      <c r="I55" t="s">
        <v>12</v>
      </c>
      <c r="J55" t="s">
        <v>7</v>
      </c>
      <c r="K55" t="s">
        <v>42</v>
      </c>
      <c r="L55" t="str">
        <f ca="1">IF(Table22567[[#This Row],[Fecha ent Prevista]]&lt;TODAY(), "a tiempo", "demorado")</f>
        <v>demorado</v>
      </c>
    </row>
    <row r="56" spans="1:12" x14ac:dyDescent="0.25">
      <c r="A56">
        <v>10304</v>
      </c>
      <c r="B56">
        <v>354</v>
      </c>
      <c r="C56">
        <v>60</v>
      </c>
      <c r="D56">
        <v>200</v>
      </c>
      <c r="E56">
        <f t="shared" si="3"/>
        <v>12000</v>
      </c>
      <c r="F56" s="1">
        <f t="shared" ca="1" si="1"/>
        <v>44670</v>
      </c>
      <c r="G56" s="2">
        <v>6</v>
      </c>
      <c r="H56" s="1">
        <f t="shared" ca="1" si="2"/>
        <v>44676</v>
      </c>
      <c r="I56" t="s">
        <v>13</v>
      </c>
      <c r="J56" t="s">
        <v>7</v>
      </c>
      <c r="K56" t="s">
        <v>42</v>
      </c>
      <c r="L56" t="str">
        <f ca="1">IF(Table22567[[#This Row],[Fecha ent Prevista]]&lt;TODAY(), "a tiempo", "demorado")</f>
        <v>demorado</v>
      </c>
    </row>
    <row r="57" spans="1:12" x14ac:dyDescent="0.25">
      <c r="A57">
        <v>60798</v>
      </c>
      <c r="B57">
        <v>355</v>
      </c>
      <c r="C57">
        <v>25</v>
      </c>
      <c r="D57">
        <v>300</v>
      </c>
      <c r="E57">
        <f t="shared" si="3"/>
        <v>7500</v>
      </c>
      <c r="F57" s="1">
        <f t="shared" ca="1" si="1"/>
        <v>44670</v>
      </c>
      <c r="G57" s="2">
        <v>3</v>
      </c>
      <c r="H57" s="1">
        <f t="shared" ca="1" si="2"/>
        <v>44673</v>
      </c>
      <c r="I57" t="s">
        <v>13</v>
      </c>
      <c r="J57" t="s">
        <v>8</v>
      </c>
      <c r="K57" t="s">
        <v>43</v>
      </c>
      <c r="L57" t="str">
        <f ca="1">IF(Table22567[[#This Row],[Fecha ent Prevista]]&lt;TODAY(), "a tiempo", "demorado")</f>
        <v>a tiempo</v>
      </c>
    </row>
    <row r="58" spans="1:12" x14ac:dyDescent="0.25">
      <c r="A58">
        <v>29384</v>
      </c>
      <c r="B58">
        <v>356</v>
      </c>
      <c r="C58">
        <v>40</v>
      </c>
      <c r="D58">
        <v>500</v>
      </c>
      <c r="E58">
        <f t="shared" si="3"/>
        <v>20000</v>
      </c>
      <c r="F58" s="1">
        <f t="shared" ca="1" si="1"/>
        <v>44670</v>
      </c>
      <c r="G58" s="2">
        <v>8</v>
      </c>
      <c r="H58" s="1">
        <f t="shared" ca="1" si="2"/>
        <v>44678</v>
      </c>
      <c r="I58" t="s">
        <v>13</v>
      </c>
      <c r="J58" t="s">
        <v>9</v>
      </c>
      <c r="K58" t="s">
        <v>44</v>
      </c>
      <c r="L58" t="str">
        <f ca="1">IF(Table22567[[#This Row],[Fecha ent Prevista]]&lt;TODAY(), "a tiempo", "demorado")</f>
        <v>demorado</v>
      </c>
    </row>
    <row r="59" spans="1:12" x14ac:dyDescent="0.25">
      <c r="A59">
        <v>59302</v>
      </c>
      <c r="B59">
        <v>357</v>
      </c>
      <c r="C59">
        <v>95</v>
      </c>
      <c r="D59">
        <v>600</v>
      </c>
      <c r="E59">
        <f t="shared" si="3"/>
        <v>57000</v>
      </c>
      <c r="F59" s="1">
        <f t="shared" ca="1" si="1"/>
        <v>44670</v>
      </c>
      <c r="G59" s="2">
        <v>1</v>
      </c>
      <c r="H59" s="1">
        <f t="shared" ca="1" si="2"/>
        <v>44671</v>
      </c>
      <c r="I59" t="s">
        <v>12</v>
      </c>
      <c r="J59" t="s">
        <v>9</v>
      </c>
      <c r="K59" t="s">
        <v>44</v>
      </c>
      <c r="L59" t="str">
        <f ca="1">IF(Table22567[[#This Row],[Fecha ent Prevista]]&lt;TODAY(), "a tiempo", "demorado")</f>
        <v>a tiempo</v>
      </c>
    </row>
    <row r="60" spans="1:12" x14ac:dyDescent="0.25">
      <c r="A60">
        <v>45607</v>
      </c>
      <c r="B60">
        <v>358</v>
      </c>
      <c r="C60">
        <v>90</v>
      </c>
      <c r="D60">
        <v>300</v>
      </c>
      <c r="E60">
        <f t="shared" si="3"/>
        <v>27000</v>
      </c>
      <c r="F60" s="1">
        <f t="shared" ca="1" si="1"/>
        <v>44670</v>
      </c>
      <c r="G60" s="2">
        <v>2</v>
      </c>
      <c r="H60" s="1">
        <f t="shared" ca="1" si="2"/>
        <v>44672</v>
      </c>
      <c r="I60" t="s">
        <v>11</v>
      </c>
      <c r="J60" t="s">
        <v>7</v>
      </c>
      <c r="K60" t="s">
        <v>42</v>
      </c>
      <c r="L60" t="str">
        <f ca="1">IF(Table22567[[#This Row],[Fecha ent Prevista]]&lt;TODAY(), "a tiempo", "demorado")</f>
        <v>a tiempo</v>
      </c>
    </row>
    <row r="61" spans="1:12" x14ac:dyDescent="0.25">
      <c r="A61">
        <v>29384</v>
      </c>
      <c r="B61">
        <v>359</v>
      </c>
      <c r="C61">
        <v>110</v>
      </c>
      <c r="D61">
        <v>800</v>
      </c>
      <c r="E61">
        <f t="shared" si="3"/>
        <v>88000</v>
      </c>
      <c r="F61" s="1">
        <f t="shared" ca="1" si="1"/>
        <v>44670</v>
      </c>
      <c r="G61" s="2">
        <v>6</v>
      </c>
      <c r="H61" s="1">
        <f t="shared" ca="1" si="2"/>
        <v>44676</v>
      </c>
      <c r="I61" t="s">
        <v>13</v>
      </c>
      <c r="J61" t="s">
        <v>8</v>
      </c>
      <c r="K61" t="s">
        <v>43</v>
      </c>
      <c r="L61" t="str">
        <f ca="1">IF(Table22567[[#This Row],[Fecha ent Prevista]]&lt;TODAY(), "a tiempo", "demorado")</f>
        <v>demorado</v>
      </c>
    </row>
    <row r="62" spans="1:12" x14ac:dyDescent="0.25">
      <c r="A62">
        <v>50695</v>
      </c>
      <c r="B62">
        <v>360</v>
      </c>
      <c r="C62">
        <v>45</v>
      </c>
      <c r="D62">
        <v>700</v>
      </c>
      <c r="E62">
        <f t="shared" si="3"/>
        <v>31500</v>
      </c>
      <c r="F62" s="1">
        <f t="shared" ca="1" si="1"/>
        <v>44670</v>
      </c>
      <c r="G62" s="2">
        <v>3</v>
      </c>
      <c r="H62" s="1">
        <f t="shared" ca="1" si="2"/>
        <v>44673</v>
      </c>
      <c r="I62" t="s">
        <v>12</v>
      </c>
      <c r="J62" t="s">
        <v>9</v>
      </c>
      <c r="K62" t="s">
        <v>44</v>
      </c>
      <c r="L62" t="str">
        <f ca="1">IF(Table22567[[#This Row],[Fecha ent Prevista]]&lt;TODAY(), "a tiempo", "demorado")</f>
        <v>a tiempo</v>
      </c>
    </row>
    <row r="63" spans="1:12" x14ac:dyDescent="0.25">
      <c r="A63">
        <v>10395</v>
      </c>
      <c r="B63">
        <v>361</v>
      </c>
      <c r="C63">
        <v>55</v>
      </c>
      <c r="D63">
        <v>900</v>
      </c>
      <c r="E63">
        <f t="shared" si="3"/>
        <v>49500</v>
      </c>
      <c r="F63" s="1">
        <f t="shared" ca="1" si="1"/>
        <v>44670</v>
      </c>
      <c r="G63" s="2">
        <v>4</v>
      </c>
      <c r="H63" s="1">
        <f t="shared" ca="1" si="2"/>
        <v>44674</v>
      </c>
      <c r="I63" t="s">
        <v>11</v>
      </c>
      <c r="J63" t="s">
        <v>8</v>
      </c>
      <c r="K63" t="s">
        <v>43</v>
      </c>
      <c r="L63" t="str">
        <f ca="1">IF(Table22567[[#This Row],[Fecha ent Prevista]]&lt;TODAY(), "a tiempo", "demorado")</f>
        <v>a tiempo</v>
      </c>
    </row>
    <row r="64" spans="1:12" x14ac:dyDescent="0.25">
      <c r="A64">
        <v>15036</v>
      </c>
      <c r="B64">
        <v>362</v>
      </c>
      <c r="C64">
        <v>110</v>
      </c>
      <c r="D64">
        <v>500</v>
      </c>
      <c r="E64">
        <f t="shared" si="3"/>
        <v>55000</v>
      </c>
      <c r="F64" s="1">
        <f t="shared" ca="1" si="1"/>
        <v>44670</v>
      </c>
      <c r="G64" s="2">
        <v>2</v>
      </c>
      <c r="H64" s="1">
        <f t="shared" ca="1" si="2"/>
        <v>44672</v>
      </c>
      <c r="I64" t="s">
        <v>12</v>
      </c>
      <c r="J64" t="s">
        <v>9</v>
      </c>
      <c r="K64" t="s">
        <v>44</v>
      </c>
      <c r="L64" t="str">
        <f ca="1">IF(Table22567[[#This Row],[Fecha ent Prevista]]&lt;TODAY(), "a tiempo", "demorado")</f>
        <v>a tiempo</v>
      </c>
    </row>
    <row r="65" spans="1:12" x14ac:dyDescent="0.25">
      <c r="A65">
        <v>45023</v>
      </c>
      <c r="B65">
        <v>363</v>
      </c>
      <c r="C65">
        <v>40</v>
      </c>
      <c r="D65">
        <v>400</v>
      </c>
      <c r="E65">
        <f t="shared" si="3"/>
        <v>16000</v>
      </c>
      <c r="F65" s="1">
        <f t="shared" ca="1" si="1"/>
        <v>44670</v>
      </c>
      <c r="G65" s="2">
        <v>7</v>
      </c>
      <c r="H65" s="1">
        <f t="shared" ca="1" si="2"/>
        <v>44677</v>
      </c>
      <c r="I65" t="s">
        <v>11</v>
      </c>
      <c r="J65" t="s">
        <v>8</v>
      </c>
      <c r="K65" t="s">
        <v>43</v>
      </c>
      <c r="L65" t="str">
        <f ca="1">IF(Table22567[[#This Row],[Fecha ent Prevista]]&lt;TODAY(), "a tiempo", "demorado")</f>
        <v>demorado</v>
      </c>
    </row>
    <row r="66" spans="1:12" x14ac:dyDescent="0.25">
      <c r="A66">
        <v>40543</v>
      </c>
      <c r="B66">
        <v>364</v>
      </c>
      <c r="C66">
        <v>70</v>
      </c>
      <c r="D66">
        <v>300</v>
      </c>
      <c r="E66">
        <f t="shared" si="3"/>
        <v>21000</v>
      </c>
      <c r="F66" s="1">
        <f t="shared" ca="1" si="1"/>
        <v>44670</v>
      </c>
      <c r="G66" s="2">
        <v>4</v>
      </c>
      <c r="H66" s="1">
        <f t="shared" ca="1" si="2"/>
        <v>44674</v>
      </c>
      <c r="I66" t="s">
        <v>12</v>
      </c>
      <c r="J66" t="s">
        <v>7</v>
      </c>
      <c r="K66" t="s">
        <v>42</v>
      </c>
      <c r="L66" t="str">
        <f ca="1">IF(Table22567[[#This Row],[Fecha ent Prevista]]&lt;TODAY(), "a tiempo", "demorado")</f>
        <v>a tiempo</v>
      </c>
    </row>
    <row r="67" spans="1:12" x14ac:dyDescent="0.25">
      <c r="A67">
        <v>20550</v>
      </c>
      <c r="B67">
        <v>365</v>
      </c>
      <c r="C67">
        <v>35</v>
      </c>
      <c r="D67">
        <v>500</v>
      </c>
      <c r="E67">
        <f t="shared" si="3"/>
        <v>17500</v>
      </c>
      <c r="F67" s="1">
        <f t="shared" ref="F67:F68" ca="1" si="4">+TODAY()-5</f>
        <v>44670</v>
      </c>
      <c r="G67" s="2">
        <v>8</v>
      </c>
      <c r="H67" s="1">
        <f t="shared" ref="H67:H68" ca="1" si="5">+F67+G67</f>
        <v>44678</v>
      </c>
      <c r="I67" t="s">
        <v>12</v>
      </c>
      <c r="J67" t="s">
        <v>8</v>
      </c>
      <c r="K67" t="s">
        <v>43</v>
      </c>
      <c r="L67" t="str">
        <f ca="1">IF(Table22567[[#This Row],[Fecha ent Prevista]]&lt;TODAY(), "a tiempo", "demorado")</f>
        <v>demorado</v>
      </c>
    </row>
    <row r="68" spans="1:12" x14ac:dyDescent="0.25">
      <c r="A68">
        <v>45607</v>
      </c>
      <c r="B68">
        <v>366</v>
      </c>
      <c r="C68">
        <v>40</v>
      </c>
      <c r="D68">
        <v>700</v>
      </c>
      <c r="E68">
        <f t="shared" si="3"/>
        <v>28000</v>
      </c>
      <c r="F68" s="1">
        <f t="shared" ca="1" si="4"/>
        <v>44670</v>
      </c>
      <c r="G68" s="2">
        <v>2</v>
      </c>
      <c r="H68" s="1">
        <f t="shared" ca="1" si="5"/>
        <v>44672</v>
      </c>
      <c r="I68" t="s">
        <v>11</v>
      </c>
      <c r="J68" t="s">
        <v>9</v>
      </c>
      <c r="K68" t="s">
        <v>44</v>
      </c>
      <c r="L68" t="str">
        <f ca="1">IF(Table22567[[#This Row],[Fecha ent Prevista]]&lt;TODAY(), "a tiempo", "demorado")</f>
        <v>a tiempo</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15F1-EC4B-43A4-926D-76695E97F81A}">
  <dimension ref="A2:C24"/>
  <sheetViews>
    <sheetView workbookViewId="0">
      <selection activeCell="E19" sqref="E19"/>
    </sheetView>
  </sheetViews>
  <sheetFormatPr defaultRowHeight="15" x14ac:dyDescent="0.25"/>
  <cols>
    <col min="1" max="1" width="25" bestFit="1" customWidth="1"/>
    <col min="2" max="2" width="19.85546875" bestFit="1" customWidth="1"/>
    <col min="3" max="3" width="12.7109375" bestFit="1" customWidth="1"/>
  </cols>
  <sheetData>
    <row r="2" spans="1:3" x14ac:dyDescent="0.25">
      <c r="A2" t="s">
        <v>67</v>
      </c>
    </row>
    <row r="3" spans="1:3" x14ac:dyDescent="0.25">
      <c r="A3" s="12" t="s">
        <v>1</v>
      </c>
      <c r="B3" t="s">
        <v>69</v>
      </c>
      <c r="C3" t="s">
        <v>68</v>
      </c>
    </row>
    <row r="4" spans="1:3" x14ac:dyDescent="0.25">
      <c r="A4" s="9" t="s">
        <v>62</v>
      </c>
      <c r="B4" s="13">
        <v>17</v>
      </c>
      <c r="C4" s="21">
        <v>234000</v>
      </c>
    </row>
    <row r="5" spans="1:3" x14ac:dyDescent="0.25">
      <c r="A5" s="16" t="s">
        <v>13</v>
      </c>
      <c r="B5" s="13">
        <v>6</v>
      </c>
      <c r="C5" s="21">
        <v>65000</v>
      </c>
    </row>
    <row r="6" spans="1:3" x14ac:dyDescent="0.25">
      <c r="A6" s="16" t="s">
        <v>11</v>
      </c>
      <c r="B6" s="13">
        <v>3</v>
      </c>
      <c r="C6" s="21">
        <v>40000</v>
      </c>
    </row>
    <row r="7" spans="1:3" x14ac:dyDescent="0.25">
      <c r="A7" s="16" t="s">
        <v>12</v>
      </c>
      <c r="B7" s="13">
        <v>8</v>
      </c>
      <c r="C7" s="21">
        <v>129000</v>
      </c>
    </row>
    <row r="8" spans="1:3" x14ac:dyDescent="0.25">
      <c r="A8" s="9" t="s">
        <v>63</v>
      </c>
      <c r="B8" s="13">
        <v>17</v>
      </c>
      <c r="C8" s="21">
        <v>463500</v>
      </c>
    </row>
    <row r="9" spans="1:3" x14ac:dyDescent="0.25">
      <c r="A9" s="16" t="s">
        <v>13</v>
      </c>
      <c r="B9" s="13">
        <v>4</v>
      </c>
      <c r="C9" s="21">
        <v>81500</v>
      </c>
    </row>
    <row r="10" spans="1:3" x14ac:dyDescent="0.25">
      <c r="A10" s="16" t="s">
        <v>11</v>
      </c>
      <c r="B10" s="13">
        <v>7</v>
      </c>
      <c r="C10" s="21">
        <v>174500</v>
      </c>
    </row>
    <row r="11" spans="1:3" x14ac:dyDescent="0.25">
      <c r="A11" s="16" t="s">
        <v>12</v>
      </c>
      <c r="B11" s="13">
        <v>6</v>
      </c>
      <c r="C11" s="21">
        <v>207500</v>
      </c>
    </row>
    <row r="12" spans="1:3" x14ac:dyDescent="0.25">
      <c r="A12" s="9" t="s">
        <v>64</v>
      </c>
      <c r="B12" s="13">
        <v>14</v>
      </c>
      <c r="C12" s="21">
        <v>513000</v>
      </c>
    </row>
    <row r="13" spans="1:3" x14ac:dyDescent="0.25">
      <c r="A13" s="16" t="s">
        <v>13</v>
      </c>
      <c r="B13" s="13">
        <v>5</v>
      </c>
      <c r="C13" s="21">
        <v>182000</v>
      </c>
    </row>
    <row r="14" spans="1:3" x14ac:dyDescent="0.25">
      <c r="A14" s="16" t="s">
        <v>11</v>
      </c>
      <c r="B14" s="13">
        <v>3</v>
      </c>
      <c r="C14" s="21">
        <v>76000</v>
      </c>
    </row>
    <row r="15" spans="1:3" x14ac:dyDescent="0.25">
      <c r="A15" s="16" t="s">
        <v>12</v>
      </c>
      <c r="B15" s="13">
        <v>6</v>
      </c>
      <c r="C15" s="21">
        <v>255000</v>
      </c>
    </row>
    <row r="16" spans="1:3" x14ac:dyDescent="0.25">
      <c r="A16" s="9" t="s">
        <v>65</v>
      </c>
      <c r="B16" s="13">
        <v>14</v>
      </c>
      <c r="C16" s="21">
        <v>658500</v>
      </c>
    </row>
    <row r="17" spans="1:3" x14ac:dyDescent="0.25">
      <c r="A17" s="16" t="s">
        <v>13</v>
      </c>
      <c r="B17" s="13">
        <v>4</v>
      </c>
      <c r="C17" s="21">
        <v>215500</v>
      </c>
    </row>
    <row r="18" spans="1:3" x14ac:dyDescent="0.25">
      <c r="A18" s="16" t="s">
        <v>11</v>
      </c>
      <c r="B18" s="13">
        <v>3</v>
      </c>
      <c r="C18" s="21">
        <v>135000</v>
      </c>
    </row>
    <row r="19" spans="1:3" x14ac:dyDescent="0.25">
      <c r="A19" s="16" t="s">
        <v>12</v>
      </c>
      <c r="B19" s="13">
        <v>7</v>
      </c>
      <c r="C19" s="21">
        <v>308000</v>
      </c>
    </row>
    <row r="20" spans="1:3" x14ac:dyDescent="0.25">
      <c r="A20" s="9" t="s">
        <v>66</v>
      </c>
      <c r="B20" s="13">
        <v>5</v>
      </c>
      <c r="C20" s="21">
        <v>304000</v>
      </c>
    </row>
    <row r="21" spans="1:3" x14ac:dyDescent="0.25">
      <c r="A21" s="16" t="s">
        <v>13</v>
      </c>
      <c r="B21" s="13">
        <v>1</v>
      </c>
      <c r="C21" s="21">
        <v>60000</v>
      </c>
    </row>
    <row r="22" spans="1:3" x14ac:dyDescent="0.25">
      <c r="A22" s="16" t="s">
        <v>11</v>
      </c>
      <c r="B22" s="13">
        <v>2</v>
      </c>
      <c r="C22" s="21">
        <v>112000</v>
      </c>
    </row>
    <row r="23" spans="1:3" x14ac:dyDescent="0.25">
      <c r="A23" s="16" t="s">
        <v>12</v>
      </c>
      <c r="B23" s="13">
        <v>2</v>
      </c>
      <c r="C23" s="21">
        <v>132000</v>
      </c>
    </row>
    <row r="24" spans="1:3" x14ac:dyDescent="0.25">
      <c r="A24" s="9" t="s">
        <v>55</v>
      </c>
      <c r="B24" s="13">
        <v>67</v>
      </c>
      <c r="C24" s="21">
        <v>2173000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Enunciado</vt:lpstr>
      <vt:lpstr>ejercicio_2_y_6</vt:lpstr>
      <vt:lpstr>ejercicio_5_formula_gráfico</vt:lpstr>
      <vt:lpstr>ejercicio_5_pivot</vt:lpstr>
      <vt:lpstr>ejercicio_5_slicer</vt:lpstr>
      <vt:lpstr>ejercicio_5_advanced_filter</vt:lpstr>
      <vt:lpstr>ejercicio_8 (a)</vt:lpstr>
      <vt:lpstr>ejercicio_8(b)</vt:lpstr>
      <vt:lpstr>ejercicio_8 (c)</vt:lpstr>
      <vt:lpstr>ejercicio_8 (d)</vt:lpstr>
      <vt:lpstr>ejercicio_9</vt:lpstr>
      <vt:lpstr>ejercicio_5_advanced_filter!Criteria</vt:lpstr>
      <vt:lpstr>'ejercicio_8 (a)'!Criteria</vt:lpstr>
      <vt:lpstr>'ejercicio_8 (c)'!Criteria</vt:lpstr>
      <vt:lpstr>'ejercicio_8 (d)'!Criteria</vt:lpstr>
      <vt:lpstr>'ejercicio_8(b)'!Criteria</vt:lpstr>
      <vt:lpstr>ejercicio_5_advanced_filter!Extract</vt:lpstr>
      <vt:lpstr>'ejercicio_8 (a)'!Extract</vt:lpstr>
      <vt:lpstr>'ejercicio_8 (c)'!Extract</vt:lpstr>
      <vt:lpstr>'ejercicio_8 (d)'!Extract</vt:lpstr>
      <vt:lpstr>'ejercicio_8(b)'!Extract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Carrodani</dc:creator>
  <cp:lastModifiedBy>guada</cp:lastModifiedBy>
  <cp:lastPrinted>2020-05-17T15:25:20Z</cp:lastPrinted>
  <dcterms:created xsi:type="dcterms:W3CDTF">2016-09-14T12:03:22Z</dcterms:created>
  <dcterms:modified xsi:type="dcterms:W3CDTF">2022-04-24T18:37:06Z</dcterms:modified>
</cp:coreProperties>
</file>