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matis\Documents\GitHub\Fundamentos_ejercicios\"/>
    </mc:Choice>
  </mc:AlternateContent>
  <xr:revisionPtr revIDLastSave="0" documentId="13_ncr:1_{8A9F3D6A-4E30-4DA8-BFB0-37D7E1F24608}" xr6:coauthVersionLast="47" xr6:coauthVersionMax="47" xr10:uidLastSave="{00000000-0000-0000-0000-000000000000}"/>
  <bookViews>
    <workbookView xWindow="-120" yWindow="-120" windowWidth="20730" windowHeight="11040" tabRatio="691" activeTab="3" xr2:uid="{00000000-000D-0000-FFFF-FFFF00000000}"/>
  </bookViews>
  <sheets>
    <sheet name="Enunciado" sheetId="20" r:id="rId1"/>
    <sheet name="Sheet7" sheetId="27" r:id="rId2"/>
    <sheet name="EJ9(B)" sheetId="28" r:id="rId3"/>
    <sheet name="EJ9(c)" sheetId="29" r:id="rId4"/>
    <sheet name="EJ9(a)" sheetId="26" r:id="rId5"/>
    <sheet name="ej6" sheetId="24" r:id="rId6"/>
    <sheet name="Datos(SLICER, FORM)" sheetId="19" r:id="rId7"/>
    <sheet name="ej5(advanced)" sheetId="21" r:id="rId8"/>
    <sheet name="ej5(grafico)" sheetId="23" r:id="rId9"/>
    <sheet name="ej5(pivot)" sheetId="22" r:id="rId10"/>
    <sheet name="ej8" sheetId="25" r:id="rId11"/>
  </sheets>
  <definedNames>
    <definedName name="_xlnm._FilterDatabase" localSheetId="6" hidden="1">'Datos(SLICER, FORM)'!$A$1:$L$68</definedName>
    <definedName name="_xlnm._FilterDatabase" localSheetId="7" hidden="1">'ej5(advanced)'!$A$1:$L$68</definedName>
    <definedName name="_xlnm._FilterDatabase" localSheetId="10" hidden="1">'ej8'!$A$1:$L$68</definedName>
    <definedName name="_xlnm.Criteria" localSheetId="7">'ej5(advanced)'!$N$7:$N$8</definedName>
    <definedName name="_xlnm.Criteria" localSheetId="10">'ej8'!$O$16:$Q$17</definedName>
    <definedName name="_xlnm.Extract" localSheetId="7">'ej5(advanced)'!$R$2:$AC$2</definedName>
    <definedName name="_xlnm.Extract" localSheetId="10">'ej8'!$AI$66:$AT$66</definedName>
    <definedName name="Materiales">#REF!</definedName>
    <definedName name="PedidosxDepósito">#REF!</definedName>
    <definedName name="Slicer_Atraso">#N/A</definedName>
    <definedName name="Slicer_Nombre_deposito">#N/A</definedName>
  </definedNames>
  <calcPr calcId="191029"/>
  <pivotCaches>
    <pivotCache cacheId="10" r:id="rId12"/>
    <pivotCache cacheId="14" r:id="rId13"/>
    <pivotCache cacheId="21"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8" i="29" l="1"/>
  <c r="F68" i="29"/>
  <c r="H68" i="29" s="1"/>
  <c r="L68" i="29" s="1"/>
  <c r="E68" i="29"/>
  <c r="K67" i="29"/>
  <c r="F67" i="29"/>
  <c r="H67" i="29" s="1"/>
  <c r="L67" i="29" s="1"/>
  <c r="E67" i="29"/>
  <c r="K66" i="29"/>
  <c r="F66" i="29"/>
  <c r="H66" i="29" s="1"/>
  <c r="L66" i="29" s="1"/>
  <c r="E66" i="29"/>
  <c r="K65" i="29"/>
  <c r="F65" i="29"/>
  <c r="H65" i="29" s="1"/>
  <c r="L65" i="29" s="1"/>
  <c r="E65" i="29"/>
  <c r="K64" i="29"/>
  <c r="F64" i="29"/>
  <c r="H64" i="29" s="1"/>
  <c r="L64" i="29" s="1"/>
  <c r="E64" i="29"/>
  <c r="K63" i="29"/>
  <c r="F63" i="29"/>
  <c r="H63" i="29" s="1"/>
  <c r="L63" i="29" s="1"/>
  <c r="E63" i="29"/>
  <c r="K62" i="29"/>
  <c r="F62" i="29"/>
  <c r="H62" i="29" s="1"/>
  <c r="L62" i="29" s="1"/>
  <c r="E62" i="29"/>
  <c r="K61" i="29"/>
  <c r="F61" i="29"/>
  <c r="H61" i="29" s="1"/>
  <c r="L61" i="29" s="1"/>
  <c r="E61" i="29"/>
  <c r="K60" i="29"/>
  <c r="F60" i="29"/>
  <c r="H60" i="29" s="1"/>
  <c r="L60" i="29" s="1"/>
  <c r="E60" i="29"/>
  <c r="K59" i="29"/>
  <c r="F59" i="29"/>
  <c r="H59" i="29" s="1"/>
  <c r="L59" i="29" s="1"/>
  <c r="E59" i="29"/>
  <c r="K58" i="29"/>
  <c r="F58" i="29"/>
  <c r="H58" i="29" s="1"/>
  <c r="L58" i="29" s="1"/>
  <c r="E58" i="29"/>
  <c r="K57" i="29"/>
  <c r="F57" i="29"/>
  <c r="H57" i="29" s="1"/>
  <c r="L57" i="29" s="1"/>
  <c r="E57" i="29"/>
  <c r="K56" i="29"/>
  <c r="F56" i="29"/>
  <c r="H56" i="29" s="1"/>
  <c r="L56" i="29" s="1"/>
  <c r="E56" i="29"/>
  <c r="K55" i="29"/>
  <c r="F55" i="29"/>
  <c r="H55" i="29" s="1"/>
  <c r="L55" i="29" s="1"/>
  <c r="E55" i="29"/>
  <c r="K54" i="29"/>
  <c r="F54" i="29"/>
  <c r="H54" i="29" s="1"/>
  <c r="L54" i="29" s="1"/>
  <c r="E54" i="29"/>
  <c r="K53" i="29"/>
  <c r="F53" i="29"/>
  <c r="H53" i="29" s="1"/>
  <c r="L53" i="29" s="1"/>
  <c r="E53" i="29"/>
  <c r="K52" i="29"/>
  <c r="F52" i="29"/>
  <c r="H52" i="29" s="1"/>
  <c r="L52" i="29" s="1"/>
  <c r="E52" i="29"/>
  <c r="K51" i="29"/>
  <c r="F51" i="29"/>
  <c r="H51" i="29" s="1"/>
  <c r="L51" i="29" s="1"/>
  <c r="E51" i="29"/>
  <c r="K50" i="29"/>
  <c r="F50" i="29"/>
  <c r="H50" i="29" s="1"/>
  <c r="L50" i="29" s="1"/>
  <c r="E50" i="29"/>
  <c r="K49" i="29"/>
  <c r="F49" i="29"/>
  <c r="H49" i="29" s="1"/>
  <c r="L49" i="29" s="1"/>
  <c r="E49" i="29"/>
  <c r="K48" i="29"/>
  <c r="F48" i="29"/>
  <c r="H48" i="29" s="1"/>
  <c r="L48" i="29" s="1"/>
  <c r="E48" i="29"/>
  <c r="K47" i="29"/>
  <c r="F47" i="29"/>
  <c r="H47" i="29" s="1"/>
  <c r="L47" i="29" s="1"/>
  <c r="E47" i="29"/>
  <c r="K46" i="29"/>
  <c r="F46" i="29"/>
  <c r="H46" i="29" s="1"/>
  <c r="L46" i="29" s="1"/>
  <c r="E46" i="29"/>
  <c r="K45" i="29"/>
  <c r="F45" i="29"/>
  <c r="H45" i="29" s="1"/>
  <c r="L45" i="29" s="1"/>
  <c r="E45" i="29"/>
  <c r="K44" i="29"/>
  <c r="F44" i="29"/>
  <c r="H44" i="29" s="1"/>
  <c r="L44" i="29" s="1"/>
  <c r="E44" i="29"/>
  <c r="K43" i="29"/>
  <c r="F43" i="29"/>
  <c r="H43" i="29" s="1"/>
  <c r="L43" i="29" s="1"/>
  <c r="E43" i="29"/>
  <c r="K42" i="29"/>
  <c r="F42" i="29"/>
  <c r="H42" i="29" s="1"/>
  <c r="L42" i="29" s="1"/>
  <c r="E42" i="29"/>
  <c r="K41" i="29"/>
  <c r="F41" i="29"/>
  <c r="H41" i="29" s="1"/>
  <c r="L41" i="29" s="1"/>
  <c r="E41" i="29"/>
  <c r="K40" i="29"/>
  <c r="F40" i="29"/>
  <c r="H40" i="29" s="1"/>
  <c r="L40" i="29" s="1"/>
  <c r="E40" i="29"/>
  <c r="K39" i="29"/>
  <c r="F39" i="29"/>
  <c r="H39" i="29" s="1"/>
  <c r="L39" i="29" s="1"/>
  <c r="E39" i="29"/>
  <c r="K38" i="29"/>
  <c r="F38" i="29"/>
  <c r="H38" i="29" s="1"/>
  <c r="L38" i="29" s="1"/>
  <c r="E38" i="29"/>
  <c r="K37" i="29"/>
  <c r="F37" i="29"/>
  <c r="H37" i="29" s="1"/>
  <c r="L37" i="29" s="1"/>
  <c r="E37" i="29"/>
  <c r="K36" i="29"/>
  <c r="F36" i="29"/>
  <c r="H36" i="29" s="1"/>
  <c r="L36" i="29" s="1"/>
  <c r="E36" i="29"/>
  <c r="K35" i="29"/>
  <c r="F35" i="29"/>
  <c r="H35" i="29" s="1"/>
  <c r="L35" i="29" s="1"/>
  <c r="E35" i="29"/>
  <c r="K34" i="29"/>
  <c r="F34" i="29"/>
  <c r="H34" i="29" s="1"/>
  <c r="L34" i="29" s="1"/>
  <c r="E34" i="29"/>
  <c r="K33" i="29"/>
  <c r="F33" i="29"/>
  <c r="H33" i="29" s="1"/>
  <c r="L33" i="29" s="1"/>
  <c r="E33" i="29"/>
  <c r="K32" i="29"/>
  <c r="F32" i="29"/>
  <c r="H32" i="29" s="1"/>
  <c r="L32" i="29" s="1"/>
  <c r="E32" i="29"/>
  <c r="K31" i="29"/>
  <c r="F31" i="29"/>
  <c r="H31" i="29" s="1"/>
  <c r="L31" i="29" s="1"/>
  <c r="E31" i="29"/>
  <c r="K30" i="29"/>
  <c r="F30" i="29"/>
  <c r="H30" i="29" s="1"/>
  <c r="L30" i="29" s="1"/>
  <c r="E30" i="29"/>
  <c r="K29" i="29"/>
  <c r="F29" i="29"/>
  <c r="H29" i="29" s="1"/>
  <c r="L29" i="29" s="1"/>
  <c r="E29" i="29"/>
  <c r="K28" i="29"/>
  <c r="F28" i="29"/>
  <c r="H28" i="29" s="1"/>
  <c r="L28" i="29" s="1"/>
  <c r="E28" i="29"/>
  <c r="K27" i="29"/>
  <c r="F27" i="29"/>
  <c r="H27" i="29" s="1"/>
  <c r="L27" i="29" s="1"/>
  <c r="E27" i="29"/>
  <c r="K26" i="29"/>
  <c r="F26" i="29"/>
  <c r="H26" i="29" s="1"/>
  <c r="L26" i="29" s="1"/>
  <c r="E26" i="29"/>
  <c r="K25" i="29"/>
  <c r="F25" i="29"/>
  <c r="H25" i="29" s="1"/>
  <c r="L25" i="29" s="1"/>
  <c r="E25" i="29"/>
  <c r="K24" i="29"/>
  <c r="F24" i="29"/>
  <c r="H24" i="29" s="1"/>
  <c r="L24" i="29" s="1"/>
  <c r="E24" i="29"/>
  <c r="K23" i="29"/>
  <c r="F23" i="29"/>
  <c r="H23" i="29" s="1"/>
  <c r="L23" i="29" s="1"/>
  <c r="E23" i="29"/>
  <c r="K22" i="29"/>
  <c r="F22" i="29"/>
  <c r="H22" i="29" s="1"/>
  <c r="L22" i="29" s="1"/>
  <c r="E22" i="29"/>
  <c r="K21" i="29"/>
  <c r="F21" i="29"/>
  <c r="H21" i="29" s="1"/>
  <c r="L21" i="29" s="1"/>
  <c r="E21" i="29"/>
  <c r="K20" i="29"/>
  <c r="F20" i="29"/>
  <c r="H20" i="29" s="1"/>
  <c r="L20" i="29" s="1"/>
  <c r="E20" i="29"/>
  <c r="K19" i="29"/>
  <c r="F19" i="29"/>
  <c r="H19" i="29" s="1"/>
  <c r="L19" i="29" s="1"/>
  <c r="E19" i="29"/>
  <c r="K18" i="29"/>
  <c r="F18" i="29"/>
  <c r="H18" i="29" s="1"/>
  <c r="L18" i="29" s="1"/>
  <c r="E18" i="29"/>
  <c r="K17" i="29"/>
  <c r="F17" i="29"/>
  <c r="H17" i="29" s="1"/>
  <c r="L17" i="29" s="1"/>
  <c r="E17" i="29"/>
  <c r="K16" i="29"/>
  <c r="F16" i="29"/>
  <c r="H16" i="29" s="1"/>
  <c r="L16" i="29" s="1"/>
  <c r="E16" i="29"/>
  <c r="K15" i="29"/>
  <c r="F15" i="29"/>
  <c r="H15" i="29" s="1"/>
  <c r="L15" i="29" s="1"/>
  <c r="E15" i="29"/>
  <c r="K14" i="29"/>
  <c r="F14" i="29"/>
  <c r="H14" i="29" s="1"/>
  <c r="L14" i="29" s="1"/>
  <c r="E14" i="29"/>
  <c r="K13" i="29"/>
  <c r="F13" i="29"/>
  <c r="H13" i="29" s="1"/>
  <c r="L13" i="29" s="1"/>
  <c r="E13" i="29"/>
  <c r="K12" i="29"/>
  <c r="F12" i="29"/>
  <c r="H12" i="29" s="1"/>
  <c r="L12" i="29" s="1"/>
  <c r="E12" i="29"/>
  <c r="K11" i="29"/>
  <c r="F11" i="29"/>
  <c r="H11" i="29" s="1"/>
  <c r="L11" i="29" s="1"/>
  <c r="E11" i="29"/>
  <c r="K10" i="29"/>
  <c r="F10" i="29"/>
  <c r="H10" i="29" s="1"/>
  <c r="L10" i="29" s="1"/>
  <c r="E10" i="29"/>
  <c r="K9" i="29"/>
  <c r="F9" i="29"/>
  <c r="H9" i="29" s="1"/>
  <c r="L9" i="29" s="1"/>
  <c r="E9" i="29"/>
  <c r="K8" i="29"/>
  <c r="F8" i="29"/>
  <c r="H8" i="29" s="1"/>
  <c r="L8" i="29" s="1"/>
  <c r="E8" i="29"/>
  <c r="K7" i="29"/>
  <c r="F7" i="29"/>
  <c r="H7" i="29" s="1"/>
  <c r="L7" i="29" s="1"/>
  <c r="E7" i="29"/>
  <c r="K6" i="29"/>
  <c r="F6" i="29"/>
  <c r="H6" i="29" s="1"/>
  <c r="L6" i="29" s="1"/>
  <c r="E6" i="29"/>
  <c r="K5" i="29"/>
  <c r="F5" i="29"/>
  <c r="H5" i="29" s="1"/>
  <c r="L5" i="29" s="1"/>
  <c r="E5" i="29"/>
  <c r="K4" i="29"/>
  <c r="F4" i="29"/>
  <c r="H4" i="29" s="1"/>
  <c r="L4" i="29" s="1"/>
  <c r="E4" i="29"/>
  <c r="K3" i="29"/>
  <c r="F3" i="29"/>
  <c r="H3" i="29" s="1"/>
  <c r="L3" i="29" s="1"/>
  <c r="E3" i="29"/>
  <c r="K2" i="29"/>
  <c r="F2" i="29"/>
  <c r="H2" i="29" s="1"/>
  <c r="L2" i="29" s="1"/>
  <c r="E2" i="29"/>
  <c r="K68" i="28"/>
  <c r="F68" i="28"/>
  <c r="H68" i="28" s="1"/>
  <c r="L68" i="28" s="1"/>
  <c r="E68" i="28"/>
  <c r="K67" i="28"/>
  <c r="F67" i="28"/>
  <c r="H67" i="28" s="1"/>
  <c r="L67" i="28" s="1"/>
  <c r="E67" i="28"/>
  <c r="K66" i="28"/>
  <c r="F66" i="28"/>
  <c r="H66" i="28" s="1"/>
  <c r="L66" i="28" s="1"/>
  <c r="E66" i="28"/>
  <c r="K65" i="28"/>
  <c r="F65" i="28"/>
  <c r="H65" i="28" s="1"/>
  <c r="L65" i="28" s="1"/>
  <c r="E65" i="28"/>
  <c r="K64" i="28"/>
  <c r="F64" i="28"/>
  <c r="H64" i="28" s="1"/>
  <c r="L64" i="28" s="1"/>
  <c r="E64" i="28"/>
  <c r="K63" i="28"/>
  <c r="F63" i="28"/>
  <c r="H63" i="28" s="1"/>
  <c r="L63" i="28" s="1"/>
  <c r="E63" i="28"/>
  <c r="K62" i="28"/>
  <c r="F62" i="28"/>
  <c r="H62" i="28" s="1"/>
  <c r="L62" i="28" s="1"/>
  <c r="E62" i="28"/>
  <c r="K61" i="28"/>
  <c r="F61" i="28"/>
  <c r="H61" i="28" s="1"/>
  <c r="L61" i="28" s="1"/>
  <c r="E61" i="28"/>
  <c r="K60" i="28"/>
  <c r="F60" i="28"/>
  <c r="H60" i="28" s="1"/>
  <c r="L60" i="28" s="1"/>
  <c r="E60" i="28"/>
  <c r="K59" i="28"/>
  <c r="F59" i="28"/>
  <c r="H59" i="28" s="1"/>
  <c r="L59" i="28" s="1"/>
  <c r="E59" i="28"/>
  <c r="K58" i="28"/>
  <c r="F58" i="28"/>
  <c r="H58" i="28" s="1"/>
  <c r="L58" i="28" s="1"/>
  <c r="E58" i="28"/>
  <c r="K57" i="28"/>
  <c r="F57" i="28"/>
  <c r="H57" i="28" s="1"/>
  <c r="L57" i="28" s="1"/>
  <c r="E57" i="28"/>
  <c r="K56" i="28"/>
  <c r="F56" i="28"/>
  <c r="H56" i="28" s="1"/>
  <c r="L56" i="28" s="1"/>
  <c r="E56" i="28"/>
  <c r="K55" i="28"/>
  <c r="F55" i="28"/>
  <c r="H55" i="28" s="1"/>
  <c r="L55" i="28" s="1"/>
  <c r="E55" i="28"/>
  <c r="K54" i="28"/>
  <c r="F54" i="28"/>
  <c r="H54" i="28" s="1"/>
  <c r="L54" i="28" s="1"/>
  <c r="E54" i="28"/>
  <c r="K53" i="28"/>
  <c r="F53" i="28"/>
  <c r="H53" i="28" s="1"/>
  <c r="L53" i="28" s="1"/>
  <c r="E53" i="28"/>
  <c r="K52" i="28"/>
  <c r="F52" i="28"/>
  <c r="H52" i="28" s="1"/>
  <c r="L52" i="28" s="1"/>
  <c r="E52" i="28"/>
  <c r="K51" i="28"/>
  <c r="F51" i="28"/>
  <c r="H51" i="28" s="1"/>
  <c r="L51" i="28" s="1"/>
  <c r="E51" i="28"/>
  <c r="K50" i="28"/>
  <c r="F50" i="28"/>
  <c r="H50" i="28" s="1"/>
  <c r="L50" i="28" s="1"/>
  <c r="E50" i="28"/>
  <c r="K49" i="28"/>
  <c r="F49" i="28"/>
  <c r="H49" i="28" s="1"/>
  <c r="L49" i="28" s="1"/>
  <c r="E49" i="28"/>
  <c r="K48" i="28"/>
  <c r="F48" i="28"/>
  <c r="H48" i="28" s="1"/>
  <c r="L48" i="28" s="1"/>
  <c r="E48" i="28"/>
  <c r="K47" i="28"/>
  <c r="F47" i="28"/>
  <c r="H47" i="28" s="1"/>
  <c r="L47" i="28" s="1"/>
  <c r="E47" i="28"/>
  <c r="K46" i="28"/>
  <c r="F46" i="28"/>
  <c r="H46" i="28" s="1"/>
  <c r="L46" i="28" s="1"/>
  <c r="E46" i="28"/>
  <c r="K45" i="28"/>
  <c r="F45" i="28"/>
  <c r="H45" i="28" s="1"/>
  <c r="L45" i="28" s="1"/>
  <c r="E45" i="28"/>
  <c r="K44" i="28"/>
  <c r="F44" i="28"/>
  <c r="H44" i="28" s="1"/>
  <c r="L44" i="28" s="1"/>
  <c r="E44" i="28"/>
  <c r="K43" i="28"/>
  <c r="F43" i="28"/>
  <c r="H43" i="28" s="1"/>
  <c r="L43" i="28" s="1"/>
  <c r="E43" i="28"/>
  <c r="K42" i="28"/>
  <c r="F42" i="28"/>
  <c r="H42" i="28" s="1"/>
  <c r="L42" i="28" s="1"/>
  <c r="E42" i="28"/>
  <c r="K41" i="28"/>
  <c r="F41" i="28"/>
  <c r="H41" i="28" s="1"/>
  <c r="L41" i="28" s="1"/>
  <c r="E41" i="28"/>
  <c r="K40" i="28"/>
  <c r="F40" i="28"/>
  <c r="H40" i="28" s="1"/>
  <c r="L40" i="28" s="1"/>
  <c r="E40" i="28"/>
  <c r="K39" i="28"/>
  <c r="F39" i="28"/>
  <c r="H39" i="28" s="1"/>
  <c r="L39" i="28" s="1"/>
  <c r="E39" i="28"/>
  <c r="K38" i="28"/>
  <c r="F38" i="28"/>
  <c r="H38" i="28" s="1"/>
  <c r="L38" i="28" s="1"/>
  <c r="E38" i="28"/>
  <c r="K37" i="28"/>
  <c r="F37" i="28"/>
  <c r="H37" i="28" s="1"/>
  <c r="L37" i="28" s="1"/>
  <c r="E37" i="28"/>
  <c r="K36" i="28"/>
  <c r="F36" i="28"/>
  <c r="H36" i="28" s="1"/>
  <c r="L36" i="28" s="1"/>
  <c r="E36" i="28"/>
  <c r="K35" i="28"/>
  <c r="F35" i="28"/>
  <c r="H35" i="28" s="1"/>
  <c r="L35" i="28" s="1"/>
  <c r="E35" i="28"/>
  <c r="K34" i="28"/>
  <c r="F34" i="28"/>
  <c r="H34" i="28" s="1"/>
  <c r="L34" i="28" s="1"/>
  <c r="E34" i="28"/>
  <c r="K33" i="28"/>
  <c r="F33" i="28"/>
  <c r="H33" i="28" s="1"/>
  <c r="L33" i="28" s="1"/>
  <c r="E33" i="28"/>
  <c r="K32" i="28"/>
  <c r="F32" i="28"/>
  <c r="H32" i="28" s="1"/>
  <c r="L32" i="28" s="1"/>
  <c r="E32" i="28"/>
  <c r="K31" i="28"/>
  <c r="F31" i="28"/>
  <c r="H31" i="28" s="1"/>
  <c r="L31" i="28" s="1"/>
  <c r="E31" i="28"/>
  <c r="K30" i="28"/>
  <c r="F30" i="28"/>
  <c r="H30" i="28" s="1"/>
  <c r="L30" i="28" s="1"/>
  <c r="E30" i="28"/>
  <c r="K29" i="28"/>
  <c r="F29" i="28"/>
  <c r="H29" i="28" s="1"/>
  <c r="L29" i="28" s="1"/>
  <c r="E29" i="28"/>
  <c r="K28" i="28"/>
  <c r="F28" i="28"/>
  <c r="H28" i="28" s="1"/>
  <c r="L28" i="28" s="1"/>
  <c r="E28" i="28"/>
  <c r="K27" i="28"/>
  <c r="F27" i="28"/>
  <c r="H27" i="28" s="1"/>
  <c r="L27" i="28" s="1"/>
  <c r="E27" i="28"/>
  <c r="K26" i="28"/>
  <c r="F26" i="28"/>
  <c r="H26" i="28" s="1"/>
  <c r="L26" i="28" s="1"/>
  <c r="E26" i="28"/>
  <c r="K25" i="28"/>
  <c r="F25" i="28"/>
  <c r="H25" i="28" s="1"/>
  <c r="L25" i="28" s="1"/>
  <c r="E25" i="28"/>
  <c r="K24" i="28"/>
  <c r="F24" i="28"/>
  <c r="H24" i="28" s="1"/>
  <c r="L24" i="28" s="1"/>
  <c r="E24" i="28"/>
  <c r="K23" i="28"/>
  <c r="F23" i="28"/>
  <c r="H23" i="28" s="1"/>
  <c r="L23" i="28" s="1"/>
  <c r="E23" i="28"/>
  <c r="K22" i="28"/>
  <c r="F22" i="28"/>
  <c r="H22" i="28" s="1"/>
  <c r="L22" i="28" s="1"/>
  <c r="E22" i="28"/>
  <c r="K21" i="28"/>
  <c r="F21" i="28"/>
  <c r="H21" i="28" s="1"/>
  <c r="L21" i="28" s="1"/>
  <c r="E21" i="28"/>
  <c r="K20" i="28"/>
  <c r="F20" i="28"/>
  <c r="H20" i="28" s="1"/>
  <c r="L20" i="28" s="1"/>
  <c r="E20" i="28"/>
  <c r="K19" i="28"/>
  <c r="F19" i="28"/>
  <c r="H19" i="28" s="1"/>
  <c r="L19" i="28" s="1"/>
  <c r="E19" i="28"/>
  <c r="K18" i="28"/>
  <c r="F18" i="28"/>
  <c r="H18" i="28" s="1"/>
  <c r="L18" i="28" s="1"/>
  <c r="E18" i="28"/>
  <c r="K17" i="28"/>
  <c r="F17" i="28"/>
  <c r="H17" i="28" s="1"/>
  <c r="L17" i="28" s="1"/>
  <c r="E17" i="28"/>
  <c r="K16" i="28"/>
  <c r="F16" i="28"/>
  <c r="H16" i="28" s="1"/>
  <c r="L16" i="28" s="1"/>
  <c r="E16" i="28"/>
  <c r="K15" i="28"/>
  <c r="F15" i="28"/>
  <c r="H15" i="28" s="1"/>
  <c r="L15" i="28" s="1"/>
  <c r="E15" i="28"/>
  <c r="K14" i="28"/>
  <c r="F14" i="28"/>
  <c r="H14" i="28" s="1"/>
  <c r="L14" i="28" s="1"/>
  <c r="E14" i="28"/>
  <c r="K13" i="28"/>
  <c r="F13" i="28"/>
  <c r="H13" i="28" s="1"/>
  <c r="L13" i="28" s="1"/>
  <c r="E13" i="28"/>
  <c r="K12" i="28"/>
  <c r="F12" i="28"/>
  <c r="H12" i="28" s="1"/>
  <c r="L12" i="28" s="1"/>
  <c r="E12" i="28"/>
  <c r="K11" i="28"/>
  <c r="F11" i="28"/>
  <c r="H11" i="28" s="1"/>
  <c r="L11" i="28" s="1"/>
  <c r="E11" i="28"/>
  <c r="K10" i="28"/>
  <c r="F10" i="28"/>
  <c r="H10" i="28" s="1"/>
  <c r="L10" i="28" s="1"/>
  <c r="E10" i="28"/>
  <c r="K9" i="28"/>
  <c r="F9" i="28"/>
  <c r="H9" i="28" s="1"/>
  <c r="L9" i="28" s="1"/>
  <c r="E9" i="28"/>
  <c r="K8" i="28"/>
  <c r="F8" i="28"/>
  <c r="H8" i="28" s="1"/>
  <c r="L8" i="28" s="1"/>
  <c r="E8" i="28"/>
  <c r="K7" i="28"/>
  <c r="F7" i="28"/>
  <c r="H7" i="28" s="1"/>
  <c r="L7" i="28" s="1"/>
  <c r="E7" i="28"/>
  <c r="K6" i="28"/>
  <c r="F6" i="28"/>
  <c r="H6" i="28" s="1"/>
  <c r="L6" i="28" s="1"/>
  <c r="E6" i="28"/>
  <c r="K5" i="28"/>
  <c r="F5" i="28"/>
  <c r="H5" i="28" s="1"/>
  <c r="L5" i="28" s="1"/>
  <c r="E5" i="28"/>
  <c r="K4" i="28"/>
  <c r="F4" i="28"/>
  <c r="H4" i="28" s="1"/>
  <c r="L4" i="28" s="1"/>
  <c r="E4" i="28"/>
  <c r="K3" i="28"/>
  <c r="F3" i="28"/>
  <c r="H3" i="28" s="1"/>
  <c r="L3" i="28" s="1"/>
  <c r="E3" i="28"/>
  <c r="K2" i="28"/>
  <c r="F2" i="28"/>
  <c r="H2" i="28" s="1"/>
  <c r="L2" i="28" s="1"/>
  <c r="E2" i="28"/>
  <c r="K68" i="26"/>
  <c r="F68" i="26"/>
  <c r="H68" i="26" s="1"/>
  <c r="L68" i="26" s="1"/>
  <c r="E68" i="26"/>
  <c r="K67" i="26"/>
  <c r="F67" i="26"/>
  <c r="H67" i="26" s="1"/>
  <c r="L67" i="26" s="1"/>
  <c r="E67" i="26"/>
  <c r="K66" i="26"/>
  <c r="F66" i="26"/>
  <c r="H66" i="26" s="1"/>
  <c r="L66" i="26" s="1"/>
  <c r="E66" i="26"/>
  <c r="K65" i="26"/>
  <c r="F65" i="26"/>
  <c r="H65" i="26" s="1"/>
  <c r="L65" i="26" s="1"/>
  <c r="E65" i="26"/>
  <c r="K64" i="26"/>
  <c r="F64" i="26"/>
  <c r="H64" i="26" s="1"/>
  <c r="L64" i="26" s="1"/>
  <c r="E64" i="26"/>
  <c r="K63" i="26"/>
  <c r="F63" i="26"/>
  <c r="H63" i="26" s="1"/>
  <c r="L63" i="26" s="1"/>
  <c r="E63" i="26"/>
  <c r="K62" i="26"/>
  <c r="F62" i="26"/>
  <c r="H62" i="26" s="1"/>
  <c r="L62" i="26" s="1"/>
  <c r="E62" i="26"/>
  <c r="K61" i="26"/>
  <c r="F61" i="26"/>
  <c r="H61" i="26" s="1"/>
  <c r="L61" i="26" s="1"/>
  <c r="E61" i="26"/>
  <c r="K60" i="26"/>
  <c r="F60" i="26"/>
  <c r="H60" i="26" s="1"/>
  <c r="L60" i="26" s="1"/>
  <c r="E60" i="26"/>
  <c r="K59" i="26"/>
  <c r="F59" i="26"/>
  <c r="H59" i="26" s="1"/>
  <c r="L59" i="26" s="1"/>
  <c r="E59" i="26"/>
  <c r="K58" i="26"/>
  <c r="F58" i="26"/>
  <c r="H58" i="26" s="1"/>
  <c r="L58" i="26" s="1"/>
  <c r="E58" i="26"/>
  <c r="K57" i="26"/>
  <c r="F57" i="26"/>
  <c r="H57" i="26" s="1"/>
  <c r="L57" i="26" s="1"/>
  <c r="E57" i="26"/>
  <c r="K56" i="26"/>
  <c r="F56" i="26"/>
  <c r="H56" i="26" s="1"/>
  <c r="L56" i="26" s="1"/>
  <c r="E56" i="26"/>
  <c r="K55" i="26"/>
  <c r="F55" i="26"/>
  <c r="H55" i="26" s="1"/>
  <c r="L55" i="26" s="1"/>
  <c r="E55" i="26"/>
  <c r="K54" i="26"/>
  <c r="F54" i="26"/>
  <c r="H54" i="26" s="1"/>
  <c r="L54" i="26" s="1"/>
  <c r="E54" i="26"/>
  <c r="K53" i="26"/>
  <c r="F53" i="26"/>
  <c r="H53" i="26" s="1"/>
  <c r="L53" i="26" s="1"/>
  <c r="E53" i="26"/>
  <c r="K52" i="26"/>
  <c r="F52" i="26"/>
  <c r="H52" i="26" s="1"/>
  <c r="L52" i="26" s="1"/>
  <c r="E52" i="26"/>
  <c r="K51" i="26"/>
  <c r="F51" i="26"/>
  <c r="H51" i="26" s="1"/>
  <c r="L51" i="26" s="1"/>
  <c r="E51" i="26"/>
  <c r="K50" i="26"/>
  <c r="F50" i="26"/>
  <c r="H50" i="26" s="1"/>
  <c r="L50" i="26" s="1"/>
  <c r="E50" i="26"/>
  <c r="K49" i="26"/>
  <c r="F49" i="26"/>
  <c r="H49" i="26" s="1"/>
  <c r="L49" i="26" s="1"/>
  <c r="E49" i="26"/>
  <c r="K48" i="26"/>
  <c r="F48" i="26"/>
  <c r="H48" i="26" s="1"/>
  <c r="L48" i="26" s="1"/>
  <c r="E48" i="26"/>
  <c r="K47" i="26"/>
  <c r="F47" i="26"/>
  <c r="H47" i="26" s="1"/>
  <c r="L47" i="26" s="1"/>
  <c r="E47" i="26"/>
  <c r="K46" i="26"/>
  <c r="F46" i="26"/>
  <c r="H46" i="26" s="1"/>
  <c r="L46" i="26" s="1"/>
  <c r="E46" i="26"/>
  <c r="K45" i="26"/>
  <c r="F45" i="26"/>
  <c r="H45" i="26" s="1"/>
  <c r="L45" i="26" s="1"/>
  <c r="E45" i="26"/>
  <c r="K44" i="26"/>
  <c r="F44" i="26"/>
  <c r="H44" i="26" s="1"/>
  <c r="L44" i="26" s="1"/>
  <c r="E44" i="26"/>
  <c r="K43" i="26"/>
  <c r="F43" i="26"/>
  <c r="H43" i="26" s="1"/>
  <c r="L43" i="26" s="1"/>
  <c r="E43" i="26"/>
  <c r="K42" i="26"/>
  <c r="F42" i="26"/>
  <c r="H42" i="26" s="1"/>
  <c r="L42" i="26" s="1"/>
  <c r="E42" i="26"/>
  <c r="K41" i="26"/>
  <c r="F41" i="26"/>
  <c r="H41" i="26" s="1"/>
  <c r="L41" i="26" s="1"/>
  <c r="E41" i="26"/>
  <c r="K40" i="26"/>
  <c r="F40" i="26"/>
  <c r="H40" i="26" s="1"/>
  <c r="L40" i="26" s="1"/>
  <c r="E40" i="26"/>
  <c r="K39" i="26"/>
  <c r="F39" i="26"/>
  <c r="H39" i="26" s="1"/>
  <c r="L39" i="26" s="1"/>
  <c r="E39" i="26"/>
  <c r="K38" i="26"/>
  <c r="F38" i="26"/>
  <c r="H38" i="26" s="1"/>
  <c r="L38" i="26" s="1"/>
  <c r="E38" i="26"/>
  <c r="K37" i="26"/>
  <c r="F37" i="26"/>
  <c r="H37" i="26" s="1"/>
  <c r="L37" i="26" s="1"/>
  <c r="E37" i="26"/>
  <c r="K36" i="26"/>
  <c r="F36" i="26"/>
  <c r="H36" i="26" s="1"/>
  <c r="L36" i="26" s="1"/>
  <c r="E36" i="26"/>
  <c r="K35" i="26"/>
  <c r="F35" i="26"/>
  <c r="H35" i="26" s="1"/>
  <c r="L35" i="26" s="1"/>
  <c r="E35" i="26"/>
  <c r="K34" i="26"/>
  <c r="F34" i="26"/>
  <c r="H34" i="26" s="1"/>
  <c r="L34" i="26" s="1"/>
  <c r="E34" i="26"/>
  <c r="K33" i="26"/>
  <c r="F33" i="26"/>
  <c r="H33" i="26" s="1"/>
  <c r="L33" i="26" s="1"/>
  <c r="E33" i="26"/>
  <c r="K32" i="26"/>
  <c r="F32" i="26"/>
  <c r="H32" i="26" s="1"/>
  <c r="L32" i="26" s="1"/>
  <c r="E32" i="26"/>
  <c r="K31" i="26"/>
  <c r="F31" i="26"/>
  <c r="H31" i="26" s="1"/>
  <c r="L31" i="26" s="1"/>
  <c r="E31" i="26"/>
  <c r="K30" i="26"/>
  <c r="F30" i="26"/>
  <c r="H30" i="26" s="1"/>
  <c r="L30" i="26" s="1"/>
  <c r="E30" i="26"/>
  <c r="K29" i="26"/>
  <c r="F29" i="26"/>
  <c r="H29" i="26" s="1"/>
  <c r="L29" i="26" s="1"/>
  <c r="E29" i="26"/>
  <c r="K28" i="26"/>
  <c r="F28" i="26"/>
  <c r="H28" i="26" s="1"/>
  <c r="L28" i="26" s="1"/>
  <c r="E28" i="26"/>
  <c r="K27" i="26"/>
  <c r="F27" i="26"/>
  <c r="H27" i="26" s="1"/>
  <c r="L27" i="26" s="1"/>
  <c r="E27" i="26"/>
  <c r="K26" i="26"/>
  <c r="F26" i="26"/>
  <c r="H26" i="26" s="1"/>
  <c r="L26" i="26" s="1"/>
  <c r="E26" i="26"/>
  <c r="K25" i="26"/>
  <c r="F25" i="26"/>
  <c r="H25" i="26" s="1"/>
  <c r="L25" i="26" s="1"/>
  <c r="E25" i="26"/>
  <c r="K24" i="26"/>
  <c r="F24" i="26"/>
  <c r="H24" i="26" s="1"/>
  <c r="L24" i="26" s="1"/>
  <c r="E24" i="26"/>
  <c r="K23" i="26"/>
  <c r="F23" i="26"/>
  <c r="H23" i="26" s="1"/>
  <c r="L23" i="26" s="1"/>
  <c r="E23" i="26"/>
  <c r="K22" i="26"/>
  <c r="F22" i="26"/>
  <c r="H22" i="26" s="1"/>
  <c r="L22" i="26" s="1"/>
  <c r="E22" i="26"/>
  <c r="K21" i="26"/>
  <c r="F21" i="26"/>
  <c r="H21" i="26" s="1"/>
  <c r="L21" i="26" s="1"/>
  <c r="E21" i="26"/>
  <c r="K20" i="26"/>
  <c r="F20" i="26"/>
  <c r="H20" i="26" s="1"/>
  <c r="L20" i="26" s="1"/>
  <c r="E20" i="26"/>
  <c r="K19" i="26"/>
  <c r="F19" i="26"/>
  <c r="H19" i="26" s="1"/>
  <c r="L19" i="26" s="1"/>
  <c r="E19" i="26"/>
  <c r="K18" i="26"/>
  <c r="F18" i="26"/>
  <c r="H18" i="26" s="1"/>
  <c r="L18" i="26" s="1"/>
  <c r="E18" i="26"/>
  <c r="K17" i="26"/>
  <c r="F17" i="26"/>
  <c r="H17" i="26" s="1"/>
  <c r="L17" i="26" s="1"/>
  <c r="E17" i="26"/>
  <c r="K16" i="26"/>
  <c r="F16" i="26"/>
  <c r="H16" i="26" s="1"/>
  <c r="L16" i="26" s="1"/>
  <c r="E16" i="26"/>
  <c r="K15" i="26"/>
  <c r="F15" i="26"/>
  <c r="H15" i="26" s="1"/>
  <c r="L15" i="26" s="1"/>
  <c r="E15" i="26"/>
  <c r="K14" i="26"/>
  <c r="F14" i="26"/>
  <c r="H14" i="26" s="1"/>
  <c r="L14" i="26" s="1"/>
  <c r="E14" i="26"/>
  <c r="K13" i="26"/>
  <c r="F13" i="26"/>
  <c r="H13" i="26" s="1"/>
  <c r="L13" i="26" s="1"/>
  <c r="E13" i="26"/>
  <c r="K12" i="26"/>
  <c r="F12" i="26"/>
  <c r="H12" i="26" s="1"/>
  <c r="L12" i="26" s="1"/>
  <c r="E12" i="26"/>
  <c r="K11" i="26"/>
  <c r="F11" i="26"/>
  <c r="H11" i="26" s="1"/>
  <c r="L11" i="26" s="1"/>
  <c r="E11" i="26"/>
  <c r="K10" i="26"/>
  <c r="F10" i="26"/>
  <c r="H10" i="26" s="1"/>
  <c r="L10" i="26" s="1"/>
  <c r="E10" i="26"/>
  <c r="K9" i="26"/>
  <c r="F9" i="26"/>
  <c r="H9" i="26" s="1"/>
  <c r="L9" i="26" s="1"/>
  <c r="E9" i="26"/>
  <c r="K8" i="26"/>
  <c r="F8" i="26"/>
  <c r="H8" i="26" s="1"/>
  <c r="L8" i="26" s="1"/>
  <c r="E8" i="26"/>
  <c r="K7" i="26"/>
  <c r="F7" i="26"/>
  <c r="H7" i="26" s="1"/>
  <c r="L7" i="26" s="1"/>
  <c r="E7" i="26"/>
  <c r="K6" i="26"/>
  <c r="F6" i="26"/>
  <c r="H6" i="26" s="1"/>
  <c r="L6" i="26" s="1"/>
  <c r="E6" i="26"/>
  <c r="K5" i="26"/>
  <c r="F5" i="26"/>
  <c r="H5" i="26" s="1"/>
  <c r="L5" i="26" s="1"/>
  <c r="E5" i="26"/>
  <c r="K4" i="26"/>
  <c r="F4" i="26"/>
  <c r="H4" i="26" s="1"/>
  <c r="L4" i="26" s="1"/>
  <c r="E4" i="26"/>
  <c r="K3" i="26"/>
  <c r="F3" i="26"/>
  <c r="H3" i="26" s="1"/>
  <c r="L3" i="26" s="1"/>
  <c r="E3" i="26"/>
  <c r="K2" i="26"/>
  <c r="F2" i="26"/>
  <c r="H2" i="26" s="1"/>
  <c r="L2" i="26" s="1"/>
  <c r="E2" i="26"/>
  <c r="K68" i="25"/>
  <c r="F68" i="25"/>
  <c r="H68" i="25" s="1"/>
  <c r="L68" i="25" s="1"/>
  <c r="E68" i="25"/>
  <c r="K67" i="25"/>
  <c r="F67" i="25"/>
  <c r="H67" i="25" s="1"/>
  <c r="L67" i="25" s="1"/>
  <c r="E67" i="25"/>
  <c r="K66" i="25"/>
  <c r="F66" i="25"/>
  <c r="H66" i="25" s="1"/>
  <c r="L66" i="25" s="1"/>
  <c r="E66" i="25"/>
  <c r="K65" i="25"/>
  <c r="F65" i="25"/>
  <c r="H65" i="25" s="1"/>
  <c r="L65" i="25" s="1"/>
  <c r="E65" i="25"/>
  <c r="K64" i="25"/>
  <c r="F64" i="25"/>
  <c r="H64" i="25" s="1"/>
  <c r="L64" i="25" s="1"/>
  <c r="E64" i="25"/>
  <c r="K63" i="25"/>
  <c r="F63" i="25"/>
  <c r="H63" i="25" s="1"/>
  <c r="L63" i="25" s="1"/>
  <c r="E63" i="25"/>
  <c r="K62" i="25"/>
  <c r="F62" i="25"/>
  <c r="H62" i="25" s="1"/>
  <c r="L62" i="25" s="1"/>
  <c r="E62" i="25"/>
  <c r="K61" i="25"/>
  <c r="F61" i="25"/>
  <c r="H61" i="25" s="1"/>
  <c r="L61" i="25" s="1"/>
  <c r="E61" i="25"/>
  <c r="K60" i="25"/>
  <c r="F60" i="25"/>
  <c r="H60" i="25" s="1"/>
  <c r="L60" i="25" s="1"/>
  <c r="E60" i="25"/>
  <c r="K59" i="25"/>
  <c r="F59" i="25"/>
  <c r="H59" i="25" s="1"/>
  <c r="L59" i="25" s="1"/>
  <c r="E59" i="25"/>
  <c r="K58" i="25"/>
  <c r="F58" i="25"/>
  <c r="H58" i="25" s="1"/>
  <c r="L58" i="25" s="1"/>
  <c r="E58" i="25"/>
  <c r="K57" i="25"/>
  <c r="F57" i="25"/>
  <c r="H57" i="25" s="1"/>
  <c r="L57" i="25" s="1"/>
  <c r="E57" i="25"/>
  <c r="K56" i="25"/>
  <c r="F56" i="25"/>
  <c r="H56" i="25" s="1"/>
  <c r="L56" i="25" s="1"/>
  <c r="E56" i="25"/>
  <c r="K55" i="25"/>
  <c r="F55" i="25"/>
  <c r="H55" i="25" s="1"/>
  <c r="L55" i="25" s="1"/>
  <c r="E55" i="25"/>
  <c r="K54" i="25"/>
  <c r="F54" i="25"/>
  <c r="H54" i="25" s="1"/>
  <c r="L54" i="25" s="1"/>
  <c r="E54" i="25"/>
  <c r="K53" i="25"/>
  <c r="F53" i="25"/>
  <c r="H53" i="25" s="1"/>
  <c r="L53" i="25" s="1"/>
  <c r="E53" i="25"/>
  <c r="K52" i="25"/>
  <c r="F52" i="25"/>
  <c r="H52" i="25" s="1"/>
  <c r="L52" i="25" s="1"/>
  <c r="E52" i="25"/>
  <c r="K51" i="25"/>
  <c r="F51" i="25"/>
  <c r="H51" i="25" s="1"/>
  <c r="L51" i="25" s="1"/>
  <c r="E51" i="25"/>
  <c r="K50" i="25"/>
  <c r="F50" i="25"/>
  <c r="H50" i="25" s="1"/>
  <c r="L50" i="25" s="1"/>
  <c r="E50" i="25"/>
  <c r="K49" i="25"/>
  <c r="F49" i="25"/>
  <c r="H49" i="25" s="1"/>
  <c r="L49" i="25" s="1"/>
  <c r="E49" i="25"/>
  <c r="K48" i="25"/>
  <c r="F48" i="25"/>
  <c r="H48" i="25" s="1"/>
  <c r="L48" i="25" s="1"/>
  <c r="E48" i="25"/>
  <c r="K47" i="25"/>
  <c r="F47" i="25"/>
  <c r="H47" i="25" s="1"/>
  <c r="L47" i="25" s="1"/>
  <c r="E47" i="25"/>
  <c r="K46" i="25"/>
  <c r="F46" i="25"/>
  <c r="H46" i="25" s="1"/>
  <c r="L46" i="25" s="1"/>
  <c r="E46" i="25"/>
  <c r="K45" i="25"/>
  <c r="F45" i="25"/>
  <c r="H45" i="25" s="1"/>
  <c r="L45" i="25" s="1"/>
  <c r="E45" i="25"/>
  <c r="K44" i="25"/>
  <c r="F44" i="25"/>
  <c r="H44" i="25" s="1"/>
  <c r="L44" i="25" s="1"/>
  <c r="E44" i="25"/>
  <c r="K43" i="25"/>
  <c r="F43" i="25"/>
  <c r="H43" i="25" s="1"/>
  <c r="L43" i="25" s="1"/>
  <c r="E43" i="25"/>
  <c r="K42" i="25"/>
  <c r="F42" i="25"/>
  <c r="H42" i="25" s="1"/>
  <c r="L42" i="25" s="1"/>
  <c r="E42" i="25"/>
  <c r="K41" i="25"/>
  <c r="F41" i="25"/>
  <c r="H41" i="25" s="1"/>
  <c r="L41" i="25" s="1"/>
  <c r="E41" i="25"/>
  <c r="K40" i="25"/>
  <c r="F40" i="25"/>
  <c r="H40" i="25" s="1"/>
  <c r="L40" i="25" s="1"/>
  <c r="E40" i="25"/>
  <c r="K39" i="25"/>
  <c r="F39" i="25"/>
  <c r="H39" i="25" s="1"/>
  <c r="L39" i="25" s="1"/>
  <c r="E39" i="25"/>
  <c r="K38" i="25"/>
  <c r="F38" i="25"/>
  <c r="H38" i="25" s="1"/>
  <c r="L38" i="25" s="1"/>
  <c r="E38" i="25"/>
  <c r="K37" i="25"/>
  <c r="F37" i="25"/>
  <c r="H37" i="25" s="1"/>
  <c r="L37" i="25" s="1"/>
  <c r="E37" i="25"/>
  <c r="K36" i="25"/>
  <c r="F36" i="25"/>
  <c r="H36" i="25" s="1"/>
  <c r="L36" i="25" s="1"/>
  <c r="E36" i="25"/>
  <c r="K35" i="25"/>
  <c r="F35" i="25"/>
  <c r="H35" i="25" s="1"/>
  <c r="L35" i="25" s="1"/>
  <c r="E35" i="25"/>
  <c r="K34" i="25"/>
  <c r="F34" i="25"/>
  <c r="H34" i="25" s="1"/>
  <c r="L34" i="25" s="1"/>
  <c r="E34" i="25"/>
  <c r="K33" i="25"/>
  <c r="F33" i="25"/>
  <c r="H33" i="25" s="1"/>
  <c r="L33" i="25" s="1"/>
  <c r="E33" i="25"/>
  <c r="K32" i="25"/>
  <c r="F32" i="25"/>
  <c r="H32" i="25" s="1"/>
  <c r="L32" i="25" s="1"/>
  <c r="E32" i="25"/>
  <c r="K31" i="25"/>
  <c r="F31" i="25"/>
  <c r="H31" i="25" s="1"/>
  <c r="L31" i="25" s="1"/>
  <c r="E31" i="25"/>
  <c r="K30" i="25"/>
  <c r="F30" i="25"/>
  <c r="H30" i="25" s="1"/>
  <c r="L30" i="25" s="1"/>
  <c r="E30" i="25"/>
  <c r="K29" i="25"/>
  <c r="F29" i="25"/>
  <c r="H29" i="25" s="1"/>
  <c r="L29" i="25" s="1"/>
  <c r="E29" i="25"/>
  <c r="K28" i="25"/>
  <c r="F28" i="25"/>
  <c r="H28" i="25" s="1"/>
  <c r="L28" i="25" s="1"/>
  <c r="E28" i="25"/>
  <c r="K27" i="25"/>
  <c r="F27" i="25"/>
  <c r="H27" i="25" s="1"/>
  <c r="L27" i="25" s="1"/>
  <c r="E27" i="25"/>
  <c r="K26" i="25"/>
  <c r="F26" i="25"/>
  <c r="H26" i="25" s="1"/>
  <c r="L26" i="25" s="1"/>
  <c r="E26" i="25"/>
  <c r="K25" i="25"/>
  <c r="F25" i="25"/>
  <c r="H25" i="25" s="1"/>
  <c r="L25" i="25" s="1"/>
  <c r="E25" i="25"/>
  <c r="K24" i="25"/>
  <c r="F24" i="25"/>
  <c r="H24" i="25" s="1"/>
  <c r="L24" i="25" s="1"/>
  <c r="E24" i="25"/>
  <c r="K23" i="25"/>
  <c r="F23" i="25"/>
  <c r="H23" i="25" s="1"/>
  <c r="L23" i="25" s="1"/>
  <c r="E23" i="25"/>
  <c r="K22" i="25"/>
  <c r="F22" i="25"/>
  <c r="H22" i="25" s="1"/>
  <c r="L22" i="25" s="1"/>
  <c r="E22" i="25"/>
  <c r="K21" i="25"/>
  <c r="F21" i="25"/>
  <c r="H21" i="25" s="1"/>
  <c r="L21" i="25" s="1"/>
  <c r="E21" i="25"/>
  <c r="K20" i="25"/>
  <c r="F20" i="25"/>
  <c r="H20" i="25" s="1"/>
  <c r="L20" i="25" s="1"/>
  <c r="E20" i="25"/>
  <c r="K19" i="25"/>
  <c r="F19" i="25"/>
  <c r="H19" i="25" s="1"/>
  <c r="L19" i="25" s="1"/>
  <c r="E19" i="25"/>
  <c r="K18" i="25"/>
  <c r="F18" i="25"/>
  <c r="H18" i="25" s="1"/>
  <c r="L18" i="25" s="1"/>
  <c r="E18" i="25"/>
  <c r="K17" i="25"/>
  <c r="F17" i="25"/>
  <c r="H17" i="25" s="1"/>
  <c r="L17" i="25" s="1"/>
  <c r="E17" i="25"/>
  <c r="K16" i="25"/>
  <c r="F16" i="25"/>
  <c r="H16" i="25" s="1"/>
  <c r="L16" i="25" s="1"/>
  <c r="E16" i="25"/>
  <c r="K15" i="25"/>
  <c r="F15" i="25"/>
  <c r="H15" i="25" s="1"/>
  <c r="L15" i="25" s="1"/>
  <c r="E15" i="25"/>
  <c r="K14" i="25"/>
  <c r="F14" i="25"/>
  <c r="H14" i="25" s="1"/>
  <c r="L14" i="25" s="1"/>
  <c r="E14" i="25"/>
  <c r="K13" i="25"/>
  <c r="F13" i="25"/>
  <c r="H13" i="25" s="1"/>
  <c r="L13" i="25" s="1"/>
  <c r="E13" i="25"/>
  <c r="K12" i="25"/>
  <c r="F12" i="25"/>
  <c r="H12" i="25" s="1"/>
  <c r="L12" i="25" s="1"/>
  <c r="E12" i="25"/>
  <c r="K11" i="25"/>
  <c r="F11" i="25"/>
  <c r="H11" i="25" s="1"/>
  <c r="L11" i="25" s="1"/>
  <c r="E11" i="25"/>
  <c r="K10" i="25"/>
  <c r="F10" i="25"/>
  <c r="H10" i="25" s="1"/>
  <c r="L10" i="25" s="1"/>
  <c r="E10" i="25"/>
  <c r="K9" i="25"/>
  <c r="F9" i="25"/>
  <c r="H9" i="25" s="1"/>
  <c r="L9" i="25" s="1"/>
  <c r="E9" i="25"/>
  <c r="K8" i="25"/>
  <c r="F8" i="25"/>
  <c r="H8" i="25" s="1"/>
  <c r="L8" i="25" s="1"/>
  <c r="E8" i="25"/>
  <c r="K7" i="25"/>
  <c r="F7" i="25"/>
  <c r="H7" i="25" s="1"/>
  <c r="L7" i="25" s="1"/>
  <c r="E7" i="25"/>
  <c r="K6" i="25"/>
  <c r="F6" i="25"/>
  <c r="H6" i="25" s="1"/>
  <c r="L6" i="25" s="1"/>
  <c r="E6" i="25"/>
  <c r="K5" i="25"/>
  <c r="F5" i="25"/>
  <c r="H5" i="25" s="1"/>
  <c r="L5" i="25" s="1"/>
  <c r="E5" i="25"/>
  <c r="K4" i="25"/>
  <c r="F4" i="25"/>
  <c r="H4" i="25" s="1"/>
  <c r="L4" i="25" s="1"/>
  <c r="E4" i="25"/>
  <c r="K3" i="25"/>
  <c r="F3" i="25"/>
  <c r="H3" i="25" s="1"/>
  <c r="L3" i="25" s="1"/>
  <c r="E3" i="25"/>
  <c r="K2" i="25"/>
  <c r="F2" i="25"/>
  <c r="H2" i="25" s="1"/>
  <c r="L2" i="25" s="1"/>
  <c r="E2" i="25"/>
  <c r="K68" i="24"/>
  <c r="F68" i="24"/>
  <c r="H68" i="24" s="1"/>
  <c r="L68" i="24" s="1"/>
  <c r="E68" i="24"/>
  <c r="K67" i="24"/>
  <c r="F67" i="24"/>
  <c r="H67" i="24" s="1"/>
  <c r="L67" i="24" s="1"/>
  <c r="E67" i="24"/>
  <c r="K66" i="24"/>
  <c r="F66" i="24"/>
  <c r="H66" i="24" s="1"/>
  <c r="L66" i="24" s="1"/>
  <c r="E66" i="24"/>
  <c r="K65" i="24"/>
  <c r="F65" i="24"/>
  <c r="H65" i="24" s="1"/>
  <c r="L65" i="24" s="1"/>
  <c r="E65" i="24"/>
  <c r="K64" i="24"/>
  <c r="F64" i="24"/>
  <c r="H64" i="24" s="1"/>
  <c r="L64" i="24" s="1"/>
  <c r="E64" i="24"/>
  <c r="K63" i="24"/>
  <c r="F63" i="24"/>
  <c r="H63" i="24" s="1"/>
  <c r="L63" i="24" s="1"/>
  <c r="E63" i="24"/>
  <c r="K62" i="24"/>
  <c r="F62" i="24"/>
  <c r="H62" i="24" s="1"/>
  <c r="L62" i="24" s="1"/>
  <c r="E62" i="24"/>
  <c r="K61" i="24"/>
  <c r="F61" i="24"/>
  <c r="H61" i="24" s="1"/>
  <c r="L61" i="24" s="1"/>
  <c r="E61" i="24"/>
  <c r="K60" i="24"/>
  <c r="F60" i="24"/>
  <c r="H60" i="24" s="1"/>
  <c r="L60" i="24" s="1"/>
  <c r="E60" i="24"/>
  <c r="K59" i="24"/>
  <c r="F59" i="24"/>
  <c r="H59" i="24" s="1"/>
  <c r="L59" i="24" s="1"/>
  <c r="E59" i="24"/>
  <c r="K58" i="24"/>
  <c r="F58" i="24"/>
  <c r="H58" i="24" s="1"/>
  <c r="L58" i="24" s="1"/>
  <c r="E58" i="24"/>
  <c r="K57" i="24"/>
  <c r="F57" i="24"/>
  <c r="H57" i="24" s="1"/>
  <c r="L57" i="24" s="1"/>
  <c r="E57" i="24"/>
  <c r="K56" i="24"/>
  <c r="F56" i="24"/>
  <c r="H56" i="24" s="1"/>
  <c r="L56" i="24" s="1"/>
  <c r="E56" i="24"/>
  <c r="K55" i="24"/>
  <c r="F55" i="24"/>
  <c r="H55" i="24" s="1"/>
  <c r="L55" i="24" s="1"/>
  <c r="E55" i="24"/>
  <c r="K54" i="24"/>
  <c r="F54" i="24"/>
  <c r="H54" i="24" s="1"/>
  <c r="L54" i="24" s="1"/>
  <c r="E54" i="24"/>
  <c r="K53" i="24"/>
  <c r="F53" i="24"/>
  <c r="H53" i="24" s="1"/>
  <c r="L53" i="24" s="1"/>
  <c r="E53" i="24"/>
  <c r="K52" i="24"/>
  <c r="F52" i="24"/>
  <c r="H52" i="24" s="1"/>
  <c r="L52" i="24" s="1"/>
  <c r="E52" i="24"/>
  <c r="K51" i="24"/>
  <c r="F51" i="24"/>
  <c r="H51" i="24" s="1"/>
  <c r="L51" i="24" s="1"/>
  <c r="E51" i="24"/>
  <c r="K50" i="24"/>
  <c r="F50" i="24"/>
  <c r="H50" i="24" s="1"/>
  <c r="L50" i="24" s="1"/>
  <c r="E50" i="24"/>
  <c r="K49" i="24"/>
  <c r="F49" i="24"/>
  <c r="H49" i="24" s="1"/>
  <c r="L49" i="24" s="1"/>
  <c r="E49" i="24"/>
  <c r="K48" i="24"/>
  <c r="F48" i="24"/>
  <c r="H48" i="24" s="1"/>
  <c r="L48" i="24" s="1"/>
  <c r="E48" i="24"/>
  <c r="K47" i="24"/>
  <c r="F47" i="24"/>
  <c r="H47" i="24" s="1"/>
  <c r="L47" i="24" s="1"/>
  <c r="E47" i="24"/>
  <c r="K46" i="24"/>
  <c r="F46" i="24"/>
  <c r="H46" i="24" s="1"/>
  <c r="L46" i="24" s="1"/>
  <c r="E46" i="24"/>
  <c r="K45" i="24"/>
  <c r="F45" i="24"/>
  <c r="H45" i="24" s="1"/>
  <c r="L45" i="24" s="1"/>
  <c r="E45" i="24"/>
  <c r="K44" i="24"/>
  <c r="F44" i="24"/>
  <c r="H44" i="24" s="1"/>
  <c r="L44" i="24" s="1"/>
  <c r="E44" i="24"/>
  <c r="K43" i="24"/>
  <c r="F43" i="24"/>
  <c r="H43" i="24" s="1"/>
  <c r="L43" i="24" s="1"/>
  <c r="E43" i="24"/>
  <c r="K42" i="24"/>
  <c r="F42" i="24"/>
  <c r="H42" i="24" s="1"/>
  <c r="L42" i="24" s="1"/>
  <c r="E42" i="24"/>
  <c r="K41" i="24"/>
  <c r="F41" i="24"/>
  <c r="H41" i="24" s="1"/>
  <c r="L41" i="24" s="1"/>
  <c r="E41" i="24"/>
  <c r="K40" i="24"/>
  <c r="F40" i="24"/>
  <c r="H40" i="24" s="1"/>
  <c r="L40" i="24" s="1"/>
  <c r="E40" i="24"/>
  <c r="K39" i="24"/>
  <c r="F39" i="24"/>
  <c r="H39" i="24" s="1"/>
  <c r="L39" i="24" s="1"/>
  <c r="E39" i="24"/>
  <c r="K38" i="24"/>
  <c r="F38" i="24"/>
  <c r="H38" i="24" s="1"/>
  <c r="L38" i="24" s="1"/>
  <c r="E38" i="24"/>
  <c r="K37" i="24"/>
  <c r="F37" i="24"/>
  <c r="H37" i="24" s="1"/>
  <c r="L37" i="24" s="1"/>
  <c r="E37" i="24"/>
  <c r="K36" i="24"/>
  <c r="F36" i="24"/>
  <c r="H36" i="24" s="1"/>
  <c r="L36" i="24" s="1"/>
  <c r="E36" i="24"/>
  <c r="K35" i="24"/>
  <c r="F35" i="24"/>
  <c r="H35" i="24" s="1"/>
  <c r="L35" i="24" s="1"/>
  <c r="E35" i="24"/>
  <c r="K34" i="24"/>
  <c r="F34" i="24"/>
  <c r="H34" i="24" s="1"/>
  <c r="L34" i="24" s="1"/>
  <c r="E34" i="24"/>
  <c r="K33" i="24"/>
  <c r="F33" i="24"/>
  <c r="H33" i="24" s="1"/>
  <c r="L33" i="24" s="1"/>
  <c r="E33" i="24"/>
  <c r="K32" i="24"/>
  <c r="F32" i="24"/>
  <c r="H32" i="24" s="1"/>
  <c r="L32" i="24" s="1"/>
  <c r="E32" i="24"/>
  <c r="K31" i="24"/>
  <c r="F31" i="24"/>
  <c r="H31" i="24" s="1"/>
  <c r="L31" i="24" s="1"/>
  <c r="E31" i="24"/>
  <c r="K30" i="24"/>
  <c r="F30" i="24"/>
  <c r="H30" i="24" s="1"/>
  <c r="L30" i="24" s="1"/>
  <c r="E30" i="24"/>
  <c r="K29" i="24"/>
  <c r="F29" i="24"/>
  <c r="H29" i="24" s="1"/>
  <c r="L29" i="24" s="1"/>
  <c r="E29" i="24"/>
  <c r="K28" i="24"/>
  <c r="F28" i="24"/>
  <c r="H28" i="24" s="1"/>
  <c r="L28" i="24" s="1"/>
  <c r="E28" i="24"/>
  <c r="K27" i="24"/>
  <c r="F27" i="24"/>
  <c r="H27" i="24" s="1"/>
  <c r="L27" i="24" s="1"/>
  <c r="E27" i="24"/>
  <c r="K26" i="24"/>
  <c r="F26" i="24"/>
  <c r="H26" i="24" s="1"/>
  <c r="L26" i="24" s="1"/>
  <c r="E26" i="24"/>
  <c r="K25" i="24"/>
  <c r="F25" i="24"/>
  <c r="H25" i="24" s="1"/>
  <c r="L25" i="24" s="1"/>
  <c r="E25" i="24"/>
  <c r="K24" i="24"/>
  <c r="F24" i="24"/>
  <c r="H24" i="24" s="1"/>
  <c r="L24" i="24" s="1"/>
  <c r="E24" i="24"/>
  <c r="K23" i="24"/>
  <c r="F23" i="24"/>
  <c r="H23" i="24" s="1"/>
  <c r="L23" i="24" s="1"/>
  <c r="E23" i="24"/>
  <c r="K22" i="24"/>
  <c r="F22" i="24"/>
  <c r="H22" i="24" s="1"/>
  <c r="L22" i="24" s="1"/>
  <c r="E22" i="24"/>
  <c r="K21" i="24"/>
  <c r="F21" i="24"/>
  <c r="H21" i="24" s="1"/>
  <c r="L21" i="24" s="1"/>
  <c r="E21" i="24"/>
  <c r="K20" i="24"/>
  <c r="F20" i="24"/>
  <c r="H20" i="24" s="1"/>
  <c r="L20" i="24" s="1"/>
  <c r="E20" i="24"/>
  <c r="K19" i="24"/>
  <c r="F19" i="24"/>
  <c r="H19" i="24" s="1"/>
  <c r="L19" i="24" s="1"/>
  <c r="E19" i="24"/>
  <c r="K18" i="24"/>
  <c r="F18" i="24"/>
  <c r="H18" i="24" s="1"/>
  <c r="L18" i="24" s="1"/>
  <c r="E18" i="24"/>
  <c r="K17" i="24"/>
  <c r="F17" i="24"/>
  <c r="H17" i="24" s="1"/>
  <c r="L17" i="24" s="1"/>
  <c r="E17" i="24"/>
  <c r="K16" i="24"/>
  <c r="F16" i="24"/>
  <c r="H16" i="24" s="1"/>
  <c r="L16" i="24" s="1"/>
  <c r="E16" i="24"/>
  <c r="K15" i="24"/>
  <c r="F15" i="24"/>
  <c r="H15" i="24" s="1"/>
  <c r="L15" i="24" s="1"/>
  <c r="E15" i="24"/>
  <c r="K14" i="24"/>
  <c r="F14" i="24"/>
  <c r="H14" i="24" s="1"/>
  <c r="L14" i="24" s="1"/>
  <c r="E14" i="24"/>
  <c r="K13" i="24"/>
  <c r="F13" i="24"/>
  <c r="H13" i="24" s="1"/>
  <c r="L13" i="24" s="1"/>
  <c r="E13" i="24"/>
  <c r="K12" i="24"/>
  <c r="F12" i="24"/>
  <c r="H12" i="24" s="1"/>
  <c r="L12" i="24" s="1"/>
  <c r="E12" i="24"/>
  <c r="K11" i="24"/>
  <c r="F11" i="24"/>
  <c r="H11" i="24" s="1"/>
  <c r="L11" i="24" s="1"/>
  <c r="E11" i="24"/>
  <c r="K10" i="24"/>
  <c r="F10" i="24"/>
  <c r="H10" i="24" s="1"/>
  <c r="L10" i="24" s="1"/>
  <c r="E10" i="24"/>
  <c r="K9" i="24"/>
  <c r="F9" i="24"/>
  <c r="H9" i="24" s="1"/>
  <c r="L9" i="24" s="1"/>
  <c r="E9" i="24"/>
  <c r="K8" i="24"/>
  <c r="F8" i="24"/>
  <c r="H8" i="24" s="1"/>
  <c r="L8" i="24" s="1"/>
  <c r="E8" i="24"/>
  <c r="K7" i="24"/>
  <c r="F7" i="24"/>
  <c r="H7" i="24" s="1"/>
  <c r="L7" i="24" s="1"/>
  <c r="E7" i="24"/>
  <c r="K6" i="24"/>
  <c r="F6" i="24"/>
  <c r="H6" i="24" s="1"/>
  <c r="L6" i="24" s="1"/>
  <c r="E6" i="24"/>
  <c r="K5" i="24"/>
  <c r="F5" i="24"/>
  <c r="H5" i="24" s="1"/>
  <c r="L5" i="24" s="1"/>
  <c r="E5" i="24"/>
  <c r="K4" i="24"/>
  <c r="F4" i="24"/>
  <c r="H4" i="24" s="1"/>
  <c r="L4" i="24" s="1"/>
  <c r="E4" i="24"/>
  <c r="K3" i="24"/>
  <c r="F3" i="24"/>
  <c r="H3" i="24" s="1"/>
  <c r="L3" i="24" s="1"/>
  <c r="E3" i="24"/>
  <c r="K2" i="24"/>
  <c r="F2" i="24"/>
  <c r="H2" i="24" s="1"/>
  <c r="L2" i="24" s="1"/>
  <c r="E2" i="24"/>
  <c r="K68" i="23"/>
  <c r="F68" i="23"/>
  <c r="H68" i="23" s="1"/>
  <c r="L68" i="23" s="1"/>
  <c r="E68" i="23"/>
  <c r="K67" i="23"/>
  <c r="F67" i="23"/>
  <c r="H67" i="23" s="1"/>
  <c r="L67" i="23" s="1"/>
  <c r="E67" i="23"/>
  <c r="K66" i="23"/>
  <c r="F66" i="23"/>
  <c r="H66" i="23" s="1"/>
  <c r="L66" i="23" s="1"/>
  <c r="E66" i="23"/>
  <c r="K65" i="23"/>
  <c r="F65" i="23"/>
  <c r="H65" i="23" s="1"/>
  <c r="L65" i="23" s="1"/>
  <c r="E65" i="23"/>
  <c r="K64" i="23"/>
  <c r="F64" i="23"/>
  <c r="H64" i="23" s="1"/>
  <c r="L64" i="23" s="1"/>
  <c r="E64" i="23"/>
  <c r="K63" i="23"/>
  <c r="F63" i="23"/>
  <c r="H63" i="23" s="1"/>
  <c r="L63" i="23" s="1"/>
  <c r="E63" i="23"/>
  <c r="K62" i="23"/>
  <c r="F62" i="23"/>
  <c r="H62" i="23" s="1"/>
  <c r="L62" i="23" s="1"/>
  <c r="E62" i="23"/>
  <c r="K61" i="23"/>
  <c r="F61" i="23"/>
  <c r="H61" i="23" s="1"/>
  <c r="L61" i="23" s="1"/>
  <c r="E61" i="23"/>
  <c r="K60" i="23"/>
  <c r="F60" i="23"/>
  <c r="H60" i="23" s="1"/>
  <c r="L60" i="23" s="1"/>
  <c r="E60" i="23"/>
  <c r="K59" i="23"/>
  <c r="F59" i="23"/>
  <c r="H59" i="23" s="1"/>
  <c r="L59" i="23" s="1"/>
  <c r="E59" i="23"/>
  <c r="K58" i="23"/>
  <c r="F58" i="23"/>
  <c r="H58" i="23" s="1"/>
  <c r="L58" i="23" s="1"/>
  <c r="E58" i="23"/>
  <c r="K57" i="23"/>
  <c r="F57" i="23"/>
  <c r="H57" i="23" s="1"/>
  <c r="L57" i="23" s="1"/>
  <c r="E57" i="23"/>
  <c r="K56" i="23"/>
  <c r="F56" i="23"/>
  <c r="H56" i="23" s="1"/>
  <c r="L56" i="23" s="1"/>
  <c r="E56" i="23"/>
  <c r="K55" i="23"/>
  <c r="F55" i="23"/>
  <c r="H55" i="23" s="1"/>
  <c r="L55" i="23" s="1"/>
  <c r="E55" i="23"/>
  <c r="K54" i="23"/>
  <c r="F54" i="23"/>
  <c r="H54" i="23" s="1"/>
  <c r="L54" i="23" s="1"/>
  <c r="E54" i="23"/>
  <c r="K53" i="23"/>
  <c r="F53" i="23"/>
  <c r="H53" i="23" s="1"/>
  <c r="L53" i="23" s="1"/>
  <c r="E53" i="23"/>
  <c r="K52" i="23"/>
  <c r="F52" i="23"/>
  <c r="H52" i="23" s="1"/>
  <c r="L52" i="23" s="1"/>
  <c r="E52" i="23"/>
  <c r="K51" i="23"/>
  <c r="F51" i="23"/>
  <c r="H51" i="23" s="1"/>
  <c r="L51" i="23" s="1"/>
  <c r="E51" i="23"/>
  <c r="K50" i="23"/>
  <c r="F50" i="23"/>
  <c r="H50" i="23" s="1"/>
  <c r="L50" i="23" s="1"/>
  <c r="E50" i="23"/>
  <c r="K49" i="23"/>
  <c r="F49" i="23"/>
  <c r="H49" i="23" s="1"/>
  <c r="L49" i="23" s="1"/>
  <c r="E49" i="23"/>
  <c r="K48" i="23"/>
  <c r="F48" i="23"/>
  <c r="H48" i="23" s="1"/>
  <c r="L48" i="23" s="1"/>
  <c r="E48" i="23"/>
  <c r="K47" i="23"/>
  <c r="F47" i="23"/>
  <c r="H47" i="23" s="1"/>
  <c r="L47" i="23" s="1"/>
  <c r="E47" i="23"/>
  <c r="K46" i="23"/>
  <c r="F46" i="23"/>
  <c r="H46" i="23" s="1"/>
  <c r="L46" i="23" s="1"/>
  <c r="E46" i="23"/>
  <c r="K45" i="23"/>
  <c r="F45" i="23"/>
  <c r="H45" i="23" s="1"/>
  <c r="L45" i="23" s="1"/>
  <c r="E45" i="23"/>
  <c r="K44" i="23"/>
  <c r="F44" i="23"/>
  <c r="H44" i="23" s="1"/>
  <c r="L44" i="23" s="1"/>
  <c r="E44" i="23"/>
  <c r="K43" i="23"/>
  <c r="F43" i="23"/>
  <c r="H43" i="23" s="1"/>
  <c r="L43" i="23" s="1"/>
  <c r="E43" i="23"/>
  <c r="K42" i="23"/>
  <c r="F42" i="23"/>
  <c r="H42" i="23" s="1"/>
  <c r="L42" i="23" s="1"/>
  <c r="E42" i="23"/>
  <c r="K41" i="23"/>
  <c r="F41" i="23"/>
  <c r="H41" i="23" s="1"/>
  <c r="L41" i="23" s="1"/>
  <c r="E41" i="23"/>
  <c r="K40" i="23"/>
  <c r="F40" i="23"/>
  <c r="H40" i="23" s="1"/>
  <c r="L40" i="23" s="1"/>
  <c r="E40" i="23"/>
  <c r="K39" i="23"/>
  <c r="F39" i="23"/>
  <c r="H39" i="23" s="1"/>
  <c r="L39" i="23" s="1"/>
  <c r="E39" i="23"/>
  <c r="K38" i="23"/>
  <c r="F38" i="23"/>
  <c r="H38" i="23" s="1"/>
  <c r="L38" i="23" s="1"/>
  <c r="E38" i="23"/>
  <c r="K37" i="23"/>
  <c r="F37" i="23"/>
  <c r="H37" i="23" s="1"/>
  <c r="L37" i="23" s="1"/>
  <c r="E37" i="23"/>
  <c r="K36" i="23"/>
  <c r="F36" i="23"/>
  <c r="H36" i="23" s="1"/>
  <c r="L36" i="23" s="1"/>
  <c r="E36" i="23"/>
  <c r="K35" i="23"/>
  <c r="F35" i="23"/>
  <c r="H35" i="23" s="1"/>
  <c r="L35" i="23" s="1"/>
  <c r="E35" i="23"/>
  <c r="K34" i="23"/>
  <c r="F34" i="23"/>
  <c r="H34" i="23" s="1"/>
  <c r="L34" i="23" s="1"/>
  <c r="E34" i="23"/>
  <c r="K33" i="23"/>
  <c r="F33" i="23"/>
  <c r="H33" i="23" s="1"/>
  <c r="L33" i="23" s="1"/>
  <c r="E33" i="23"/>
  <c r="K32" i="23"/>
  <c r="F32" i="23"/>
  <c r="H32" i="23" s="1"/>
  <c r="L32" i="23" s="1"/>
  <c r="E32" i="23"/>
  <c r="K31" i="23"/>
  <c r="F31" i="23"/>
  <c r="H31" i="23" s="1"/>
  <c r="L31" i="23" s="1"/>
  <c r="E31" i="23"/>
  <c r="K30" i="23"/>
  <c r="F30" i="23"/>
  <c r="H30" i="23" s="1"/>
  <c r="L30" i="23" s="1"/>
  <c r="E30" i="23"/>
  <c r="K29" i="23"/>
  <c r="F29" i="23"/>
  <c r="H29" i="23" s="1"/>
  <c r="L29" i="23" s="1"/>
  <c r="E29" i="23"/>
  <c r="K28" i="23"/>
  <c r="F28" i="23"/>
  <c r="H28" i="23" s="1"/>
  <c r="L28" i="23" s="1"/>
  <c r="E28" i="23"/>
  <c r="K27" i="23"/>
  <c r="F27" i="23"/>
  <c r="H27" i="23" s="1"/>
  <c r="L27" i="23" s="1"/>
  <c r="E27" i="23"/>
  <c r="K26" i="23"/>
  <c r="F26" i="23"/>
  <c r="H26" i="23" s="1"/>
  <c r="L26" i="23" s="1"/>
  <c r="E26" i="23"/>
  <c r="K25" i="23"/>
  <c r="F25" i="23"/>
  <c r="H25" i="23" s="1"/>
  <c r="L25" i="23" s="1"/>
  <c r="E25" i="23"/>
  <c r="K24" i="23"/>
  <c r="F24" i="23"/>
  <c r="H24" i="23" s="1"/>
  <c r="L24" i="23" s="1"/>
  <c r="E24" i="23"/>
  <c r="K23" i="23"/>
  <c r="F23" i="23"/>
  <c r="H23" i="23" s="1"/>
  <c r="L23" i="23" s="1"/>
  <c r="E23" i="23"/>
  <c r="K22" i="23"/>
  <c r="F22" i="23"/>
  <c r="H22" i="23" s="1"/>
  <c r="L22" i="23" s="1"/>
  <c r="E22" i="23"/>
  <c r="K21" i="23"/>
  <c r="F21" i="23"/>
  <c r="H21" i="23" s="1"/>
  <c r="L21" i="23" s="1"/>
  <c r="E21" i="23"/>
  <c r="K20" i="23"/>
  <c r="F20" i="23"/>
  <c r="H20" i="23" s="1"/>
  <c r="L20" i="23" s="1"/>
  <c r="E20" i="23"/>
  <c r="K19" i="23"/>
  <c r="F19" i="23"/>
  <c r="H19" i="23" s="1"/>
  <c r="L19" i="23" s="1"/>
  <c r="E19" i="23"/>
  <c r="K18" i="23"/>
  <c r="F18" i="23"/>
  <c r="H18" i="23" s="1"/>
  <c r="L18" i="23" s="1"/>
  <c r="E18" i="23"/>
  <c r="K17" i="23"/>
  <c r="F17" i="23"/>
  <c r="H17" i="23" s="1"/>
  <c r="L17" i="23" s="1"/>
  <c r="E17" i="23"/>
  <c r="K16" i="23"/>
  <c r="F16" i="23"/>
  <c r="H16" i="23" s="1"/>
  <c r="L16" i="23" s="1"/>
  <c r="E16" i="23"/>
  <c r="K15" i="23"/>
  <c r="F15" i="23"/>
  <c r="H15" i="23" s="1"/>
  <c r="L15" i="23" s="1"/>
  <c r="E15" i="23"/>
  <c r="K14" i="23"/>
  <c r="F14" i="23"/>
  <c r="H14" i="23" s="1"/>
  <c r="L14" i="23" s="1"/>
  <c r="E14" i="23"/>
  <c r="K13" i="23"/>
  <c r="F13" i="23"/>
  <c r="H13" i="23" s="1"/>
  <c r="L13" i="23" s="1"/>
  <c r="E13" i="23"/>
  <c r="K12" i="23"/>
  <c r="F12" i="23"/>
  <c r="H12" i="23" s="1"/>
  <c r="L12" i="23" s="1"/>
  <c r="E12" i="23"/>
  <c r="K11" i="23"/>
  <c r="F11" i="23"/>
  <c r="H11" i="23" s="1"/>
  <c r="L11" i="23" s="1"/>
  <c r="E11" i="23"/>
  <c r="K10" i="23"/>
  <c r="F10" i="23"/>
  <c r="H10" i="23" s="1"/>
  <c r="L10" i="23" s="1"/>
  <c r="E10" i="23"/>
  <c r="K9" i="23"/>
  <c r="F9" i="23"/>
  <c r="H9" i="23" s="1"/>
  <c r="L9" i="23" s="1"/>
  <c r="E9" i="23"/>
  <c r="K8" i="23"/>
  <c r="F8" i="23"/>
  <c r="H8" i="23" s="1"/>
  <c r="L8" i="23" s="1"/>
  <c r="E8" i="23"/>
  <c r="K7" i="23"/>
  <c r="F7" i="23"/>
  <c r="H7" i="23" s="1"/>
  <c r="L7" i="23" s="1"/>
  <c r="E7" i="23"/>
  <c r="K6" i="23"/>
  <c r="F6" i="23"/>
  <c r="H6" i="23" s="1"/>
  <c r="L6" i="23" s="1"/>
  <c r="E6" i="23"/>
  <c r="K5" i="23"/>
  <c r="F5" i="23"/>
  <c r="H5" i="23" s="1"/>
  <c r="L5" i="23" s="1"/>
  <c r="E5" i="23"/>
  <c r="K4" i="23"/>
  <c r="F4" i="23"/>
  <c r="H4" i="23" s="1"/>
  <c r="L4" i="23" s="1"/>
  <c r="E4" i="23"/>
  <c r="K3" i="23"/>
  <c r="F3" i="23"/>
  <c r="H3" i="23" s="1"/>
  <c r="L3" i="23" s="1"/>
  <c r="E3" i="23"/>
  <c r="K2" i="23"/>
  <c r="F2" i="23"/>
  <c r="H2" i="23" s="1"/>
  <c r="L2" i="23" s="1"/>
  <c r="E2" i="23"/>
  <c r="K68" i="22"/>
  <c r="F68" i="22"/>
  <c r="H68" i="22" s="1"/>
  <c r="L68" i="22" s="1"/>
  <c r="E68" i="22"/>
  <c r="K67" i="22"/>
  <c r="F67" i="22"/>
  <c r="H67" i="22" s="1"/>
  <c r="L67" i="22" s="1"/>
  <c r="E67" i="22"/>
  <c r="K66" i="22"/>
  <c r="F66" i="22"/>
  <c r="H66" i="22" s="1"/>
  <c r="L66" i="22" s="1"/>
  <c r="E66" i="22"/>
  <c r="K65" i="22"/>
  <c r="F65" i="22"/>
  <c r="H65" i="22" s="1"/>
  <c r="L65" i="22" s="1"/>
  <c r="E65" i="22"/>
  <c r="K64" i="22"/>
  <c r="F64" i="22"/>
  <c r="H64" i="22" s="1"/>
  <c r="L64" i="22" s="1"/>
  <c r="E64" i="22"/>
  <c r="K63" i="22"/>
  <c r="F63" i="22"/>
  <c r="H63" i="22" s="1"/>
  <c r="L63" i="22" s="1"/>
  <c r="E63" i="22"/>
  <c r="K62" i="22"/>
  <c r="F62" i="22"/>
  <c r="H62" i="22" s="1"/>
  <c r="L62" i="22" s="1"/>
  <c r="E62" i="22"/>
  <c r="K61" i="22"/>
  <c r="F61" i="22"/>
  <c r="H61" i="22" s="1"/>
  <c r="L61" i="22" s="1"/>
  <c r="E61" i="22"/>
  <c r="K60" i="22"/>
  <c r="F60" i="22"/>
  <c r="H60" i="22" s="1"/>
  <c r="L60" i="22" s="1"/>
  <c r="E60" i="22"/>
  <c r="K59" i="22"/>
  <c r="F59" i="22"/>
  <c r="H59" i="22" s="1"/>
  <c r="L59" i="22" s="1"/>
  <c r="E59" i="22"/>
  <c r="K58" i="22"/>
  <c r="F58" i="22"/>
  <c r="H58" i="22" s="1"/>
  <c r="L58" i="22" s="1"/>
  <c r="E58" i="22"/>
  <c r="K57" i="22"/>
  <c r="F57" i="22"/>
  <c r="H57" i="22" s="1"/>
  <c r="L57" i="22" s="1"/>
  <c r="E57" i="22"/>
  <c r="K56" i="22"/>
  <c r="F56" i="22"/>
  <c r="H56" i="22" s="1"/>
  <c r="L56" i="22" s="1"/>
  <c r="E56" i="22"/>
  <c r="K55" i="22"/>
  <c r="F55" i="22"/>
  <c r="H55" i="22" s="1"/>
  <c r="L55" i="22" s="1"/>
  <c r="E55" i="22"/>
  <c r="K54" i="22"/>
  <c r="F54" i="22"/>
  <c r="H54" i="22" s="1"/>
  <c r="L54" i="22" s="1"/>
  <c r="E54" i="22"/>
  <c r="K53" i="22"/>
  <c r="F53" i="22"/>
  <c r="H53" i="22" s="1"/>
  <c r="L53" i="22" s="1"/>
  <c r="E53" i="22"/>
  <c r="K52" i="22"/>
  <c r="F52" i="22"/>
  <c r="H52" i="22" s="1"/>
  <c r="L52" i="22" s="1"/>
  <c r="E52" i="22"/>
  <c r="K51" i="22"/>
  <c r="F51" i="22"/>
  <c r="H51" i="22" s="1"/>
  <c r="L51" i="22" s="1"/>
  <c r="E51" i="22"/>
  <c r="K50" i="22"/>
  <c r="F50" i="22"/>
  <c r="H50" i="22" s="1"/>
  <c r="L50" i="22" s="1"/>
  <c r="E50" i="22"/>
  <c r="K49" i="22"/>
  <c r="F49" i="22"/>
  <c r="H49" i="22" s="1"/>
  <c r="L49" i="22" s="1"/>
  <c r="E49" i="22"/>
  <c r="K48" i="22"/>
  <c r="F48" i="22"/>
  <c r="H48" i="22" s="1"/>
  <c r="L48" i="22" s="1"/>
  <c r="E48" i="22"/>
  <c r="K47" i="22"/>
  <c r="F47" i="22"/>
  <c r="H47" i="22" s="1"/>
  <c r="L47" i="22" s="1"/>
  <c r="E47" i="22"/>
  <c r="K46" i="22"/>
  <c r="F46" i="22"/>
  <c r="H46" i="22" s="1"/>
  <c r="L46" i="22" s="1"/>
  <c r="E46" i="22"/>
  <c r="K45" i="22"/>
  <c r="F45" i="22"/>
  <c r="H45" i="22" s="1"/>
  <c r="L45" i="22" s="1"/>
  <c r="E45" i="22"/>
  <c r="K44" i="22"/>
  <c r="F44" i="22"/>
  <c r="H44" i="22" s="1"/>
  <c r="L44" i="22" s="1"/>
  <c r="E44" i="22"/>
  <c r="K43" i="22"/>
  <c r="F43" i="22"/>
  <c r="H43" i="22" s="1"/>
  <c r="L43" i="22" s="1"/>
  <c r="E43" i="22"/>
  <c r="K42" i="22"/>
  <c r="F42" i="22"/>
  <c r="H42" i="22" s="1"/>
  <c r="L42" i="22" s="1"/>
  <c r="E42" i="22"/>
  <c r="K41" i="22"/>
  <c r="F41" i="22"/>
  <c r="H41" i="22" s="1"/>
  <c r="L41" i="22" s="1"/>
  <c r="E41" i="22"/>
  <c r="K40" i="22"/>
  <c r="F40" i="22"/>
  <c r="H40" i="22" s="1"/>
  <c r="L40" i="22" s="1"/>
  <c r="E40" i="22"/>
  <c r="K39" i="22"/>
  <c r="F39" i="22"/>
  <c r="H39" i="22" s="1"/>
  <c r="L39" i="22" s="1"/>
  <c r="E39" i="22"/>
  <c r="K38" i="22"/>
  <c r="F38" i="22"/>
  <c r="H38" i="22" s="1"/>
  <c r="L38" i="22" s="1"/>
  <c r="E38" i="22"/>
  <c r="K37" i="22"/>
  <c r="F37" i="22"/>
  <c r="H37" i="22" s="1"/>
  <c r="L37" i="22" s="1"/>
  <c r="E37" i="22"/>
  <c r="K36" i="22"/>
  <c r="F36" i="22"/>
  <c r="H36" i="22" s="1"/>
  <c r="L36" i="22" s="1"/>
  <c r="E36" i="22"/>
  <c r="K35" i="22"/>
  <c r="F35" i="22"/>
  <c r="H35" i="22" s="1"/>
  <c r="L35" i="22" s="1"/>
  <c r="E35" i="22"/>
  <c r="K34" i="22"/>
  <c r="F34" i="22"/>
  <c r="H34" i="22" s="1"/>
  <c r="L34" i="22" s="1"/>
  <c r="E34" i="22"/>
  <c r="K33" i="22"/>
  <c r="F33" i="22"/>
  <c r="H33" i="22" s="1"/>
  <c r="L33" i="22" s="1"/>
  <c r="E33" i="22"/>
  <c r="K32" i="22"/>
  <c r="F32" i="22"/>
  <c r="H32" i="22" s="1"/>
  <c r="L32" i="22" s="1"/>
  <c r="E32" i="22"/>
  <c r="K31" i="22"/>
  <c r="F31" i="22"/>
  <c r="H31" i="22" s="1"/>
  <c r="L31" i="22" s="1"/>
  <c r="E31" i="22"/>
  <c r="K30" i="22"/>
  <c r="F30" i="22"/>
  <c r="H30" i="22" s="1"/>
  <c r="L30" i="22" s="1"/>
  <c r="E30" i="22"/>
  <c r="K29" i="22"/>
  <c r="F29" i="22"/>
  <c r="H29" i="22" s="1"/>
  <c r="L29" i="22" s="1"/>
  <c r="E29" i="22"/>
  <c r="K28" i="22"/>
  <c r="F28" i="22"/>
  <c r="H28" i="22" s="1"/>
  <c r="L28" i="22" s="1"/>
  <c r="E28" i="22"/>
  <c r="K27" i="22"/>
  <c r="F27" i="22"/>
  <c r="H27" i="22" s="1"/>
  <c r="L27" i="22" s="1"/>
  <c r="E27" i="22"/>
  <c r="K26" i="22"/>
  <c r="F26" i="22"/>
  <c r="H26" i="22" s="1"/>
  <c r="L26" i="22" s="1"/>
  <c r="E26" i="22"/>
  <c r="K25" i="22"/>
  <c r="F25" i="22"/>
  <c r="H25" i="22" s="1"/>
  <c r="L25" i="22" s="1"/>
  <c r="E25" i="22"/>
  <c r="K24" i="22"/>
  <c r="F24" i="22"/>
  <c r="H24" i="22" s="1"/>
  <c r="L24" i="22" s="1"/>
  <c r="E24" i="22"/>
  <c r="K23" i="22"/>
  <c r="F23" i="22"/>
  <c r="H23" i="22" s="1"/>
  <c r="L23" i="22" s="1"/>
  <c r="E23" i="22"/>
  <c r="K22" i="22"/>
  <c r="F22" i="22"/>
  <c r="H22" i="22" s="1"/>
  <c r="L22" i="22" s="1"/>
  <c r="E22" i="22"/>
  <c r="K21" i="22"/>
  <c r="F21" i="22"/>
  <c r="H21" i="22" s="1"/>
  <c r="L21" i="22" s="1"/>
  <c r="E21" i="22"/>
  <c r="K20" i="22"/>
  <c r="F20" i="22"/>
  <c r="H20" i="22" s="1"/>
  <c r="L20" i="22" s="1"/>
  <c r="E20" i="22"/>
  <c r="K19" i="22"/>
  <c r="F19" i="22"/>
  <c r="H19" i="22" s="1"/>
  <c r="L19" i="22" s="1"/>
  <c r="E19" i="22"/>
  <c r="K18" i="22"/>
  <c r="F18" i="22"/>
  <c r="H18" i="22" s="1"/>
  <c r="L18" i="22" s="1"/>
  <c r="E18" i="22"/>
  <c r="K17" i="22"/>
  <c r="F17" i="22"/>
  <c r="H17" i="22" s="1"/>
  <c r="L17" i="22" s="1"/>
  <c r="E17" i="22"/>
  <c r="K16" i="22"/>
  <c r="F16" i="22"/>
  <c r="H16" i="22" s="1"/>
  <c r="L16" i="22" s="1"/>
  <c r="E16" i="22"/>
  <c r="K15" i="22"/>
  <c r="F15" i="22"/>
  <c r="H15" i="22" s="1"/>
  <c r="L15" i="22" s="1"/>
  <c r="E15" i="22"/>
  <c r="K14" i="22"/>
  <c r="F14" i="22"/>
  <c r="H14" i="22" s="1"/>
  <c r="L14" i="22" s="1"/>
  <c r="E14" i="22"/>
  <c r="K13" i="22"/>
  <c r="F13" i="22"/>
  <c r="H13" i="22" s="1"/>
  <c r="L13" i="22" s="1"/>
  <c r="E13" i="22"/>
  <c r="K12" i="22"/>
  <c r="F12" i="22"/>
  <c r="H12" i="22" s="1"/>
  <c r="L12" i="22" s="1"/>
  <c r="E12" i="22"/>
  <c r="K11" i="22"/>
  <c r="F11" i="22"/>
  <c r="H11" i="22" s="1"/>
  <c r="L11" i="22" s="1"/>
  <c r="E11" i="22"/>
  <c r="K10" i="22"/>
  <c r="F10" i="22"/>
  <c r="H10" i="22" s="1"/>
  <c r="L10" i="22" s="1"/>
  <c r="E10" i="22"/>
  <c r="K9" i="22"/>
  <c r="F9" i="22"/>
  <c r="H9" i="22" s="1"/>
  <c r="L9" i="22" s="1"/>
  <c r="E9" i="22"/>
  <c r="K8" i="22"/>
  <c r="F8" i="22"/>
  <c r="H8" i="22" s="1"/>
  <c r="L8" i="22" s="1"/>
  <c r="E8" i="22"/>
  <c r="K7" i="22"/>
  <c r="F7" i="22"/>
  <c r="H7" i="22" s="1"/>
  <c r="L7" i="22" s="1"/>
  <c r="E7" i="22"/>
  <c r="K6" i="22"/>
  <c r="F6" i="22"/>
  <c r="H6" i="22" s="1"/>
  <c r="L6" i="22" s="1"/>
  <c r="E6" i="22"/>
  <c r="K5" i="22"/>
  <c r="F5" i="22"/>
  <c r="H5" i="22" s="1"/>
  <c r="L5" i="22" s="1"/>
  <c r="E5" i="22"/>
  <c r="K4" i="22"/>
  <c r="F4" i="22"/>
  <c r="H4" i="22" s="1"/>
  <c r="L4" i="22" s="1"/>
  <c r="E4" i="22"/>
  <c r="K3" i="22"/>
  <c r="F3" i="22"/>
  <c r="H3" i="22" s="1"/>
  <c r="L3" i="22" s="1"/>
  <c r="E3" i="22"/>
  <c r="K2" i="22"/>
  <c r="F2" i="22"/>
  <c r="H2" i="22" s="1"/>
  <c r="L2" i="22" s="1"/>
  <c r="E2" i="22"/>
  <c r="K68" i="21" l="1"/>
  <c r="F68" i="21"/>
  <c r="H68" i="21" s="1"/>
  <c r="L68" i="21" s="1"/>
  <c r="E68" i="21"/>
  <c r="K67" i="21"/>
  <c r="F67" i="21"/>
  <c r="H67" i="21" s="1"/>
  <c r="L67" i="21" s="1"/>
  <c r="E67" i="21"/>
  <c r="K66" i="21"/>
  <c r="F66" i="21"/>
  <c r="H66" i="21" s="1"/>
  <c r="L66" i="21" s="1"/>
  <c r="E66" i="21"/>
  <c r="K65" i="21"/>
  <c r="F65" i="21"/>
  <c r="H65" i="21" s="1"/>
  <c r="L65" i="21" s="1"/>
  <c r="E65" i="21"/>
  <c r="K64" i="21"/>
  <c r="F64" i="21"/>
  <c r="H64" i="21" s="1"/>
  <c r="L64" i="21" s="1"/>
  <c r="E64" i="21"/>
  <c r="K63" i="21"/>
  <c r="F63" i="21"/>
  <c r="H63" i="21" s="1"/>
  <c r="L63" i="21" s="1"/>
  <c r="E63" i="21"/>
  <c r="K62" i="21"/>
  <c r="F62" i="21"/>
  <c r="H62" i="21" s="1"/>
  <c r="L62" i="21" s="1"/>
  <c r="E62" i="21"/>
  <c r="K61" i="21"/>
  <c r="F61" i="21"/>
  <c r="H61" i="21" s="1"/>
  <c r="L61" i="21" s="1"/>
  <c r="E61" i="21"/>
  <c r="K60" i="21"/>
  <c r="F60" i="21"/>
  <c r="H60" i="21" s="1"/>
  <c r="L60" i="21" s="1"/>
  <c r="E60" i="21"/>
  <c r="K59" i="21"/>
  <c r="F59" i="21"/>
  <c r="H59" i="21" s="1"/>
  <c r="L59" i="21" s="1"/>
  <c r="E59" i="21"/>
  <c r="K58" i="21"/>
  <c r="F58" i="21"/>
  <c r="H58" i="21" s="1"/>
  <c r="L58" i="21" s="1"/>
  <c r="E58" i="21"/>
  <c r="K57" i="21"/>
  <c r="F57" i="21"/>
  <c r="H57" i="21" s="1"/>
  <c r="L57" i="21" s="1"/>
  <c r="E57" i="21"/>
  <c r="K56" i="21"/>
  <c r="F56" i="21"/>
  <c r="H56" i="21" s="1"/>
  <c r="L56" i="21" s="1"/>
  <c r="E56" i="21"/>
  <c r="K55" i="21"/>
  <c r="F55" i="21"/>
  <c r="H55" i="21" s="1"/>
  <c r="L55" i="21" s="1"/>
  <c r="E55" i="21"/>
  <c r="K54" i="21"/>
  <c r="F54" i="21"/>
  <c r="H54" i="21" s="1"/>
  <c r="L54" i="21" s="1"/>
  <c r="E54" i="21"/>
  <c r="K53" i="21"/>
  <c r="F53" i="21"/>
  <c r="H53" i="21" s="1"/>
  <c r="L53" i="21" s="1"/>
  <c r="E53" i="21"/>
  <c r="K52" i="21"/>
  <c r="F52" i="21"/>
  <c r="H52" i="21" s="1"/>
  <c r="L52" i="21" s="1"/>
  <c r="E52" i="21"/>
  <c r="K51" i="21"/>
  <c r="F51" i="21"/>
  <c r="H51" i="21" s="1"/>
  <c r="L51" i="21" s="1"/>
  <c r="E51" i="21"/>
  <c r="K50" i="21"/>
  <c r="F50" i="21"/>
  <c r="H50" i="21" s="1"/>
  <c r="L50" i="21" s="1"/>
  <c r="E50" i="21"/>
  <c r="K49" i="21"/>
  <c r="F49" i="21"/>
  <c r="H49" i="21" s="1"/>
  <c r="L49" i="21" s="1"/>
  <c r="E49" i="21"/>
  <c r="K48" i="21"/>
  <c r="F48" i="21"/>
  <c r="H48" i="21" s="1"/>
  <c r="L48" i="21" s="1"/>
  <c r="E48" i="21"/>
  <c r="K47" i="21"/>
  <c r="F47" i="21"/>
  <c r="H47" i="21" s="1"/>
  <c r="L47" i="21" s="1"/>
  <c r="E47" i="21"/>
  <c r="K46" i="21"/>
  <c r="F46" i="21"/>
  <c r="H46" i="21" s="1"/>
  <c r="L46" i="21" s="1"/>
  <c r="E46" i="21"/>
  <c r="K45" i="21"/>
  <c r="F45" i="21"/>
  <c r="H45" i="21" s="1"/>
  <c r="L45" i="21" s="1"/>
  <c r="E45" i="21"/>
  <c r="K44" i="21"/>
  <c r="F44" i="21"/>
  <c r="H44" i="21" s="1"/>
  <c r="L44" i="21" s="1"/>
  <c r="E44" i="21"/>
  <c r="K43" i="21"/>
  <c r="F43" i="21"/>
  <c r="H43" i="21" s="1"/>
  <c r="L43" i="21" s="1"/>
  <c r="E43" i="21"/>
  <c r="K42" i="21"/>
  <c r="F42" i="21"/>
  <c r="H42" i="21" s="1"/>
  <c r="L42" i="21" s="1"/>
  <c r="E42" i="21"/>
  <c r="K41" i="21"/>
  <c r="F41" i="21"/>
  <c r="H41" i="21" s="1"/>
  <c r="L41" i="21" s="1"/>
  <c r="E41" i="21"/>
  <c r="K40" i="21"/>
  <c r="F40" i="21"/>
  <c r="H40" i="21" s="1"/>
  <c r="L40" i="21" s="1"/>
  <c r="E40" i="21"/>
  <c r="K39" i="21"/>
  <c r="F39" i="21"/>
  <c r="H39" i="21" s="1"/>
  <c r="L39" i="21" s="1"/>
  <c r="E39" i="21"/>
  <c r="K38" i="21"/>
  <c r="F38" i="21"/>
  <c r="H38" i="21" s="1"/>
  <c r="L38" i="21" s="1"/>
  <c r="E38" i="21"/>
  <c r="K37" i="21"/>
  <c r="F37" i="21"/>
  <c r="H37" i="21" s="1"/>
  <c r="L37" i="21" s="1"/>
  <c r="E37" i="21"/>
  <c r="K36" i="21"/>
  <c r="F36" i="21"/>
  <c r="H36" i="21" s="1"/>
  <c r="L36" i="21" s="1"/>
  <c r="E36" i="21"/>
  <c r="K35" i="21"/>
  <c r="F35" i="21"/>
  <c r="H35" i="21" s="1"/>
  <c r="L35" i="21" s="1"/>
  <c r="E35" i="21"/>
  <c r="K34" i="21"/>
  <c r="F34" i="21"/>
  <c r="H34" i="21" s="1"/>
  <c r="L34" i="21" s="1"/>
  <c r="E34" i="21"/>
  <c r="K33" i="21"/>
  <c r="F33" i="21"/>
  <c r="H33" i="21" s="1"/>
  <c r="L33" i="21" s="1"/>
  <c r="E33" i="21"/>
  <c r="K32" i="21"/>
  <c r="F32" i="21"/>
  <c r="H32" i="21" s="1"/>
  <c r="L32" i="21" s="1"/>
  <c r="E32" i="21"/>
  <c r="K31" i="21"/>
  <c r="F31" i="21"/>
  <c r="H31" i="21" s="1"/>
  <c r="L31" i="21" s="1"/>
  <c r="E31" i="21"/>
  <c r="K30" i="21"/>
  <c r="F30" i="21"/>
  <c r="H30" i="21" s="1"/>
  <c r="L30" i="21" s="1"/>
  <c r="E30" i="21"/>
  <c r="K29" i="21"/>
  <c r="F29" i="21"/>
  <c r="H29" i="21" s="1"/>
  <c r="L29" i="21" s="1"/>
  <c r="E29" i="21"/>
  <c r="K28" i="21"/>
  <c r="F28" i="21"/>
  <c r="H28" i="21" s="1"/>
  <c r="L28" i="21" s="1"/>
  <c r="E28" i="21"/>
  <c r="K27" i="21"/>
  <c r="F27" i="21"/>
  <c r="H27" i="21" s="1"/>
  <c r="L27" i="21" s="1"/>
  <c r="E27" i="21"/>
  <c r="K26" i="21"/>
  <c r="F26" i="21"/>
  <c r="H26" i="21" s="1"/>
  <c r="L26" i="21" s="1"/>
  <c r="E26" i="21"/>
  <c r="K25" i="21"/>
  <c r="F25" i="21"/>
  <c r="H25" i="21" s="1"/>
  <c r="L25" i="21" s="1"/>
  <c r="E25" i="21"/>
  <c r="K24" i="21"/>
  <c r="F24" i="21"/>
  <c r="H24" i="21" s="1"/>
  <c r="L24" i="21" s="1"/>
  <c r="E24" i="21"/>
  <c r="K23" i="21"/>
  <c r="F23" i="21"/>
  <c r="H23" i="21" s="1"/>
  <c r="L23" i="21" s="1"/>
  <c r="E23" i="21"/>
  <c r="K22" i="21"/>
  <c r="F22" i="21"/>
  <c r="H22" i="21" s="1"/>
  <c r="L22" i="21" s="1"/>
  <c r="E22" i="21"/>
  <c r="K21" i="21"/>
  <c r="F21" i="21"/>
  <c r="H21" i="21" s="1"/>
  <c r="L21" i="21" s="1"/>
  <c r="E21" i="21"/>
  <c r="K20" i="21"/>
  <c r="F20" i="21"/>
  <c r="H20" i="21" s="1"/>
  <c r="L20" i="21" s="1"/>
  <c r="E20" i="21"/>
  <c r="K19" i="21"/>
  <c r="F19" i="21"/>
  <c r="H19" i="21" s="1"/>
  <c r="L19" i="21" s="1"/>
  <c r="E19" i="21"/>
  <c r="K18" i="21"/>
  <c r="F18" i="21"/>
  <c r="H18" i="21" s="1"/>
  <c r="L18" i="21" s="1"/>
  <c r="E18" i="21"/>
  <c r="K17" i="21"/>
  <c r="F17" i="21"/>
  <c r="H17" i="21" s="1"/>
  <c r="L17" i="21" s="1"/>
  <c r="E17" i="21"/>
  <c r="K16" i="21"/>
  <c r="F16" i="21"/>
  <c r="H16" i="21" s="1"/>
  <c r="L16" i="21" s="1"/>
  <c r="E16" i="21"/>
  <c r="K15" i="21"/>
  <c r="F15" i="21"/>
  <c r="H15" i="21" s="1"/>
  <c r="L15" i="21" s="1"/>
  <c r="E15" i="21"/>
  <c r="K14" i="21"/>
  <c r="F14" i="21"/>
  <c r="H14" i="21" s="1"/>
  <c r="L14" i="21" s="1"/>
  <c r="E14" i="21"/>
  <c r="K13" i="21"/>
  <c r="F13" i="21"/>
  <c r="H13" i="21" s="1"/>
  <c r="L13" i="21" s="1"/>
  <c r="E13" i="21"/>
  <c r="K12" i="21"/>
  <c r="F12" i="21"/>
  <c r="H12" i="21" s="1"/>
  <c r="L12" i="21" s="1"/>
  <c r="E12" i="21"/>
  <c r="K11" i="21"/>
  <c r="F11" i="21"/>
  <c r="H11" i="21" s="1"/>
  <c r="L11" i="21" s="1"/>
  <c r="E11" i="21"/>
  <c r="K10" i="21"/>
  <c r="F10" i="21"/>
  <c r="H10" i="21" s="1"/>
  <c r="L10" i="21" s="1"/>
  <c r="E10" i="21"/>
  <c r="K9" i="21"/>
  <c r="F9" i="21"/>
  <c r="H9" i="21" s="1"/>
  <c r="L9" i="21" s="1"/>
  <c r="E9" i="21"/>
  <c r="K8" i="21"/>
  <c r="F8" i="21"/>
  <c r="H8" i="21" s="1"/>
  <c r="L8" i="21" s="1"/>
  <c r="E8" i="21"/>
  <c r="K7" i="21"/>
  <c r="F7" i="21"/>
  <c r="H7" i="21" s="1"/>
  <c r="L7" i="21" s="1"/>
  <c r="E7" i="21"/>
  <c r="K6" i="21"/>
  <c r="F6" i="21"/>
  <c r="H6" i="21" s="1"/>
  <c r="L6" i="21" s="1"/>
  <c r="E6" i="21"/>
  <c r="K5" i="21"/>
  <c r="F5" i="21"/>
  <c r="H5" i="21" s="1"/>
  <c r="L5" i="21" s="1"/>
  <c r="E5" i="21"/>
  <c r="K4" i="21"/>
  <c r="F4" i="21"/>
  <c r="H4" i="21" s="1"/>
  <c r="L4" i="21" s="1"/>
  <c r="E4" i="21"/>
  <c r="K3" i="21"/>
  <c r="F3" i="21"/>
  <c r="H3" i="21" s="1"/>
  <c r="L3" i="21" s="1"/>
  <c r="E3" i="21"/>
  <c r="K2" i="21"/>
  <c r="F2" i="21"/>
  <c r="H2" i="21" s="1"/>
  <c r="L2" i="21" s="1"/>
  <c r="E2" i="21"/>
  <c r="K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F3" i="19"/>
  <c r="H3" i="19" s="1"/>
  <c r="L3" i="19" s="1"/>
  <c r="F4" i="19"/>
  <c r="H4" i="19" s="1"/>
  <c r="L4" i="19" s="1"/>
  <c r="F5" i="19"/>
  <c r="H5" i="19" s="1"/>
  <c r="L5" i="19" s="1"/>
  <c r="F6" i="19"/>
  <c r="H6" i="19" s="1"/>
  <c r="L6" i="19" s="1"/>
  <c r="F7" i="19"/>
  <c r="H7" i="19" s="1"/>
  <c r="L7" i="19" s="1"/>
  <c r="F8" i="19"/>
  <c r="H8" i="19" s="1"/>
  <c r="L8" i="19" s="1"/>
  <c r="F9" i="19"/>
  <c r="H9" i="19" s="1"/>
  <c r="L9" i="19" s="1"/>
  <c r="F10" i="19"/>
  <c r="H10" i="19" s="1"/>
  <c r="L10" i="19" s="1"/>
  <c r="F11" i="19"/>
  <c r="H11" i="19" s="1"/>
  <c r="L11" i="19" s="1"/>
  <c r="F12" i="19"/>
  <c r="H12" i="19" s="1"/>
  <c r="L12" i="19" s="1"/>
  <c r="F13" i="19"/>
  <c r="H13" i="19" s="1"/>
  <c r="L13" i="19" s="1"/>
  <c r="F14" i="19"/>
  <c r="H14" i="19" s="1"/>
  <c r="L14" i="19" s="1"/>
  <c r="F15" i="19"/>
  <c r="H15" i="19" s="1"/>
  <c r="L15" i="19" s="1"/>
  <c r="F16" i="19"/>
  <c r="H16" i="19" s="1"/>
  <c r="L16" i="19" s="1"/>
  <c r="F17" i="19"/>
  <c r="H17" i="19" s="1"/>
  <c r="L17" i="19" s="1"/>
  <c r="F18" i="19"/>
  <c r="H18" i="19" s="1"/>
  <c r="L18" i="19" s="1"/>
  <c r="F19" i="19"/>
  <c r="H19" i="19" s="1"/>
  <c r="L19" i="19" s="1"/>
  <c r="F20" i="19"/>
  <c r="H20" i="19" s="1"/>
  <c r="L20" i="19" s="1"/>
  <c r="F21" i="19"/>
  <c r="H21" i="19" s="1"/>
  <c r="L21" i="19" s="1"/>
  <c r="F22" i="19"/>
  <c r="H22" i="19" s="1"/>
  <c r="L22" i="19" s="1"/>
  <c r="F23" i="19"/>
  <c r="H23" i="19" s="1"/>
  <c r="L23" i="19" s="1"/>
  <c r="F24" i="19"/>
  <c r="H24" i="19" s="1"/>
  <c r="L24" i="19" s="1"/>
  <c r="F25" i="19"/>
  <c r="H25" i="19" s="1"/>
  <c r="L25" i="19" s="1"/>
  <c r="F26" i="19"/>
  <c r="H26" i="19" s="1"/>
  <c r="L26" i="19" s="1"/>
  <c r="F27" i="19"/>
  <c r="H27" i="19" s="1"/>
  <c r="L27" i="19" s="1"/>
  <c r="F28" i="19"/>
  <c r="H28" i="19" s="1"/>
  <c r="L28" i="19" s="1"/>
  <c r="F29" i="19"/>
  <c r="H29" i="19" s="1"/>
  <c r="L29" i="19" s="1"/>
  <c r="F30" i="19"/>
  <c r="H30" i="19" s="1"/>
  <c r="L30" i="19" s="1"/>
  <c r="F31" i="19"/>
  <c r="H31" i="19" s="1"/>
  <c r="L31" i="19" s="1"/>
  <c r="F32" i="19"/>
  <c r="H32" i="19" s="1"/>
  <c r="L32" i="19" s="1"/>
  <c r="F33" i="19"/>
  <c r="H33" i="19" s="1"/>
  <c r="L33" i="19" s="1"/>
  <c r="F34" i="19"/>
  <c r="H34" i="19" s="1"/>
  <c r="L34" i="19" s="1"/>
  <c r="F35" i="19"/>
  <c r="H35" i="19" s="1"/>
  <c r="L35" i="19" s="1"/>
  <c r="F36" i="19"/>
  <c r="H36" i="19" s="1"/>
  <c r="L36" i="19" s="1"/>
  <c r="F37" i="19"/>
  <c r="H37" i="19" s="1"/>
  <c r="L37" i="19" s="1"/>
  <c r="F38" i="19"/>
  <c r="H38" i="19" s="1"/>
  <c r="L38" i="19" s="1"/>
  <c r="F39" i="19"/>
  <c r="H39" i="19" s="1"/>
  <c r="L39" i="19" s="1"/>
  <c r="F40" i="19"/>
  <c r="H40" i="19" s="1"/>
  <c r="L40" i="19" s="1"/>
  <c r="F41" i="19"/>
  <c r="H41" i="19" s="1"/>
  <c r="L41" i="19" s="1"/>
  <c r="F42" i="19"/>
  <c r="H42" i="19" s="1"/>
  <c r="L42" i="19" s="1"/>
  <c r="F43" i="19"/>
  <c r="H43" i="19" s="1"/>
  <c r="L43" i="19" s="1"/>
  <c r="F44" i="19"/>
  <c r="H44" i="19" s="1"/>
  <c r="L44" i="19" s="1"/>
  <c r="F45" i="19"/>
  <c r="H45" i="19" s="1"/>
  <c r="L45" i="19" s="1"/>
  <c r="F46" i="19"/>
  <c r="H46" i="19" s="1"/>
  <c r="L46" i="19" s="1"/>
  <c r="F47" i="19"/>
  <c r="H47" i="19" s="1"/>
  <c r="L47" i="19" s="1"/>
  <c r="F48" i="19"/>
  <c r="H48" i="19" s="1"/>
  <c r="L48" i="19" s="1"/>
  <c r="F49" i="19"/>
  <c r="H49" i="19" s="1"/>
  <c r="L49" i="19" s="1"/>
  <c r="F50" i="19"/>
  <c r="H50" i="19" s="1"/>
  <c r="L50" i="19" s="1"/>
  <c r="F51" i="19"/>
  <c r="H51" i="19" s="1"/>
  <c r="L51" i="19" s="1"/>
  <c r="F52" i="19"/>
  <c r="H52" i="19" s="1"/>
  <c r="L52" i="19" s="1"/>
  <c r="F53" i="19"/>
  <c r="H53" i="19" s="1"/>
  <c r="L53" i="19" s="1"/>
  <c r="F54" i="19"/>
  <c r="H54" i="19" s="1"/>
  <c r="L54" i="19" s="1"/>
  <c r="F55" i="19"/>
  <c r="H55" i="19" s="1"/>
  <c r="L55" i="19" s="1"/>
  <c r="F56" i="19"/>
  <c r="H56" i="19" s="1"/>
  <c r="L56" i="19" s="1"/>
  <c r="F57" i="19"/>
  <c r="H57" i="19" s="1"/>
  <c r="L57" i="19" s="1"/>
  <c r="F58" i="19"/>
  <c r="H58" i="19" s="1"/>
  <c r="L58" i="19" s="1"/>
  <c r="F59" i="19"/>
  <c r="H59" i="19" s="1"/>
  <c r="L59" i="19" s="1"/>
  <c r="F60" i="19"/>
  <c r="H60" i="19" s="1"/>
  <c r="L60" i="19" s="1"/>
  <c r="F61" i="19"/>
  <c r="H61" i="19" s="1"/>
  <c r="L61" i="19" s="1"/>
  <c r="F62" i="19"/>
  <c r="H62" i="19" s="1"/>
  <c r="L62" i="19" s="1"/>
  <c r="F63" i="19"/>
  <c r="H63" i="19" s="1"/>
  <c r="L63" i="19" s="1"/>
  <c r="F64" i="19"/>
  <c r="H64" i="19" s="1"/>
  <c r="L64" i="19" s="1"/>
  <c r="F65" i="19"/>
  <c r="H65" i="19" s="1"/>
  <c r="L65" i="19" s="1"/>
  <c r="F66" i="19"/>
  <c r="H66" i="19" s="1"/>
  <c r="L66" i="19" s="1"/>
  <c r="F67" i="19"/>
  <c r="H67" i="19" s="1"/>
  <c r="L67" i="19" s="1"/>
  <c r="F68" i="19"/>
  <c r="H68" i="19" s="1"/>
  <c r="L68" i="19" s="1"/>
  <c r="F2" i="19"/>
  <c r="H2" i="19" s="1"/>
  <c r="L2" i="19" s="1"/>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2" i="19"/>
  <c r="E11" i="19"/>
  <c r="E10" i="19"/>
  <c r="E9" i="19"/>
  <c r="E8" i="19"/>
  <c r="E7" i="19"/>
  <c r="E6" i="19"/>
  <c r="E5" i="19"/>
  <c r="E4" i="19"/>
  <c r="E3" i="19"/>
  <c r="E2" i="19"/>
  <c r="E13" i="19"/>
  <c r="P3" i="19" l="1"/>
  <c r="P4" i="19"/>
  <c r="P2" i="19"/>
</calcChain>
</file>

<file path=xl/sharedStrings.xml><?xml version="1.0" encoding="utf-8"?>
<sst xmlns="http://schemas.openxmlformats.org/spreadsheetml/2006/main" count="1821" uniqueCount="74">
  <si>
    <t>Nro. Pedido</t>
  </si>
  <si>
    <t>Unidades</t>
  </si>
  <si>
    <t>Precio unit.</t>
  </si>
  <si>
    <t>Importe</t>
  </si>
  <si>
    <t>Fecha de Pedido</t>
  </si>
  <si>
    <t>Estado</t>
  </si>
  <si>
    <t>Depósito</t>
  </si>
  <si>
    <t>BUE</t>
  </si>
  <si>
    <t>BAH</t>
  </si>
  <si>
    <t>ROS</t>
  </si>
  <si>
    <t>ID Cliente</t>
  </si>
  <si>
    <t>Pendiente Aprobación</t>
  </si>
  <si>
    <t>Pendiente Entrega</t>
  </si>
  <si>
    <t>Entregado</t>
  </si>
  <si>
    <t>Días Prep</t>
  </si>
  <si>
    <t>Fecha ent Prevista</t>
  </si>
  <si>
    <t>a) Con slicers</t>
  </si>
  <si>
    <t>b) Con filtros avanzados</t>
  </si>
  <si>
    <t>c) Con Fórmulas</t>
  </si>
  <si>
    <t>d) Con una Tabla Pivot</t>
  </si>
  <si>
    <t>e) Representar Gráficamente</t>
  </si>
  <si>
    <t>2. Quién es el cliente que realizó más cantidad de pedidos</t>
  </si>
  <si>
    <t>6. Representar con una Tabla Pivot cuántos pedidos hay por depósito por estado</t>
  </si>
  <si>
    <t xml:space="preserve">   a. a través de formulas/funciones</t>
  </si>
  <si>
    <t xml:space="preserve">   b. pivot tables</t>
  </si>
  <si>
    <t>3. Agregar una columna indicando si un pedido está demorado en su entrega o está a tiempo, dependiendo de la fecha de hoy</t>
  </si>
  <si>
    <t xml:space="preserve">      a. los pedidos (la columna Nro Pedido) en rojo, si está demorado</t>
  </si>
  <si>
    <t xml:space="preserve">      b. la fecha entrega prevista (columna Fecha etn Prevista) en amarillo si corresponde entregar el próximo mes (debe depender de la fecha en que abro la planilla)</t>
  </si>
  <si>
    <t>5. Indicar la cantidad de pedidos demorados por depósito (copiar la hoja y hacer cada item por separado)</t>
  </si>
  <si>
    <t>1. Formatear tabla y columnas (fecha: día-mes-año, importes con 2 decimales)</t>
  </si>
  <si>
    <t xml:space="preserve">   c. otra manera que devuelva el resultado?  (vale la creatividad)</t>
  </si>
  <si>
    <t>4. Destacar:</t>
  </si>
  <si>
    <t>7. Cuando armen la tabla, asegurarse que la columna depósito pueda solo tener los valores de BUE, BAH, ROS</t>
  </si>
  <si>
    <t xml:space="preserve">   a. hacerlo flexible por si mañana se agrega algún deposito nuevo (puede ser un nombre, tabla aux)</t>
  </si>
  <si>
    <t>Usen CREATIVIDAD, todo lo que tienen en su caja de herramientas de EXCEL.  Busquen maneras alternativas de lograr lo mismo</t>
  </si>
  <si>
    <t xml:space="preserve">   a.  Los Entregados</t>
  </si>
  <si>
    <t xml:space="preserve">   b.  Los Entregados en ROS y los Pendiente de Entrega en BUE</t>
  </si>
  <si>
    <t xml:space="preserve">   c.   Los del Deposito de BAH que tengan más de 3 días de preparacion</t>
  </si>
  <si>
    <t xml:space="preserve">   d.  Los pedidos de más de 304 y de menos de 310 unidades, Entregados, Pendientes de Entrega o Pendientes de Aprobación, en cualquier depósito menos en ROS</t>
  </si>
  <si>
    <t>8.  Generar un area aparte donde se puedan filtrar (segun area de criterio) // que les queden claras las areas de criterio</t>
  </si>
  <si>
    <t>Codigo Deposito</t>
  </si>
  <si>
    <t>Nombre Deposito</t>
  </si>
  <si>
    <t>Buenos Aires</t>
  </si>
  <si>
    <t>Bahía Blanca</t>
  </si>
  <si>
    <t>Rosario</t>
  </si>
  <si>
    <t xml:space="preserve">     a. agregar columna que tenga el nombre del depósito completo (no solo el codigo)</t>
  </si>
  <si>
    <t>9. Armar un listado por rangos de unidades.  Definir los valores min, max y el tamaño del intervalo, de manera de poder saber:</t>
  </si>
  <si>
    <t xml:space="preserve">    a.  Cantidad de órdenes en cada intervalo</t>
  </si>
  <si>
    <t xml:space="preserve">    b.  Suma de esas órdenes en cada intervalo</t>
  </si>
  <si>
    <t xml:space="preserve">    c.  Cantidad de ordenes segun su estado, para cada intervalo</t>
  </si>
  <si>
    <t xml:space="preserve">    d.  Graficar el punto c, con el grafico que te parezca mas adecuado</t>
  </si>
  <si>
    <t>Nombre deposito</t>
  </si>
  <si>
    <t>Atraso</t>
  </si>
  <si>
    <t>Row Labels</t>
  </si>
  <si>
    <t>Grand Total</t>
  </si>
  <si>
    <t>TRUE</t>
  </si>
  <si>
    <t>Count of Atraso</t>
  </si>
  <si>
    <t>Count of Nombre deposito</t>
  </si>
  <si>
    <t>A)</t>
  </si>
  <si>
    <t>B)</t>
  </si>
  <si>
    <t>Pendiente *</t>
  </si>
  <si>
    <t>C)</t>
  </si>
  <si>
    <t>&gt;3</t>
  </si>
  <si>
    <t>D)</t>
  </si>
  <si>
    <t>&gt;304</t>
  </si>
  <si>
    <t>&lt;310</t>
  </si>
  <si>
    <t>&lt;&gt;ROS</t>
  </si>
  <si>
    <t>15-39</t>
  </si>
  <si>
    <t>40-64</t>
  </si>
  <si>
    <t>65-89</t>
  </si>
  <si>
    <t>90-114</t>
  </si>
  <si>
    <t>115-139</t>
  </si>
  <si>
    <t>Count of Nro. Pedido</t>
  </si>
  <si>
    <t>Sum of Importe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</si>
</sst>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14" fontId="0" fillId="0" borderId="0" xfId="0" applyNumberFormat="1"/>
    <xf numFmtId="1" fontId="0" fillId="0" borderId="0" xfId="0" applyNumberFormat="1"/>
    <xf numFmtId="0" fontId="0" fillId="2" borderId="0" xfId="0" applyFill="1"/>
    <xf numFmtId="0" fontId="0" fillId="3" borderId="0" xfId="0" applyFill="1"/>
    <xf numFmtId="0" fontId="0" fillId="2" borderId="0" xfId="0" applyFill="1" applyAlignment="1">
      <alignment wrapText="1"/>
    </xf>
    <xf numFmtId="0" fontId="0" fillId="2" borderId="0" xfId="0" quotePrefix="1" applyFill="1" applyAlignment="1">
      <alignment horizontal="left" indent="3"/>
    </xf>
    <xf numFmtId="0" fontId="0" fillId="2" borderId="0" xfId="0" applyFill="1" applyAlignment="1">
      <alignment horizontal="left" indent="3"/>
    </xf>
    <xf numFmtId="0" fontId="1" fillId="4" borderId="1" xfId="0" applyFont="1" applyFill="1" applyBorder="1"/>
    <xf numFmtId="0" fontId="1" fillId="4" borderId="2" xfId="0" applyFont="1" applyFill="1" applyBorder="1"/>
    <xf numFmtId="0" fontId="1" fillId="4" borderId="3"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4" fontId="0" fillId="0" borderId="0" xfId="0" applyNumberFormat="1"/>
  </cellXfs>
  <cellStyles count="1">
    <cellStyle name="Normal" xfId="0" builtinId="0"/>
  </cellStyles>
  <dxfs count="48">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
      <numFmt numFmtId="0" formatCode="General"/>
    </dxf>
    <dxf>
      <numFmt numFmtId="0" formatCode="General"/>
    </dxf>
    <dxf>
      <numFmt numFmtId="19" formatCode="d/m/yyyy"/>
    </dxf>
    <dxf>
      <numFmt numFmtId="1" formatCode="0"/>
    </dxf>
    <dxf>
      <numFmt numFmtId="19" formatCode="d/m/yyyy"/>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 practicas  (2).xlsx]EJ9(c)!PivotTable4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'EJ9(c)'!$P$13</c:f>
              <c:strCache>
                <c:ptCount val="1"/>
                <c:pt idx="0">
                  <c:v>Total</c:v>
                </c:pt>
              </c:strCache>
            </c:strRef>
          </c:tx>
          <c:spPr>
            <a:solidFill>
              <a:schemeClr val="accent1"/>
            </a:solidFill>
            <a:ln>
              <a:noFill/>
            </a:ln>
            <a:effectLst/>
          </c:spPr>
          <c:invertIfNegative val="0"/>
          <c:cat>
            <c:multiLvlStrRef>
              <c:f>'EJ9(c)'!$O$14:$O$32</c:f>
              <c:multiLvlStrCache>
                <c:ptCount val="15"/>
                <c:lvl>
                  <c:pt idx="0">
                    <c:v>15-39</c:v>
                  </c:pt>
                  <c:pt idx="1">
                    <c:v>40-64</c:v>
                  </c:pt>
                  <c:pt idx="2">
                    <c:v>65-89</c:v>
                  </c:pt>
                  <c:pt idx="3">
                    <c:v>90-114</c:v>
                  </c:pt>
                  <c:pt idx="4">
                    <c:v>115-139</c:v>
                  </c:pt>
                  <c:pt idx="5">
                    <c:v>15-39</c:v>
                  </c:pt>
                  <c:pt idx="6">
                    <c:v>40-64</c:v>
                  </c:pt>
                  <c:pt idx="7">
                    <c:v>65-89</c:v>
                  </c:pt>
                  <c:pt idx="8">
                    <c:v>90-114</c:v>
                  </c:pt>
                  <c:pt idx="9">
                    <c:v>115-139</c:v>
                  </c:pt>
                  <c:pt idx="10">
                    <c:v>15-39</c:v>
                  </c:pt>
                  <c:pt idx="11">
                    <c:v>40-64</c:v>
                  </c:pt>
                  <c:pt idx="12">
                    <c:v>65-89</c:v>
                  </c:pt>
                  <c:pt idx="13">
                    <c:v>90-114</c:v>
                  </c:pt>
                  <c:pt idx="14">
                    <c:v>115-139</c:v>
                  </c:pt>
                </c:lvl>
                <c:lvl>
                  <c:pt idx="0">
                    <c:v>Entregado</c:v>
                  </c:pt>
                  <c:pt idx="5">
                    <c:v>Pendiente Aprobación</c:v>
                  </c:pt>
                  <c:pt idx="10">
                    <c:v>Pendiente Entrega</c:v>
                  </c:pt>
                </c:lvl>
              </c:multiLvlStrCache>
            </c:multiLvlStrRef>
          </c:cat>
          <c:val>
            <c:numRef>
              <c:f>'EJ9(c)'!$P$14:$P$32</c:f>
              <c:numCache>
                <c:formatCode>General</c:formatCode>
                <c:ptCount val="15"/>
                <c:pt idx="0">
                  <c:v>6</c:v>
                </c:pt>
                <c:pt idx="1">
                  <c:v>4</c:v>
                </c:pt>
                <c:pt idx="2">
                  <c:v>5</c:v>
                </c:pt>
                <c:pt idx="3">
                  <c:v>4</c:v>
                </c:pt>
                <c:pt idx="4">
                  <c:v>1</c:v>
                </c:pt>
                <c:pt idx="5">
                  <c:v>3</c:v>
                </c:pt>
                <c:pt idx="6">
                  <c:v>7</c:v>
                </c:pt>
                <c:pt idx="7">
                  <c:v>3</c:v>
                </c:pt>
                <c:pt idx="8">
                  <c:v>3</c:v>
                </c:pt>
                <c:pt idx="9">
                  <c:v>2</c:v>
                </c:pt>
                <c:pt idx="10">
                  <c:v>8</c:v>
                </c:pt>
                <c:pt idx="11">
                  <c:v>6</c:v>
                </c:pt>
                <c:pt idx="12">
                  <c:v>6</c:v>
                </c:pt>
                <c:pt idx="13">
                  <c:v>7</c:v>
                </c:pt>
                <c:pt idx="14">
                  <c:v>2</c:v>
                </c:pt>
              </c:numCache>
            </c:numRef>
          </c:val>
          <c:extLst>
            <c:ext xmlns:c16="http://schemas.microsoft.com/office/drawing/2014/chart" uri="{C3380CC4-5D6E-409C-BE32-E72D297353CC}">
              <c16:uniqueId val="{00000000-1882-4DE2-8148-FD05E8DB5935}"/>
            </c:ext>
          </c:extLst>
        </c:ser>
        <c:dLbls>
          <c:showLegendKey val="0"/>
          <c:showVal val="0"/>
          <c:showCatName val="0"/>
          <c:showSerName val="0"/>
          <c:showPercent val="0"/>
          <c:showBubbleSize val="0"/>
        </c:dLbls>
        <c:gapWidth val="182"/>
        <c:axId val="360976800"/>
        <c:axId val="2048883536"/>
      </c:barChart>
      <c:catAx>
        <c:axId val="36097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48883536"/>
        <c:crosses val="autoZero"/>
        <c:auto val="1"/>
        <c:lblAlgn val="ctr"/>
        <c:lblOffset val="100"/>
        <c:noMultiLvlLbl val="0"/>
      </c:catAx>
      <c:valAx>
        <c:axId val="204888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609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 practicas  (2).xlsx]ej5(pivot)!PivotTable1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'ej5(pivot)'!$O$9</c:f>
              <c:strCache>
                <c:ptCount val="1"/>
                <c:pt idx="0">
                  <c:v>Total</c:v>
                </c:pt>
              </c:strCache>
            </c:strRef>
          </c:tx>
          <c:spPr>
            <a:solidFill>
              <a:schemeClr val="accent1"/>
            </a:solidFill>
            <a:ln>
              <a:noFill/>
            </a:ln>
            <a:effectLst/>
          </c:spPr>
          <c:invertIfNegative val="0"/>
          <c:cat>
            <c:strRef>
              <c:f>'ej5(pivot)'!$N$10:$N$13</c:f>
              <c:strCache>
                <c:ptCount val="3"/>
                <c:pt idx="0">
                  <c:v>Bahía Blanca</c:v>
                </c:pt>
                <c:pt idx="1">
                  <c:v>Buenos Aires</c:v>
                </c:pt>
                <c:pt idx="2">
                  <c:v>Rosario</c:v>
                </c:pt>
              </c:strCache>
            </c:strRef>
          </c:cat>
          <c:val>
            <c:numRef>
              <c:f>'ej5(pivot)'!$O$10:$O$13</c:f>
              <c:numCache>
                <c:formatCode>General</c:formatCode>
                <c:ptCount val="3"/>
                <c:pt idx="0">
                  <c:v>9</c:v>
                </c:pt>
                <c:pt idx="1">
                  <c:v>8</c:v>
                </c:pt>
                <c:pt idx="2">
                  <c:v>3</c:v>
                </c:pt>
              </c:numCache>
            </c:numRef>
          </c:val>
          <c:extLst>
            <c:ext xmlns:c16="http://schemas.microsoft.com/office/drawing/2014/chart" uri="{C3380CC4-5D6E-409C-BE32-E72D297353CC}">
              <c16:uniqueId val="{00000000-4AAC-42A2-BE54-D5EDF1763794}"/>
            </c:ext>
          </c:extLst>
        </c:ser>
        <c:dLbls>
          <c:showLegendKey val="0"/>
          <c:showVal val="0"/>
          <c:showCatName val="0"/>
          <c:showSerName val="0"/>
          <c:showPercent val="0"/>
          <c:showBubbleSize val="0"/>
        </c:dLbls>
        <c:gapWidth val="219"/>
        <c:overlap val="-27"/>
        <c:axId val="189220064"/>
        <c:axId val="242273680"/>
      </c:barChart>
      <c:catAx>
        <c:axId val="18922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42273680"/>
        <c:crosses val="autoZero"/>
        <c:auto val="1"/>
        <c:lblAlgn val="ctr"/>
        <c:lblOffset val="100"/>
        <c:noMultiLvlLbl val="0"/>
      </c:catAx>
      <c:valAx>
        <c:axId val="24227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92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347662</xdr:colOff>
      <xdr:row>11</xdr:row>
      <xdr:rowOff>100012</xdr:rowOff>
    </xdr:from>
    <xdr:to>
      <xdr:col>24</xdr:col>
      <xdr:colOff>42862</xdr:colOff>
      <xdr:row>25</xdr:row>
      <xdr:rowOff>176212</xdr:rowOff>
    </xdr:to>
    <xdr:graphicFrame macro="">
      <xdr:nvGraphicFramePr>
        <xdr:cNvPr id="2" name="Chart 1">
          <a:extLst>
            <a:ext uri="{FF2B5EF4-FFF2-40B4-BE49-F238E27FC236}">
              <a16:creationId xmlns:a16="http://schemas.microsoft.com/office/drawing/2014/main" id="{2FB14039-34C5-1ABD-D4C9-C15F3FF5E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295275</xdr:colOff>
      <xdr:row>11</xdr:row>
      <xdr:rowOff>180975</xdr:rowOff>
    </xdr:from>
    <xdr:to>
      <xdr:col>14</xdr:col>
      <xdr:colOff>609600</xdr:colOff>
      <xdr:row>18</xdr:row>
      <xdr:rowOff>0</xdr:rowOff>
    </xdr:to>
    <mc:AlternateContent xmlns:mc="http://schemas.openxmlformats.org/markup-compatibility/2006">
      <mc:Choice xmlns:sle15="http://schemas.microsoft.com/office/drawing/2012/slicer" Requires="sle15">
        <xdr:graphicFrame macro="">
          <xdr:nvGraphicFramePr>
            <xdr:cNvPr id="4" name="Nombre deposito">
              <a:extLst>
                <a:ext uri="{FF2B5EF4-FFF2-40B4-BE49-F238E27FC236}">
                  <a16:creationId xmlns:a16="http://schemas.microsoft.com/office/drawing/2014/main" id="{C3669240-1BC3-93B9-DCDF-3FFCD6D1EA0D}"/>
                </a:ext>
              </a:extLst>
            </xdr:cNvPr>
            <xdr:cNvGraphicFramePr/>
          </xdr:nvGraphicFramePr>
          <xdr:xfrm>
            <a:off x="0" y="0"/>
            <a:ext cx="0" cy="0"/>
          </xdr:xfrm>
          <a:graphic>
            <a:graphicData uri="http://schemas.microsoft.com/office/drawing/2010/slicer">
              <sle:slicer xmlns:sle="http://schemas.microsoft.com/office/drawing/2010/slicer" name="Nombre deposito"/>
            </a:graphicData>
          </a:graphic>
        </xdr:graphicFrame>
      </mc:Choice>
      <mc:Fallback>
        <xdr:sp macro="" textlink="">
          <xdr:nvSpPr>
            <xdr:cNvPr id="0" name=""/>
            <xdr:cNvSpPr>
              <a:spLocks noTextEdit="1"/>
            </xdr:cNvSpPr>
          </xdr:nvSpPr>
          <xdr:spPr>
            <a:xfrm>
              <a:off x="11068050" y="2276475"/>
              <a:ext cx="1828800" cy="1152525"/>
            </a:xfrm>
            <a:prstGeom prst="rect">
              <a:avLst/>
            </a:prstGeom>
            <a:solidFill>
              <a:prstClr val="white"/>
            </a:solidFill>
            <a:ln w="1">
              <a:solidFill>
                <a:prstClr val="green"/>
              </a:solidFill>
            </a:ln>
          </xdr:spPr>
          <xdr:txBody>
            <a:bodyPr vertOverflow="clip" horzOverflow="clip"/>
            <a:lstStyle/>
            <a:p>
              <a:r>
                <a:rPr lang="es-A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304800</xdr:colOff>
      <xdr:row>6</xdr:row>
      <xdr:rowOff>85726</xdr:rowOff>
    </xdr:from>
    <xdr:to>
      <xdr:col>14</xdr:col>
      <xdr:colOff>619125</xdr:colOff>
      <xdr:row>10</xdr:row>
      <xdr:rowOff>161926</xdr:rowOff>
    </xdr:to>
    <mc:AlternateContent xmlns:mc="http://schemas.openxmlformats.org/markup-compatibility/2006">
      <mc:Choice xmlns:sle15="http://schemas.microsoft.com/office/drawing/2012/slicer" Requires="sle15">
        <xdr:graphicFrame macro="">
          <xdr:nvGraphicFramePr>
            <xdr:cNvPr id="5" name="Atraso">
              <a:extLst>
                <a:ext uri="{FF2B5EF4-FFF2-40B4-BE49-F238E27FC236}">
                  <a16:creationId xmlns:a16="http://schemas.microsoft.com/office/drawing/2014/main" id="{9CCADFD5-EF84-3320-41A1-BE38151B166D}"/>
                </a:ext>
              </a:extLst>
            </xdr:cNvPr>
            <xdr:cNvGraphicFramePr/>
          </xdr:nvGraphicFramePr>
          <xdr:xfrm>
            <a:off x="0" y="0"/>
            <a:ext cx="0" cy="0"/>
          </xdr:xfrm>
          <a:graphic>
            <a:graphicData uri="http://schemas.microsoft.com/office/drawing/2010/slicer">
              <sle:slicer xmlns:sle="http://schemas.microsoft.com/office/drawing/2010/slicer" name="Atraso"/>
            </a:graphicData>
          </a:graphic>
        </xdr:graphicFrame>
      </mc:Choice>
      <mc:Fallback>
        <xdr:sp macro="" textlink="">
          <xdr:nvSpPr>
            <xdr:cNvPr id="0" name=""/>
            <xdr:cNvSpPr>
              <a:spLocks noTextEdit="1"/>
            </xdr:cNvSpPr>
          </xdr:nvSpPr>
          <xdr:spPr>
            <a:xfrm>
              <a:off x="11077575" y="1228726"/>
              <a:ext cx="1828800" cy="838200"/>
            </a:xfrm>
            <a:prstGeom prst="rect">
              <a:avLst/>
            </a:prstGeom>
            <a:solidFill>
              <a:prstClr val="white"/>
            </a:solidFill>
            <a:ln w="1">
              <a:solidFill>
                <a:prstClr val="green"/>
              </a:solidFill>
            </a:ln>
          </xdr:spPr>
          <xdr:txBody>
            <a:bodyPr vertOverflow="clip" horzOverflow="clip"/>
            <a:lstStyle/>
            <a:p>
              <a:r>
                <a:rPr lang="es-A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242887</xdr:colOff>
      <xdr:row>13</xdr:row>
      <xdr:rowOff>109537</xdr:rowOff>
    </xdr:from>
    <xdr:to>
      <xdr:col>18</xdr:col>
      <xdr:colOff>509587</xdr:colOff>
      <xdr:row>27</xdr:row>
      <xdr:rowOff>185737</xdr:rowOff>
    </xdr:to>
    <xdr:graphicFrame macro="">
      <xdr:nvGraphicFramePr>
        <xdr:cNvPr id="2" name="Chart 1">
          <a:extLst>
            <a:ext uri="{FF2B5EF4-FFF2-40B4-BE49-F238E27FC236}">
              <a16:creationId xmlns:a16="http://schemas.microsoft.com/office/drawing/2014/main" id="{EB2CBBF7-7ACF-170F-CE76-86BE1237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Severino" refreshedDate="44696.799820486114" createdVersion="7" refreshedVersion="7" minRefreshableVersion="3" recordCount="67" xr:uid="{0FE2BB1E-78D6-44DC-BC58-5EAE72ADA25B}">
  <cacheSource type="worksheet">
    <worksheetSource name="Table134"/>
  </cacheSource>
  <cacheFields count="12">
    <cacheField name="ID Cliente" numFmtId="0">
      <sharedItems containsSemiMixedTypes="0" containsString="0" containsNumber="1" containsInteger="1" minValue="10304" maxValue="60798"/>
    </cacheField>
    <cacheField name="Nro. Pedido" numFmtId="0">
      <sharedItems containsSemiMixedTypes="0" containsString="0" containsNumber="1" containsInteger="1" minValue="300" maxValue="366"/>
    </cacheField>
    <cacheField name="Unidades" numFmtId="0">
      <sharedItems containsSemiMixedTypes="0" containsString="0" containsNumber="1" containsInteger="1" minValue="15" maxValue="130"/>
    </cacheField>
    <cacheField name="Precio unit." numFmtId="0">
      <sharedItems containsSemiMixedTypes="0" containsString="0" containsNumber="1" containsInteger="1" minValue="100" maxValue="900"/>
    </cacheField>
    <cacheField name="Importe" numFmtId="0">
      <sharedItems containsSemiMixedTypes="0" containsString="0" containsNumber="1" containsInteger="1" minValue="3000" maxValue="88000"/>
    </cacheField>
    <cacheField name="Fecha de Pedido" numFmtId="14">
      <sharedItems containsSemiMixedTypes="0" containsNonDate="0" containsDate="1" containsString="0" minDate="2022-05-10T00:00:00" maxDate="2022-05-11T00:00:00"/>
    </cacheField>
    <cacheField name="Días Prep" numFmtId="1">
      <sharedItems containsSemiMixedTypes="0" containsString="0" containsNumber="1" containsInteger="1" minValue="1" maxValue="8"/>
    </cacheField>
    <cacheField name="Fecha ent Prevista" numFmtId="14">
      <sharedItems containsSemiMixedTypes="0" containsNonDate="0" containsDate="1" containsString="0" minDate="2022-05-11T00:00:00" maxDate="2022-05-19T00:00:00" count="8">
        <d v="2022-05-13T00:00:00"/>
        <d v="2022-05-16T00:00:00"/>
        <d v="2022-05-18T00:00:00"/>
        <d v="2022-05-17T00:00:00"/>
        <d v="2022-05-14T00:00:00"/>
        <d v="2022-05-15T00:00:00"/>
        <d v="2022-05-12T00:00:00"/>
        <d v="2022-05-11T00:00:00"/>
      </sharedItems>
    </cacheField>
    <cacheField name="Estado" numFmtId="0">
      <sharedItems count="3">
        <s v="Pendiente Aprobación"/>
        <s v="Pendiente Entrega"/>
        <s v="Entregado"/>
      </sharedItems>
    </cacheField>
    <cacheField name="Depósito" numFmtId="0">
      <sharedItems/>
    </cacheField>
    <cacheField name="Nombre deposito" numFmtId="0">
      <sharedItems count="3">
        <s v="Buenos Aires"/>
        <s v="Bahía Blanca"/>
        <s v="Rosario"/>
      </sharedItems>
    </cacheField>
    <cacheField name="Atraso" numFmtId="0">
      <sharedItems count="2">
        <b v="0"/>
        <b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Severino" refreshedDate="44696.814951273147" createdVersion="7" refreshedVersion="7" minRefreshableVersion="3" recordCount="67" xr:uid="{E41D5C1B-04FB-437F-8CB9-606ECC702287}">
  <cacheSource type="worksheet">
    <worksheetSource name="Table136"/>
  </cacheSource>
  <cacheFields count="12">
    <cacheField name="ID Cliente" numFmtId="0">
      <sharedItems containsSemiMixedTypes="0" containsString="0" containsNumber="1" containsInteger="1" minValue="10304" maxValue="60798"/>
    </cacheField>
    <cacheField name="Nro. Pedido" numFmtId="0">
      <sharedItems containsSemiMixedTypes="0" containsString="0" containsNumber="1" containsInteger="1" minValue="300" maxValue="366"/>
    </cacheField>
    <cacheField name="Unidades" numFmtId="0">
      <sharedItems containsSemiMixedTypes="0" containsString="0" containsNumber="1" containsInteger="1" minValue="15" maxValue="130"/>
    </cacheField>
    <cacheField name="Precio unit." numFmtId="0">
      <sharedItems containsSemiMixedTypes="0" containsString="0" containsNumber="1" containsInteger="1" minValue="100" maxValue="900"/>
    </cacheField>
    <cacheField name="Importe" numFmtId="0">
      <sharedItems containsSemiMixedTypes="0" containsString="0" containsNumber="1" containsInteger="1" minValue="3000" maxValue="88000"/>
    </cacheField>
    <cacheField name="Fecha de Pedido" numFmtId="14">
      <sharedItems containsSemiMixedTypes="0" containsNonDate="0" containsDate="1" containsString="0" minDate="2022-05-10T00:00:00" maxDate="2022-05-11T00:00:00"/>
    </cacheField>
    <cacheField name="Días Prep" numFmtId="1">
      <sharedItems containsSemiMixedTypes="0" containsString="0" containsNumber="1" containsInteger="1" minValue="1" maxValue="8"/>
    </cacheField>
    <cacheField name="Fecha ent Prevista" numFmtId="14">
      <sharedItems containsSemiMixedTypes="0" containsNonDate="0" containsDate="1" containsString="0" minDate="2022-05-11T00:00:00" maxDate="2022-05-19T00:00:00"/>
    </cacheField>
    <cacheField name="Estado" numFmtId="0">
      <sharedItems count="3">
        <s v="Pendiente Aprobación"/>
        <s v="Pendiente Entrega"/>
        <s v="Entregado"/>
      </sharedItems>
    </cacheField>
    <cacheField name="Depósito" numFmtId="0">
      <sharedItems/>
    </cacheField>
    <cacheField name="Nombre deposito" numFmtId="0">
      <sharedItems count="3">
        <s v="Buenos Aires"/>
        <s v="Bahía Blanca"/>
        <s v="Rosario"/>
      </sharedItems>
    </cacheField>
    <cacheField name="Atras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Severino" refreshedDate="44696.849315740743" createdVersion="7" refreshedVersion="7" minRefreshableVersion="3" recordCount="67" xr:uid="{6935DEA7-EF43-4A50-9752-CD452407801B}">
  <cacheSource type="worksheet">
    <worksheetSource name="Table139"/>
  </cacheSource>
  <cacheFields count="12">
    <cacheField name="ID Cliente" numFmtId="0">
      <sharedItems containsSemiMixedTypes="0" containsString="0" containsNumber="1" containsInteger="1" minValue="10304" maxValue="60798"/>
    </cacheField>
    <cacheField name="Nro. Pedido" numFmtId="0">
      <sharedItems containsSemiMixedTypes="0" containsString="0" containsNumber="1" containsInteger="1" minValue="300" maxValue="366"/>
    </cacheField>
    <cacheField name="Unidades" numFmtId="0">
      <sharedItems containsSemiMixedTypes="0" containsString="0" containsNumber="1" containsInteger="1" minValue="15" maxValue="130" count="20">
        <n v="25"/>
        <n v="90"/>
        <n v="20"/>
        <n v="80"/>
        <n v="40"/>
        <n v="35"/>
        <n v="60"/>
        <n v="120"/>
        <n v="30"/>
        <n v="45"/>
        <n v="65"/>
        <n v="75"/>
        <n v="15"/>
        <n v="55"/>
        <n v="95"/>
        <n v="85"/>
        <n v="130"/>
        <n v="100"/>
        <n v="110"/>
        <n v="70"/>
      </sharedItems>
      <fieldGroup base="2">
        <rangePr startNum="15" endNum="130" groupInterval="25"/>
        <groupItems count="7">
          <s v="&lt;15"/>
          <s v="15-39"/>
          <s v="40-64"/>
          <s v="65-89"/>
          <s v="90-114"/>
          <s v="115-139"/>
          <s v="&gt;140"/>
        </groupItems>
      </fieldGroup>
    </cacheField>
    <cacheField name="Precio unit." numFmtId="0">
      <sharedItems containsSemiMixedTypes="0" containsString="0" containsNumber="1" containsInteger="1" minValue="100" maxValue="900"/>
    </cacheField>
    <cacheField name="Importe" numFmtId="0">
      <sharedItems containsSemiMixedTypes="0" containsString="0" containsNumber="1" containsInteger="1" minValue="3000" maxValue="88000"/>
    </cacheField>
    <cacheField name="Fecha de Pedido" numFmtId="14">
      <sharedItems containsSemiMixedTypes="0" containsNonDate="0" containsDate="1" containsString="0" minDate="2022-05-10T00:00:00" maxDate="2022-05-11T00:00:00"/>
    </cacheField>
    <cacheField name="Días Prep" numFmtId="1">
      <sharedItems containsSemiMixedTypes="0" containsString="0" containsNumber="1" containsInteger="1" minValue="1" maxValue="8"/>
    </cacheField>
    <cacheField name="Fecha ent Prevista" numFmtId="14">
      <sharedItems containsSemiMixedTypes="0" containsNonDate="0" containsDate="1" containsString="0" minDate="2022-05-11T00:00:00" maxDate="2022-05-19T00:00:00"/>
    </cacheField>
    <cacheField name="Estado" numFmtId="0">
      <sharedItems count="3">
        <s v="Pendiente Aprobación"/>
        <s v="Pendiente Entrega"/>
        <s v="Entregado"/>
      </sharedItems>
    </cacheField>
    <cacheField name="Depósito" numFmtId="0">
      <sharedItems/>
    </cacheField>
    <cacheField name="Nombre deposito" numFmtId="0">
      <sharedItems/>
    </cacheField>
    <cacheField name="Atras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10304"/>
    <n v="300"/>
    <n v="25"/>
    <n v="300"/>
    <n v="7500"/>
    <d v="2022-05-10T00:00:00"/>
    <n v="3"/>
    <x v="0"/>
    <x v="0"/>
    <s v="BUE"/>
    <x v="0"/>
    <x v="0"/>
  </r>
  <r>
    <n v="60798"/>
    <n v="301"/>
    <n v="90"/>
    <n v="500"/>
    <n v="45000"/>
    <d v="2022-05-10T00:00:00"/>
    <n v="6"/>
    <x v="1"/>
    <x v="1"/>
    <s v="BAH"/>
    <x v="1"/>
    <x v="1"/>
  </r>
  <r>
    <n v="29384"/>
    <n v="302"/>
    <n v="20"/>
    <n v="900"/>
    <n v="18000"/>
    <d v="2022-05-10T00:00:00"/>
    <n v="3"/>
    <x v="0"/>
    <x v="2"/>
    <s v="ROS"/>
    <x v="2"/>
    <x v="0"/>
  </r>
  <r>
    <n v="59302"/>
    <n v="303"/>
    <n v="80"/>
    <n v="200"/>
    <n v="16000"/>
    <d v="2022-05-10T00:00:00"/>
    <n v="6"/>
    <x v="1"/>
    <x v="2"/>
    <s v="BUE"/>
    <x v="0"/>
    <x v="0"/>
  </r>
  <r>
    <n v="45607"/>
    <n v="304"/>
    <n v="40"/>
    <n v="800"/>
    <n v="32000"/>
    <d v="2022-05-10T00:00:00"/>
    <n v="8"/>
    <x v="2"/>
    <x v="1"/>
    <s v="BAH"/>
    <x v="1"/>
    <x v="1"/>
  </r>
  <r>
    <n v="29384"/>
    <n v="305"/>
    <n v="35"/>
    <n v="400"/>
    <n v="14000"/>
    <d v="2022-05-10T00:00:00"/>
    <n v="7"/>
    <x v="3"/>
    <x v="1"/>
    <s v="ROS"/>
    <x v="2"/>
    <x v="1"/>
  </r>
  <r>
    <n v="50695"/>
    <n v="306"/>
    <n v="60"/>
    <n v="200"/>
    <n v="12000"/>
    <d v="2022-05-10T00:00:00"/>
    <n v="3"/>
    <x v="0"/>
    <x v="0"/>
    <s v="BAH"/>
    <x v="1"/>
    <x v="0"/>
  </r>
  <r>
    <n v="10395"/>
    <n v="307"/>
    <n v="40"/>
    <n v="300"/>
    <n v="12000"/>
    <d v="2022-05-10T00:00:00"/>
    <n v="4"/>
    <x v="4"/>
    <x v="0"/>
    <s v="ROS"/>
    <x v="2"/>
    <x v="0"/>
  </r>
  <r>
    <n v="15036"/>
    <n v="308"/>
    <n v="120"/>
    <n v="400"/>
    <n v="48000"/>
    <d v="2022-05-10T00:00:00"/>
    <n v="5"/>
    <x v="5"/>
    <x v="1"/>
    <s v="ROS"/>
    <x v="2"/>
    <x v="0"/>
  </r>
  <r>
    <n v="45023"/>
    <n v="309"/>
    <n v="30"/>
    <n v="100"/>
    <n v="3000"/>
    <d v="2022-05-10T00:00:00"/>
    <n v="8"/>
    <x v="2"/>
    <x v="2"/>
    <s v="BUE"/>
    <x v="0"/>
    <x v="0"/>
  </r>
  <r>
    <n v="40543"/>
    <n v="310"/>
    <n v="25"/>
    <n v="500"/>
    <n v="12500"/>
    <d v="2022-05-10T00:00:00"/>
    <n v="2"/>
    <x v="6"/>
    <x v="2"/>
    <s v="BUE"/>
    <x v="0"/>
    <x v="0"/>
  </r>
  <r>
    <n v="20550"/>
    <n v="311"/>
    <n v="60"/>
    <n v="600"/>
    <n v="36000"/>
    <d v="2022-05-10T00:00:00"/>
    <n v="7"/>
    <x v="3"/>
    <x v="1"/>
    <s v="BUE"/>
    <x v="0"/>
    <x v="1"/>
  </r>
  <r>
    <n v="45607"/>
    <n v="312"/>
    <n v="45"/>
    <n v="700"/>
    <n v="31500"/>
    <d v="2022-05-10T00:00:00"/>
    <n v="6"/>
    <x v="1"/>
    <x v="1"/>
    <s v="BUE"/>
    <x v="0"/>
    <x v="1"/>
  </r>
  <r>
    <n v="29384"/>
    <n v="313"/>
    <n v="80"/>
    <n v="400"/>
    <n v="32000"/>
    <d v="2022-05-10T00:00:00"/>
    <n v="3"/>
    <x v="0"/>
    <x v="0"/>
    <s v="BAH"/>
    <x v="1"/>
    <x v="0"/>
  </r>
  <r>
    <n v="50695"/>
    <n v="314"/>
    <n v="65"/>
    <n v="300"/>
    <n v="19500"/>
    <d v="2022-05-10T00:00:00"/>
    <n v="8"/>
    <x v="2"/>
    <x v="2"/>
    <s v="ROS"/>
    <x v="2"/>
    <x v="0"/>
  </r>
  <r>
    <n v="30960"/>
    <n v="315"/>
    <n v="75"/>
    <n v="400"/>
    <n v="30000"/>
    <d v="2022-05-10T00:00:00"/>
    <n v="1"/>
    <x v="7"/>
    <x v="1"/>
    <s v="ROS"/>
    <x v="2"/>
    <x v="0"/>
  </r>
  <r>
    <n v="10304"/>
    <n v="316"/>
    <n v="90"/>
    <n v="700"/>
    <n v="63000"/>
    <d v="2022-05-10T00:00:00"/>
    <n v="2"/>
    <x v="6"/>
    <x v="0"/>
    <s v="BUE"/>
    <x v="0"/>
    <x v="0"/>
  </r>
  <r>
    <n v="60798"/>
    <n v="317"/>
    <n v="20"/>
    <n v="800"/>
    <n v="16000"/>
    <d v="2022-05-10T00:00:00"/>
    <n v="6"/>
    <x v="1"/>
    <x v="1"/>
    <s v="BAH"/>
    <x v="1"/>
    <x v="1"/>
  </r>
  <r>
    <n v="29384"/>
    <n v="318"/>
    <n v="15"/>
    <n v="200"/>
    <n v="3000"/>
    <d v="2022-05-10T00:00:00"/>
    <n v="3"/>
    <x v="0"/>
    <x v="2"/>
    <s v="ROS"/>
    <x v="2"/>
    <x v="0"/>
  </r>
  <r>
    <n v="59302"/>
    <n v="319"/>
    <n v="45"/>
    <n v="500"/>
    <n v="22500"/>
    <d v="2022-05-10T00:00:00"/>
    <n v="4"/>
    <x v="4"/>
    <x v="1"/>
    <s v="BAH"/>
    <x v="1"/>
    <x v="0"/>
  </r>
  <r>
    <n v="45607"/>
    <n v="320"/>
    <n v="30"/>
    <n v="500"/>
    <n v="15000"/>
    <d v="2022-05-10T00:00:00"/>
    <n v="2"/>
    <x v="6"/>
    <x v="0"/>
    <s v="ROS"/>
    <x v="2"/>
    <x v="0"/>
  </r>
  <r>
    <n v="29384"/>
    <n v="321"/>
    <n v="25"/>
    <n v="300"/>
    <n v="7500"/>
    <d v="2022-05-10T00:00:00"/>
    <n v="7"/>
    <x v="3"/>
    <x v="1"/>
    <s v="BAH"/>
    <x v="1"/>
    <x v="1"/>
  </r>
  <r>
    <n v="50695"/>
    <n v="322"/>
    <n v="80"/>
    <n v="500"/>
    <n v="40000"/>
    <d v="2022-05-10T00:00:00"/>
    <n v="4"/>
    <x v="4"/>
    <x v="2"/>
    <s v="BUE"/>
    <x v="0"/>
    <x v="0"/>
  </r>
  <r>
    <n v="10395"/>
    <n v="323"/>
    <n v="55"/>
    <n v="600"/>
    <n v="33000"/>
    <d v="2022-05-10T00:00:00"/>
    <n v="8"/>
    <x v="2"/>
    <x v="2"/>
    <s v="BAH"/>
    <x v="1"/>
    <x v="0"/>
  </r>
  <r>
    <n v="15036"/>
    <n v="324"/>
    <n v="65"/>
    <n v="900"/>
    <n v="58500"/>
    <d v="2022-05-10T00:00:00"/>
    <n v="2"/>
    <x v="6"/>
    <x v="1"/>
    <s v="ROS"/>
    <x v="2"/>
    <x v="0"/>
  </r>
  <r>
    <n v="45023"/>
    <n v="325"/>
    <n v="90"/>
    <n v="400"/>
    <n v="36000"/>
    <d v="2022-05-10T00:00:00"/>
    <n v="7"/>
    <x v="3"/>
    <x v="1"/>
    <s v="BUE"/>
    <x v="0"/>
    <x v="1"/>
  </r>
  <r>
    <n v="40543"/>
    <n v="326"/>
    <n v="55"/>
    <n v="600"/>
    <n v="33000"/>
    <d v="2022-05-10T00:00:00"/>
    <n v="6"/>
    <x v="1"/>
    <x v="0"/>
    <s v="BAH"/>
    <x v="1"/>
    <x v="1"/>
  </r>
  <r>
    <n v="30670"/>
    <n v="327"/>
    <n v="35"/>
    <n v="500"/>
    <n v="17500"/>
    <d v="2022-05-10T00:00:00"/>
    <n v="3"/>
    <x v="0"/>
    <x v="0"/>
    <s v="ROS"/>
    <x v="2"/>
    <x v="0"/>
  </r>
  <r>
    <n v="45090"/>
    <n v="328"/>
    <n v="90"/>
    <n v="700"/>
    <n v="63000"/>
    <d v="2022-05-10T00:00:00"/>
    <n v="8"/>
    <x v="2"/>
    <x v="1"/>
    <s v="BUE"/>
    <x v="0"/>
    <x v="1"/>
  </r>
  <r>
    <n v="23450"/>
    <n v="329"/>
    <n v="95"/>
    <n v="300"/>
    <n v="28500"/>
    <d v="2022-05-10T00:00:00"/>
    <n v="1"/>
    <x v="7"/>
    <x v="2"/>
    <s v="BAH"/>
    <x v="1"/>
    <x v="0"/>
  </r>
  <r>
    <n v="59830"/>
    <n v="330"/>
    <n v="120"/>
    <n v="500"/>
    <n v="60000"/>
    <d v="2022-05-10T00:00:00"/>
    <n v="2"/>
    <x v="6"/>
    <x v="2"/>
    <s v="ROS"/>
    <x v="2"/>
    <x v="0"/>
  </r>
  <r>
    <n v="10304"/>
    <n v="331"/>
    <n v="15"/>
    <n v="800"/>
    <n v="12000"/>
    <d v="2022-05-10T00:00:00"/>
    <n v="6"/>
    <x v="1"/>
    <x v="1"/>
    <s v="BAH"/>
    <x v="1"/>
    <x v="1"/>
  </r>
  <r>
    <n v="60798"/>
    <n v="332"/>
    <n v="35"/>
    <n v="900"/>
    <n v="31500"/>
    <d v="2022-05-10T00:00:00"/>
    <n v="3"/>
    <x v="0"/>
    <x v="1"/>
    <s v="ROS"/>
    <x v="2"/>
    <x v="0"/>
  </r>
  <r>
    <n v="29384"/>
    <n v="333"/>
    <n v="65"/>
    <n v="100"/>
    <n v="6500"/>
    <d v="2022-05-10T00:00:00"/>
    <n v="4"/>
    <x v="4"/>
    <x v="0"/>
    <s v="ROS"/>
    <x v="2"/>
    <x v="0"/>
  </r>
  <r>
    <n v="59302"/>
    <n v="334"/>
    <n v="90"/>
    <n v="400"/>
    <n v="36000"/>
    <d v="2022-05-10T00:00:00"/>
    <n v="2"/>
    <x v="6"/>
    <x v="2"/>
    <s v="BUE"/>
    <x v="0"/>
    <x v="0"/>
  </r>
  <r>
    <n v="45607"/>
    <n v="335"/>
    <n v="85"/>
    <n v="300"/>
    <n v="25500"/>
    <d v="2022-05-10T00:00:00"/>
    <n v="7"/>
    <x v="3"/>
    <x v="1"/>
    <s v="BUE"/>
    <x v="0"/>
    <x v="1"/>
  </r>
  <r>
    <n v="29384"/>
    <n v="336"/>
    <n v="75"/>
    <n v="500"/>
    <n v="37500"/>
    <d v="2022-05-10T00:00:00"/>
    <n v="4"/>
    <x v="4"/>
    <x v="0"/>
    <s v="BUE"/>
    <x v="0"/>
    <x v="0"/>
  </r>
  <r>
    <n v="20550"/>
    <n v="337"/>
    <n v="30"/>
    <n v="600"/>
    <n v="18000"/>
    <d v="2022-05-10T00:00:00"/>
    <n v="6"/>
    <x v="1"/>
    <x v="1"/>
    <s v="BUE"/>
    <x v="0"/>
    <x v="1"/>
  </r>
  <r>
    <n v="45607"/>
    <n v="338"/>
    <n v="55"/>
    <n v="300"/>
    <n v="16500"/>
    <d v="2022-05-10T00:00:00"/>
    <n v="3"/>
    <x v="0"/>
    <x v="2"/>
    <s v="BAH"/>
    <x v="1"/>
    <x v="0"/>
  </r>
  <r>
    <n v="29384"/>
    <n v="339"/>
    <n v="80"/>
    <n v="800"/>
    <n v="64000"/>
    <d v="2022-05-10T00:00:00"/>
    <n v="6"/>
    <x v="1"/>
    <x v="2"/>
    <s v="ROS"/>
    <x v="2"/>
    <x v="0"/>
  </r>
  <r>
    <n v="50695"/>
    <n v="340"/>
    <n v="120"/>
    <n v="700"/>
    <n v="84000"/>
    <d v="2022-05-10T00:00:00"/>
    <n v="8"/>
    <x v="2"/>
    <x v="1"/>
    <s v="ROS"/>
    <x v="2"/>
    <x v="1"/>
  </r>
  <r>
    <n v="30960"/>
    <n v="341"/>
    <n v="75"/>
    <n v="900"/>
    <n v="67500"/>
    <d v="2022-05-10T00:00:00"/>
    <n v="7"/>
    <x v="3"/>
    <x v="1"/>
    <s v="BUE"/>
    <x v="0"/>
    <x v="1"/>
  </r>
  <r>
    <n v="10304"/>
    <n v="342"/>
    <n v="120"/>
    <n v="500"/>
    <n v="60000"/>
    <d v="2022-05-10T00:00:00"/>
    <n v="3"/>
    <x v="0"/>
    <x v="0"/>
    <s v="BUE"/>
    <x v="0"/>
    <x v="0"/>
  </r>
  <r>
    <n v="60798"/>
    <n v="343"/>
    <n v="130"/>
    <n v="400"/>
    <n v="52000"/>
    <d v="2022-05-10T00:00:00"/>
    <n v="4"/>
    <x v="4"/>
    <x v="0"/>
    <s v="BAH"/>
    <x v="1"/>
    <x v="0"/>
  </r>
  <r>
    <n v="29384"/>
    <n v="344"/>
    <n v="100"/>
    <n v="300"/>
    <n v="30000"/>
    <d v="2022-05-10T00:00:00"/>
    <n v="5"/>
    <x v="5"/>
    <x v="1"/>
    <s v="ROS"/>
    <x v="2"/>
    <x v="0"/>
  </r>
  <r>
    <n v="59302"/>
    <n v="345"/>
    <n v="85"/>
    <n v="500"/>
    <n v="42500"/>
    <d v="2022-05-10T00:00:00"/>
    <n v="8"/>
    <x v="2"/>
    <x v="2"/>
    <s v="BUE"/>
    <x v="0"/>
    <x v="0"/>
  </r>
  <r>
    <n v="23450"/>
    <n v="346"/>
    <n v="90"/>
    <n v="700"/>
    <n v="63000"/>
    <d v="2022-05-10T00:00:00"/>
    <n v="2"/>
    <x v="6"/>
    <x v="2"/>
    <s v="BAH"/>
    <x v="1"/>
    <x v="0"/>
  </r>
  <r>
    <n v="59830"/>
    <n v="347"/>
    <n v="110"/>
    <n v="200"/>
    <n v="22000"/>
    <d v="2022-05-10T00:00:00"/>
    <n v="7"/>
    <x v="3"/>
    <x v="1"/>
    <s v="ROS"/>
    <x v="2"/>
    <x v="1"/>
  </r>
  <r>
    <n v="10304"/>
    <n v="348"/>
    <n v="25"/>
    <n v="500"/>
    <n v="12500"/>
    <d v="2022-05-10T00:00:00"/>
    <n v="6"/>
    <x v="1"/>
    <x v="1"/>
    <s v="BAH"/>
    <x v="1"/>
    <x v="1"/>
  </r>
  <r>
    <n v="60798"/>
    <n v="349"/>
    <n v="90"/>
    <n v="500"/>
    <n v="45000"/>
    <d v="2022-05-10T00:00:00"/>
    <n v="3"/>
    <x v="0"/>
    <x v="0"/>
    <s v="ROS"/>
    <x v="2"/>
    <x v="0"/>
  </r>
  <r>
    <n v="29384"/>
    <n v="350"/>
    <n v="35"/>
    <n v="600"/>
    <n v="21000"/>
    <d v="2022-05-10T00:00:00"/>
    <n v="8"/>
    <x v="2"/>
    <x v="2"/>
    <s v="ROS"/>
    <x v="2"/>
    <x v="0"/>
  </r>
  <r>
    <n v="59302"/>
    <n v="351"/>
    <n v="60"/>
    <n v="900"/>
    <n v="54000"/>
    <d v="2022-05-10T00:00:00"/>
    <n v="1"/>
    <x v="7"/>
    <x v="1"/>
    <s v="BUE"/>
    <x v="0"/>
    <x v="0"/>
  </r>
  <r>
    <n v="45607"/>
    <n v="352"/>
    <n v="40"/>
    <n v="600"/>
    <n v="24000"/>
    <d v="2022-05-10T00:00:00"/>
    <n v="2"/>
    <x v="6"/>
    <x v="0"/>
    <s v="BUE"/>
    <x v="0"/>
    <x v="0"/>
  </r>
  <r>
    <n v="29384"/>
    <n v="353"/>
    <n v="75"/>
    <n v="700"/>
    <n v="52500"/>
    <d v="2022-05-10T00:00:00"/>
    <n v="7"/>
    <x v="3"/>
    <x v="1"/>
    <s v="BUE"/>
    <x v="0"/>
    <x v="1"/>
  </r>
  <r>
    <n v="10304"/>
    <n v="354"/>
    <n v="60"/>
    <n v="200"/>
    <n v="12000"/>
    <d v="2022-05-10T00:00:00"/>
    <n v="6"/>
    <x v="1"/>
    <x v="2"/>
    <s v="BUE"/>
    <x v="0"/>
    <x v="0"/>
  </r>
  <r>
    <n v="60798"/>
    <n v="355"/>
    <n v="25"/>
    <n v="300"/>
    <n v="7500"/>
    <d v="2022-05-10T00:00:00"/>
    <n v="3"/>
    <x v="0"/>
    <x v="2"/>
    <s v="BAH"/>
    <x v="1"/>
    <x v="0"/>
  </r>
  <r>
    <n v="29384"/>
    <n v="356"/>
    <n v="40"/>
    <n v="500"/>
    <n v="20000"/>
    <d v="2022-05-10T00:00:00"/>
    <n v="8"/>
    <x v="2"/>
    <x v="2"/>
    <s v="ROS"/>
    <x v="2"/>
    <x v="0"/>
  </r>
  <r>
    <n v="59302"/>
    <n v="357"/>
    <n v="95"/>
    <n v="600"/>
    <n v="57000"/>
    <d v="2022-05-10T00:00:00"/>
    <n v="1"/>
    <x v="7"/>
    <x v="1"/>
    <s v="ROS"/>
    <x v="2"/>
    <x v="0"/>
  </r>
  <r>
    <n v="45607"/>
    <n v="358"/>
    <n v="90"/>
    <n v="300"/>
    <n v="27000"/>
    <d v="2022-05-10T00:00:00"/>
    <n v="2"/>
    <x v="6"/>
    <x v="0"/>
    <s v="BUE"/>
    <x v="0"/>
    <x v="0"/>
  </r>
  <r>
    <n v="29384"/>
    <n v="359"/>
    <n v="110"/>
    <n v="800"/>
    <n v="88000"/>
    <d v="2022-05-10T00:00:00"/>
    <n v="6"/>
    <x v="1"/>
    <x v="2"/>
    <s v="BAH"/>
    <x v="1"/>
    <x v="0"/>
  </r>
  <r>
    <n v="50695"/>
    <n v="360"/>
    <n v="45"/>
    <n v="700"/>
    <n v="31500"/>
    <d v="2022-05-10T00:00:00"/>
    <n v="3"/>
    <x v="0"/>
    <x v="1"/>
    <s v="ROS"/>
    <x v="2"/>
    <x v="0"/>
  </r>
  <r>
    <n v="10395"/>
    <n v="361"/>
    <n v="55"/>
    <n v="900"/>
    <n v="49500"/>
    <d v="2022-05-10T00:00:00"/>
    <n v="4"/>
    <x v="4"/>
    <x v="0"/>
    <s v="BAH"/>
    <x v="1"/>
    <x v="0"/>
  </r>
  <r>
    <n v="15036"/>
    <n v="362"/>
    <n v="110"/>
    <n v="500"/>
    <n v="55000"/>
    <d v="2022-05-10T00:00:00"/>
    <n v="2"/>
    <x v="6"/>
    <x v="1"/>
    <s v="ROS"/>
    <x v="2"/>
    <x v="0"/>
  </r>
  <r>
    <n v="45023"/>
    <n v="363"/>
    <n v="40"/>
    <n v="400"/>
    <n v="16000"/>
    <d v="2022-05-10T00:00:00"/>
    <n v="7"/>
    <x v="3"/>
    <x v="0"/>
    <s v="BAH"/>
    <x v="1"/>
    <x v="1"/>
  </r>
  <r>
    <n v="40543"/>
    <n v="364"/>
    <n v="70"/>
    <n v="300"/>
    <n v="21000"/>
    <d v="2022-05-10T00:00:00"/>
    <n v="4"/>
    <x v="4"/>
    <x v="1"/>
    <s v="BUE"/>
    <x v="0"/>
    <x v="0"/>
  </r>
  <r>
    <n v="20550"/>
    <n v="365"/>
    <n v="35"/>
    <n v="500"/>
    <n v="17500"/>
    <d v="2022-05-10T00:00:00"/>
    <n v="8"/>
    <x v="2"/>
    <x v="1"/>
    <s v="BAH"/>
    <x v="1"/>
    <x v="1"/>
  </r>
  <r>
    <n v="45607"/>
    <n v="366"/>
    <n v="40"/>
    <n v="700"/>
    <n v="28000"/>
    <d v="2022-05-10T00:00:00"/>
    <n v="2"/>
    <x v="6"/>
    <x v="0"/>
    <s v="ROS"/>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10304"/>
    <n v="300"/>
    <n v="25"/>
    <n v="300"/>
    <n v="7500"/>
    <d v="2022-05-10T00:00:00"/>
    <n v="3"/>
    <d v="2022-05-13T00:00:00"/>
    <x v="0"/>
    <s v="BUE"/>
    <x v="0"/>
    <b v="0"/>
  </r>
  <r>
    <n v="60798"/>
    <n v="301"/>
    <n v="90"/>
    <n v="500"/>
    <n v="45000"/>
    <d v="2022-05-10T00:00:00"/>
    <n v="6"/>
    <d v="2022-05-16T00:00:00"/>
    <x v="1"/>
    <s v="BAH"/>
    <x v="1"/>
    <b v="1"/>
  </r>
  <r>
    <n v="29384"/>
    <n v="302"/>
    <n v="20"/>
    <n v="900"/>
    <n v="18000"/>
    <d v="2022-05-10T00:00:00"/>
    <n v="3"/>
    <d v="2022-05-13T00:00:00"/>
    <x v="2"/>
    <s v="ROS"/>
    <x v="2"/>
    <b v="0"/>
  </r>
  <r>
    <n v="59302"/>
    <n v="303"/>
    <n v="80"/>
    <n v="200"/>
    <n v="16000"/>
    <d v="2022-05-10T00:00:00"/>
    <n v="6"/>
    <d v="2022-05-16T00:00:00"/>
    <x v="2"/>
    <s v="BUE"/>
    <x v="0"/>
    <b v="0"/>
  </r>
  <r>
    <n v="45607"/>
    <n v="304"/>
    <n v="40"/>
    <n v="800"/>
    <n v="32000"/>
    <d v="2022-05-10T00:00:00"/>
    <n v="8"/>
    <d v="2022-05-18T00:00:00"/>
    <x v="1"/>
    <s v="BAH"/>
    <x v="1"/>
    <b v="1"/>
  </r>
  <r>
    <n v="29384"/>
    <n v="305"/>
    <n v="35"/>
    <n v="400"/>
    <n v="14000"/>
    <d v="2022-05-10T00:00:00"/>
    <n v="7"/>
    <d v="2022-05-17T00:00:00"/>
    <x v="1"/>
    <s v="ROS"/>
    <x v="2"/>
    <b v="1"/>
  </r>
  <r>
    <n v="50695"/>
    <n v="306"/>
    <n v="60"/>
    <n v="200"/>
    <n v="12000"/>
    <d v="2022-05-10T00:00:00"/>
    <n v="3"/>
    <d v="2022-05-13T00:00:00"/>
    <x v="0"/>
    <s v="BAH"/>
    <x v="1"/>
    <b v="0"/>
  </r>
  <r>
    <n v="10395"/>
    <n v="307"/>
    <n v="40"/>
    <n v="300"/>
    <n v="12000"/>
    <d v="2022-05-10T00:00:00"/>
    <n v="4"/>
    <d v="2022-05-14T00:00:00"/>
    <x v="0"/>
    <s v="ROS"/>
    <x v="2"/>
    <b v="0"/>
  </r>
  <r>
    <n v="15036"/>
    <n v="308"/>
    <n v="120"/>
    <n v="400"/>
    <n v="48000"/>
    <d v="2022-05-10T00:00:00"/>
    <n v="5"/>
    <d v="2022-05-15T00:00:00"/>
    <x v="1"/>
    <s v="ROS"/>
    <x v="2"/>
    <b v="0"/>
  </r>
  <r>
    <n v="45023"/>
    <n v="309"/>
    <n v="30"/>
    <n v="100"/>
    <n v="3000"/>
    <d v="2022-05-10T00:00:00"/>
    <n v="8"/>
    <d v="2022-05-18T00:00:00"/>
    <x v="2"/>
    <s v="BUE"/>
    <x v="0"/>
    <b v="0"/>
  </r>
  <r>
    <n v="40543"/>
    <n v="310"/>
    <n v="25"/>
    <n v="500"/>
    <n v="12500"/>
    <d v="2022-05-10T00:00:00"/>
    <n v="2"/>
    <d v="2022-05-12T00:00:00"/>
    <x v="2"/>
    <s v="BUE"/>
    <x v="0"/>
    <b v="0"/>
  </r>
  <r>
    <n v="20550"/>
    <n v="311"/>
    <n v="60"/>
    <n v="600"/>
    <n v="36000"/>
    <d v="2022-05-10T00:00:00"/>
    <n v="7"/>
    <d v="2022-05-17T00:00:00"/>
    <x v="1"/>
    <s v="BUE"/>
    <x v="0"/>
    <b v="1"/>
  </r>
  <r>
    <n v="45607"/>
    <n v="312"/>
    <n v="45"/>
    <n v="700"/>
    <n v="31500"/>
    <d v="2022-05-10T00:00:00"/>
    <n v="6"/>
    <d v="2022-05-16T00:00:00"/>
    <x v="1"/>
    <s v="BUE"/>
    <x v="0"/>
    <b v="1"/>
  </r>
  <r>
    <n v="29384"/>
    <n v="313"/>
    <n v="80"/>
    <n v="400"/>
    <n v="32000"/>
    <d v="2022-05-10T00:00:00"/>
    <n v="3"/>
    <d v="2022-05-13T00:00:00"/>
    <x v="0"/>
    <s v="BAH"/>
    <x v="1"/>
    <b v="0"/>
  </r>
  <r>
    <n v="50695"/>
    <n v="314"/>
    <n v="65"/>
    <n v="300"/>
    <n v="19500"/>
    <d v="2022-05-10T00:00:00"/>
    <n v="8"/>
    <d v="2022-05-18T00:00:00"/>
    <x v="2"/>
    <s v="ROS"/>
    <x v="2"/>
    <b v="0"/>
  </r>
  <r>
    <n v="30960"/>
    <n v="315"/>
    <n v="75"/>
    <n v="400"/>
    <n v="30000"/>
    <d v="2022-05-10T00:00:00"/>
    <n v="1"/>
    <d v="2022-05-11T00:00:00"/>
    <x v="1"/>
    <s v="ROS"/>
    <x v="2"/>
    <b v="0"/>
  </r>
  <r>
    <n v="10304"/>
    <n v="316"/>
    <n v="90"/>
    <n v="700"/>
    <n v="63000"/>
    <d v="2022-05-10T00:00:00"/>
    <n v="2"/>
    <d v="2022-05-12T00:00:00"/>
    <x v="0"/>
    <s v="BUE"/>
    <x v="0"/>
    <b v="0"/>
  </r>
  <r>
    <n v="60798"/>
    <n v="317"/>
    <n v="20"/>
    <n v="800"/>
    <n v="16000"/>
    <d v="2022-05-10T00:00:00"/>
    <n v="6"/>
    <d v="2022-05-16T00:00:00"/>
    <x v="1"/>
    <s v="BAH"/>
    <x v="1"/>
    <b v="1"/>
  </r>
  <r>
    <n v="29384"/>
    <n v="318"/>
    <n v="15"/>
    <n v="200"/>
    <n v="3000"/>
    <d v="2022-05-10T00:00:00"/>
    <n v="3"/>
    <d v="2022-05-13T00:00:00"/>
    <x v="2"/>
    <s v="ROS"/>
    <x v="2"/>
    <b v="0"/>
  </r>
  <r>
    <n v="59302"/>
    <n v="319"/>
    <n v="45"/>
    <n v="500"/>
    <n v="22500"/>
    <d v="2022-05-10T00:00:00"/>
    <n v="4"/>
    <d v="2022-05-14T00:00:00"/>
    <x v="1"/>
    <s v="BAH"/>
    <x v="1"/>
    <b v="0"/>
  </r>
  <r>
    <n v="45607"/>
    <n v="320"/>
    <n v="30"/>
    <n v="500"/>
    <n v="15000"/>
    <d v="2022-05-10T00:00:00"/>
    <n v="2"/>
    <d v="2022-05-12T00:00:00"/>
    <x v="0"/>
    <s v="ROS"/>
    <x v="2"/>
    <b v="0"/>
  </r>
  <r>
    <n v="29384"/>
    <n v="321"/>
    <n v="25"/>
    <n v="300"/>
    <n v="7500"/>
    <d v="2022-05-10T00:00:00"/>
    <n v="7"/>
    <d v="2022-05-17T00:00:00"/>
    <x v="1"/>
    <s v="BAH"/>
    <x v="1"/>
    <b v="1"/>
  </r>
  <r>
    <n v="50695"/>
    <n v="322"/>
    <n v="80"/>
    <n v="500"/>
    <n v="40000"/>
    <d v="2022-05-10T00:00:00"/>
    <n v="4"/>
    <d v="2022-05-14T00:00:00"/>
    <x v="2"/>
    <s v="BUE"/>
    <x v="0"/>
    <b v="0"/>
  </r>
  <r>
    <n v="10395"/>
    <n v="323"/>
    <n v="55"/>
    <n v="600"/>
    <n v="33000"/>
    <d v="2022-05-10T00:00:00"/>
    <n v="8"/>
    <d v="2022-05-18T00:00:00"/>
    <x v="2"/>
    <s v="BAH"/>
    <x v="1"/>
    <b v="0"/>
  </r>
  <r>
    <n v="15036"/>
    <n v="324"/>
    <n v="65"/>
    <n v="900"/>
    <n v="58500"/>
    <d v="2022-05-10T00:00:00"/>
    <n v="2"/>
    <d v="2022-05-12T00:00:00"/>
    <x v="1"/>
    <s v="ROS"/>
    <x v="2"/>
    <b v="0"/>
  </r>
  <r>
    <n v="45023"/>
    <n v="325"/>
    <n v="90"/>
    <n v="400"/>
    <n v="36000"/>
    <d v="2022-05-10T00:00:00"/>
    <n v="7"/>
    <d v="2022-05-17T00:00:00"/>
    <x v="1"/>
    <s v="BUE"/>
    <x v="0"/>
    <b v="1"/>
  </r>
  <r>
    <n v="40543"/>
    <n v="326"/>
    <n v="55"/>
    <n v="600"/>
    <n v="33000"/>
    <d v="2022-05-10T00:00:00"/>
    <n v="6"/>
    <d v="2022-05-16T00:00:00"/>
    <x v="0"/>
    <s v="BAH"/>
    <x v="1"/>
    <b v="1"/>
  </r>
  <r>
    <n v="30670"/>
    <n v="327"/>
    <n v="35"/>
    <n v="500"/>
    <n v="17500"/>
    <d v="2022-05-10T00:00:00"/>
    <n v="3"/>
    <d v="2022-05-13T00:00:00"/>
    <x v="0"/>
    <s v="ROS"/>
    <x v="2"/>
    <b v="0"/>
  </r>
  <r>
    <n v="45090"/>
    <n v="328"/>
    <n v="90"/>
    <n v="700"/>
    <n v="63000"/>
    <d v="2022-05-10T00:00:00"/>
    <n v="8"/>
    <d v="2022-05-18T00:00:00"/>
    <x v="1"/>
    <s v="BUE"/>
    <x v="0"/>
    <b v="1"/>
  </r>
  <r>
    <n v="23450"/>
    <n v="329"/>
    <n v="95"/>
    <n v="300"/>
    <n v="28500"/>
    <d v="2022-05-10T00:00:00"/>
    <n v="1"/>
    <d v="2022-05-11T00:00:00"/>
    <x v="2"/>
    <s v="BAH"/>
    <x v="1"/>
    <b v="0"/>
  </r>
  <r>
    <n v="59830"/>
    <n v="330"/>
    <n v="120"/>
    <n v="500"/>
    <n v="60000"/>
    <d v="2022-05-10T00:00:00"/>
    <n v="2"/>
    <d v="2022-05-12T00:00:00"/>
    <x v="2"/>
    <s v="ROS"/>
    <x v="2"/>
    <b v="0"/>
  </r>
  <r>
    <n v="10304"/>
    <n v="331"/>
    <n v="15"/>
    <n v="800"/>
    <n v="12000"/>
    <d v="2022-05-10T00:00:00"/>
    <n v="6"/>
    <d v="2022-05-16T00:00:00"/>
    <x v="1"/>
    <s v="BAH"/>
    <x v="1"/>
    <b v="1"/>
  </r>
  <r>
    <n v="60798"/>
    <n v="332"/>
    <n v="35"/>
    <n v="900"/>
    <n v="31500"/>
    <d v="2022-05-10T00:00:00"/>
    <n v="3"/>
    <d v="2022-05-13T00:00:00"/>
    <x v="1"/>
    <s v="ROS"/>
    <x v="2"/>
    <b v="0"/>
  </r>
  <r>
    <n v="29384"/>
    <n v="333"/>
    <n v="65"/>
    <n v="100"/>
    <n v="6500"/>
    <d v="2022-05-10T00:00:00"/>
    <n v="4"/>
    <d v="2022-05-14T00:00:00"/>
    <x v="0"/>
    <s v="ROS"/>
    <x v="2"/>
    <b v="0"/>
  </r>
  <r>
    <n v="59302"/>
    <n v="334"/>
    <n v="90"/>
    <n v="400"/>
    <n v="36000"/>
    <d v="2022-05-10T00:00:00"/>
    <n v="2"/>
    <d v="2022-05-12T00:00:00"/>
    <x v="2"/>
    <s v="BUE"/>
    <x v="0"/>
    <b v="0"/>
  </r>
  <r>
    <n v="45607"/>
    <n v="335"/>
    <n v="85"/>
    <n v="300"/>
    <n v="25500"/>
    <d v="2022-05-10T00:00:00"/>
    <n v="7"/>
    <d v="2022-05-17T00:00:00"/>
    <x v="1"/>
    <s v="BUE"/>
    <x v="0"/>
    <b v="1"/>
  </r>
  <r>
    <n v="29384"/>
    <n v="336"/>
    <n v="75"/>
    <n v="500"/>
    <n v="37500"/>
    <d v="2022-05-10T00:00:00"/>
    <n v="4"/>
    <d v="2022-05-14T00:00:00"/>
    <x v="0"/>
    <s v="BUE"/>
    <x v="0"/>
    <b v="0"/>
  </r>
  <r>
    <n v="20550"/>
    <n v="337"/>
    <n v="30"/>
    <n v="600"/>
    <n v="18000"/>
    <d v="2022-05-10T00:00:00"/>
    <n v="6"/>
    <d v="2022-05-16T00:00:00"/>
    <x v="1"/>
    <s v="BUE"/>
    <x v="0"/>
    <b v="1"/>
  </r>
  <r>
    <n v="45607"/>
    <n v="338"/>
    <n v="55"/>
    <n v="300"/>
    <n v="16500"/>
    <d v="2022-05-10T00:00:00"/>
    <n v="3"/>
    <d v="2022-05-13T00:00:00"/>
    <x v="2"/>
    <s v="BAH"/>
    <x v="1"/>
    <b v="0"/>
  </r>
  <r>
    <n v="29384"/>
    <n v="339"/>
    <n v="80"/>
    <n v="800"/>
    <n v="64000"/>
    <d v="2022-05-10T00:00:00"/>
    <n v="6"/>
    <d v="2022-05-16T00:00:00"/>
    <x v="2"/>
    <s v="ROS"/>
    <x v="2"/>
    <b v="0"/>
  </r>
  <r>
    <n v="50695"/>
    <n v="340"/>
    <n v="120"/>
    <n v="700"/>
    <n v="84000"/>
    <d v="2022-05-10T00:00:00"/>
    <n v="8"/>
    <d v="2022-05-18T00:00:00"/>
    <x v="1"/>
    <s v="ROS"/>
    <x v="2"/>
    <b v="1"/>
  </r>
  <r>
    <n v="30960"/>
    <n v="341"/>
    <n v="75"/>
    <n v="900"/>
    <n v="67500"/>
    <d v="2022-05-10T00:00:00"/>
    <n v="7"/>
    <d v="2022-05-17T00:00:00"/>
    <x v="1"/>
    <s v="BUE"/>
    <x v="0"/>
    <b v="1"/>
  </r>
  <r>
    <n v="10304"/>
    <n v="342"/>
    <n v="120"/>
    <n v="500"/>
    <n v="60000"/>
    <d v="2022-05-10T00:00:00"/>
    <n v="3"/>
    <d v="2022-05-13T00:00:00"/>
    <x v="0"/>
    <s v="BUE"/>
    <x v="0"/>
    <b v="0"/>
  </r>
  <r>
    <n v="60798"/>
    <n v="343"/>
    <n v="130"/>
    <n v="400"/>
    <n v="52000"/>
    <d v="2022-05-10T00:00:00"/>
    <n v="4"/>
    <d v="2022-05-14T00:00:00"/>
    <x v="0"/>
    <s v="BAH"/>
    <x v="1"/>
    <b v="0"/>
  </r>
  <r>
    <n v="29384"/>
    <n v="344"/>
    <n v="100"/>
    <n v="300"/>
    <n v="30000"/>
    <d v="2022-05-10T00:00:00"/>
    <n v="5"/>
    <d v="2022-05-15T00:00:00"/>
    <x v="1"/>
    <s v="ROS"/>
    <x v="2"/>
    <b v="0"/>
  </r>
  <r>
    <n v="59302"/>
    <n v="345"/>
    <n v="85"/>
    <n v="500"/>
    <n v="42500"/>
    <d v="2022-05-10T00:00:00"/>
    <n v="8"/>
    <d v="2022-05-18T00:00:00"/>
    <x v="2"/>
    <s v="BUE"/>
    <x v="0"/>
    <b v="0"/>
  </r>
  <r>
    <n v="23450"/>
    <n v="346"/>
    <n v="90"/>
    <n v="700"/>
    <n v="63000"/>
    <d v="2022-05-10T00:00:00"/>
    <n v="2"/>
    <d v="2022-05-12T00:00:00"/>
    <x v="2"/>
    <s v="BAH"/>
    <x v="1"/>
    <b v="0"/>
  </r>
  <r>
    <n v="59830"/>
    <n v="347"/>
    <n v="110"/>
    <n v="200"/>
    <n v="22000"/>
    <d v="2022-05-10T00:00:00"/>
    <n v="7"/>
    <d v="2022-05-17T00:00:00"/>
    <x v="1"/>
    <s v="ROS"/>
    <x v="2"/>
    <b v="1"/>
  </r>
  <r>
    <n v="10304"/>
    <n v="348"/>
    <n v="25"/>
    <n v="500"/>
    <n v="12500"/>
    <d v="2022-05-10T00:00:00"/>
    <n v="6"/>
    <d v="2022-05-16T00:00:00"/>
    <x v="1"/>
    <s v="BAH"/>
    <x v="1"/>
    <b v="1"/>
  </r>
  <r>
    <n v="60798"/>
    <n v="349"/>
    <n v="90"/>
    <n v="500"/>
    <n v="45000"/>
    <d v="2022-05-10T00:00:00"/>
    <n v="3"/>
    <d v="2022-05-13T00:00:00"/>
    <x v="0"/>
    <s v="ROS"/>
    <x v="2"/>
    <b v="0"/>
  </r>
  <r>
    <n v="29384"/>
    <n v="350"/>
    <n v="35"/>
    <n v="600"/>
    <n v="21000"/>
    <d v="2022-05-10T00:00:00"/>
    <n v="8"/>
    <d v="2022-05-18T00:00:00"/>
    <x v="2"/>
    <s v="ROS"/>
    <x v="2"/>
    <b v="0"/>
  </r>
  <r>
    <n v="59302"/>
    <n v="351"/>
    <n v="60"/>
    <n v="900"/>
    <n v="54000"/>
    <d v="2022-05-10T00:00:00"/>
    <n v="1"/>
    <d v="2022-05-11T00:00:00"/>
    <x v="1"/>
    <s v="BUE"/>
    <x v="0"/>
    <b v="0"/>
  </r>
  <r>
    <n v="45607"/>
    <n v="352"/>
    <n v="40"/>
    <n v="600"/>
    <n v="24000"/>
    <d v="2022-05-10T00:00:00"/>
    <n v="2"/>
    <d v="2022-05-12T00:00:00"/>
    <x v="0"/>
    <s v="BUE"/>
    <x v="0"/>
    <b v="0"/>
  </r>
  <r>
    <n v="29384"/>
    <n v="353"/>
    <n v="75"/>
    <n v="700"/>
    <n v="52500"/>
    <d v="2022-05-10T00:00:00"/>
    <n v="7"/>
    <d v="2022-05-17T00:00:00"/>
    <x v="1"/>
    <s v="BUE"/>
    <x v="0"/>
    <b v="1"/>
  </r>
  <r>
    <n v="10304"/>
    <n v="354"/>
    <n v="60"/>
    <n v="200"/>
    <n v="12000"/>
    <d v="2022-05-10T00:00:00"/>
    <n v="6"/>
    <d v="2022-05-16T00:00:00"/>
    <x v="2"/>
    <s v="BUE"/>
    <x v="0"/>
    <b v="0"/>
  </r>
  <r>
    <n v="60798"/>
    <n v="355"/>
    <n v="25"/>
    <n v="300"/>
    <n v="7500"/>
    <d v="2022-05-10T00:00:00"/>
    <n v="3"/>
    <d v="2022-05-13T00:00:00"/>
    <x v="2"/>
    <s v="BAH"/>
    <x v="1"/>
    <b v="0"/>
  </r>
  <r>
    <n v="29384"/>
    <n v="356"/>
    <n v="40"/>
    <n v="500"/>
    <n v="20000"/>
    <d v="2022-05-10T00:00:00"/>
    <n v="8"/>
    <d v="2022-05-18T00:00:00"/>
    <x v="2"/>
    <s v="ROS"/>
    <x v="2"/>
    <b v="0"/>
  </r>
  <r>
    <n v="59302"/>
    <n v="357"/>
    <n v="95"/>
    <n v="600"/>
    <n v="57000"/>
    <d v="2022-05-10T00:00:00"/>
    <n v="1"/>
    <d v="2022-05-11T00:00:00"/>
    <x v="1"/>
    <s v="ROS"/>
    <x v="2"/>
    <b v="0"/>
  </r>
  <r>
    <n v="45607"/>
    <n v="358"/>
    <n v="90"/>
    <n v="300"/>
    <n v="27000"/>
    <d v="2022-05-10T00:00:00"/>
    <n v="2"/>
    <d v="2022-05-12T00:00:00"/>
    <x v="0"/>
    <s v="BUE"/>
    <x v="0"/>
    <b v="0"/>
  </r>
  <r>
    <n v="29384"/>
    <n v="359"/>
    <n v="110"/>
    <n v="800"/>
    <n v="88000"/>
    <d v="2022-05-10T00:00:00"/>
    <n v="6"/>
    <d v="2022-05-16T00:00:00"/>
    <x v="2"/>
    <s v="BAH"/>
    <x v="1"/>
    <b v="0"/>
  </r>
  <r>
    <n v="50695"/>
    <n v="360"/>
    <n v="45"/>
    <n v="700"/>
    <n v="31500"/>
    <d v="2022-05-10T00:00:00"/>
    <n v="3"/>
    <d v="2022-05-13T00:00:00"/>
    <x v="1"/>
    <s v="ROS"/>
    <x v="2"/>
    <b v="0"/>
  </r>
  <r>
    <n v="10395"/>
    <n v="361"/>
    <n v="55"/>
    <n v="900"/>
    <n v="49500"/>
    <d v="2022-05-10T00:00:00"/>
    <n v="4"/>
    <d v="2022-05-14T00:00:00"/>
    <x v="0"/>
    <s v="BAH"/>
    <x v="1"/>
    <b v="0"/>
  </r>
  <r>
    <n v="15036"/>
    <n v="362"/>
    <n v="110"/>
    <n v="500"/>
    <n v="55000"/>
    <d v="2022-05-10T00:00:00"/>
    <n v="2"/>
    <d v="2022-05-12T00:00:00"/>
    <x v="1"/>
    <s v="ROS"/>
    <x v="2"/>
    <b v="0"/>
  </r>
  <r>
    <n v="45023"/>
    <n v="363"/>
    <n v="40"/>
    <n v="400"/>
    <n v="16000"/>
    <d v="2022-05-10T00:00:00"/>
    <n v="7"/>
    <d v="2022-05-17T00:00:00"/>
    <x v="0"/>
    <s v="BAH"/>
    <x v="1"/>
    <b v="1"/>
  </r>
  <r>
    <n v="40543"/>
    <n v="364"/>
    <n v="70"/>
    <n v="300"/>
    <n v="21000"/>
    <d v="2022-05-10T00:00:00"/>
    <n v="4"/>
    <d v="2022-05-14T00:00:00"/>
    <x v="1"/>
    <s v="BUE"/>
    <x v="0"/>
    <b v="0"/>
  </r>
  <r>
    <n v="20550"/>
    <n v="365"/>
    <n v="35"/>
    <n v="500"/>
    <n v="17500"/>
    <d v="2022-05-10T00:00:00"/>
    <n v="8"/>
    <d v="2022-05-18T00:00:00"/>
    <x v="1"/>
    <s v="BAH"/>
    <x v="1"/>
    <b v="1"/>
  </r>
  <r>
    <n v="45607"/>
    <n v="366"/>
    <n v="40"/>
    <n v="700"/>
    <n v="28000"/>
    <d v="2022-05-10T00:00:00"/>
    <n v="2"/>
    <d v="2022-05-12T00:00:00"/>
    <x v="0"/>
    <s v="ROS"/>
    <x v="2"/>
    <b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10304"/>
    <n v="300"/>
    <x v="0"/>
    <n v="300"/>
    <n v="7500"/>
    <d v="2022-05-10T00:00:00"/>
    <n v="3"/>
    <d v="2022-05-13T00:00:00"/>
    <x v="0"/>
    <s v="BUE"/>
    <s v="Buenos Aires"/>
    <b v="0"/>
  </r>
  <r>
    <n v="60798"/>
    <n v="301"/>
    <x v="1"/>
    <n v="500"/>
    <n v="45000"/>
    <d v="2022-05-10T00:00:00"/>
    <n v="6"/>
    <d v="2022-05-16T00:00:00"/>
    <x v="1"/>
    <s v="BAH"/>
    <s v="Bahía Blanca"/>
    <b v="1"/>
  </r>
  <r>
    <n v="29384"/>
    <n v="302"/>
    <x v="2"/>
    <n v="900"/>
    <n v="18000"/>
    <d v="2022-05-10T00:00:00"/>
    <n v="3"/>
    <d v="2022-05-13T00:00:00"/>
    <x v="2"/>
    <s v="ROS"/>
    <s v="Rosario"/>
    <b v="0"/>
  </r>
  <r>
    <n v="59302"/>
    <n v="303"/>
    <x v="3"/>
    <n v="200"/>
    <n v="16000"/>
    <d v="2022-05-10T00:00:00"/>
    <n v="6"/>
    <d v="2022-05-16T00:00:00"/>
    <x v="2"/>
    <s v="BUE"/>
    <s v="Buenos Aires"/>
    <b v="0"/>
  </r>
  <r>
    <n v="45607"/>
    <n v="304"/>
    <x v="4"/>
    <n v="800"/>
    <n v="32000"/>
    <d v="2022-05-10T00:00:00"/>
    <n v="8"/>
    <d v="2022-05-18T00:00:00"/>
    <x v="1"/>
    <s v="BAH"/>
    <s v="Bahía Blanca"/>
    <b v="1"/>
  </r>
  <r>
    <n v="29384"/>
    <n v="305"/>
    <x v="5"/>
    <n v="400"/>
    <n v="14000"/>
    <d v="2022-05-10T00:00:00"/>
    <n v="7"/>
    <d v="2022-05-17T00:00:00"/>
    <x v="1"/>
    <s v="ROS"/>
    <s v="Rosario"/>
    <b v="1"/>
  </r>
  <r>
    <n v="50695"/>
    <n v="306"/>
    <x v="6"/>
    <n v="200"/>
    <n v="12000"/>
    <d v="2022-05-10T00:00:00"/>
    <n v="3"/>
    <d v="2022-05-13T00:00:00"/>
    <x v="0"/>
    <s v="BAH"/>
    <s v="Bahía Blanca"/>
    <b v="0"/>
  </r>
  <r>
    <n v="10395"/>
    <n v="307"/>
    <x v="4"/>
    <n v="300"/>
    <n v="12000"/>
    <d v="2022-05-10T00:00:00"/>
    <n v="4"/>
    <d v="2022-05-14T00:00:00"/>
    <x v="0"/>
    <s v="ROS"/>
    <s v="Rosario"/>
    <b v="0"/>
  </r>
  <r>
    <n v="15036"/>
    <n v="308"/>
    <x v="7"/>
    <n v="400"/>
    <n v="48000"/>
    <d v="2022-05-10T00:00:00"/>
    <n v="5"/>
    <d v="2022-05-15T00:00:00"/>
    <x v="1"/>
    <s v="ROS"/>
    <s v="Rosario"/>
    <b v="0"/>
  </r>
  <r>
    <n v="45023"/>
    <n v="309"/>
    <x v="8"/>
    <n v="100"/>
    <n v="3000"/>
    <d v="2022-05-10T00:00:00"/>
    <n v="8"/>
    <d v="2022-05-18T00:00:00"/>
    <x v="2"/>
    <s v="BUE"/>
    <s v="Buenos Aires"/>
    <b v="0"/>
  </r>
  <r>
    <n v="40543"/>
    <n v="310"/>
    <x v="0"/>
    <n v="500"/>
    <n v="12500"/>
    <d v="2022-05-10T00:00:00"/>
    <n v="2"/>
    <d v="2022-05-12T00:00:00"/>
    <x v="2"/>
    <s v="BUE"/>
    <s v="Buenos Aires"/>
    <b v="0"/>
  </r>
  <r>
    <n v="20550"/>
    <n v="311"/>
    <x v="6"/>
    <n v="600"/>
    <n v="36000"/>
    <d v="2022-05-10T00:00:00"/>
    <n v="7"/>
    <d v="2022-05-17T00:00:00"/>
    <x v="1"/>
    <s v="BUE"/>
    <s v="Buenos Aires"/>
    <b v="1"/>
  </r>
  <r>
    <n v="45607"/>
    <n v="312"/>
    <x v="9"/>
    <n v="700"/>
    <n v="31500"/>
    <d v="2022-05-10T00:00:00"/>
    <n v="6"/>
    <d v="2022-05-16T00:00:00"/>
    <x v="1"/>
    <s v="BUE"/>
    <s v="Buenos Aires"/>
    <b v="1"/>
  </r>
  <r>
    <n v="29384"/>
    <n v="313"/>
    <x v="3"/>
    <n v="400"/>
    <n v="32000"/>
    <d v="2022-05-10T00:00:00"/>
    <n v="3"/>
    <d v="2022-05-13T00:00:00"/>
    <x v="0"/>
    <s v="BAH"/>
    <s v="Bahía Blanca"/>
    <b v="0"/>
  </r>
  <r>
    <n v="50695"/>
    <n v="314"/>
    <x v="10"/>
    <n v="300"/>
    <n v="19500"/>
    <d v="2022-05-10T00:00:00"/>
    <n v="8"/>
    <d v="2022-05-18T00:00:00"/>
    <x v="2"/>
    <s v="ROS"/>
    <s v="Rosario"/>
    <b v="0"/>
  </r>
  <r>
    <n v="30960"/>
    <n v="315"/>
    <x v="11"/>
    <n v="400"/>
    <n v="30000"/>
    <d v="2022-05-10T00:00:00"/>
    <n v="1"/>
    <d v="2022-05-11T00:00:00"/>
    <x v="1"/>
    <s v="ROS"/>
    <s v="Rosario"/>
    <b v="0"/>
  </r>
  <r>
    <n v="10304"/>
    <n v="316"/>
    <x v="1"/>
    <n v="700"/>
    <n v="63000"/>
    <d v="2022-05-10T00:00:00"/>
    <n v="2"/>
    <d v="2022-05-12T00:00:00"/>
    <x v="0"/>
    <s v="BUE"/>
    <s v="Buenos Aires"/>
    <b v="0"/>
  </r>
  <r>
    <n v="60798"/>
    <n v="317"/>
    <x v="2"/>
    <n v="800"/>
    <n v="16000"/>
    <d v="2022-05-10T00:00:00"/>
    <n v="6"/>
    <d v="2022-05-16T00:00:00"/>
    <x v="1"/>
    <s v="BAH"/>
    <s v="Bahía Blanca"/>
    <b v="1"/>
  </r>
  <r>
    <n v="29384"/>
    <n v="318"/>
    <x v="12"/>
    <n v="200"/>
    <n v="3000"/>
    <d v="2022-05-10T00:00:00"/>
    <n v="3"/>
    <d v="2022-05-13T00:00:00"/>
    <x v="2"/>
    <s v="ROS"/>
    <s v="Rosario"/>
    <b v="0"/>
  </r>
  <r>
    <n v="59302"/>
    <n v="319"/>
    <x v="9"/>
    <n v="500"/>
    <n v="22500"/>
    <d v="2022-05-10T00:00:00"/>
    <n v="4"/>
    <d v="2022-05-14T00:00:00"/>
    <x v="1"/>
    <s v="BAH"/>
    <s v="Bahía Blanca"/>
    <b v="0"/>
  </r>
  <r>
    <n v="45607"/>
    <n v="320"/>
    <x v="8"/>
    <n v="500"/>
    <n v="15000"/>
    <d v="2022-05-10T00:00:00"/>
    <n v="2"/>
    <d v="2022-05-12T00:00:00"/>
    <x v="0"/>
    <s v="ROS"/>
    <s v="Rosario"/>
    <b v="0"/>
  </r>
  <r>
    <n v="29384"/>
    <n v="321"/>
    <x v="0"/>
    <n v="300"/>
    <n v="7500"/>
    <d v="2022-05-10T00:00:00"/>
    <n v="7"/>
    <d v="2022-05-17T00:00:00"/>
    <x v="1"/>
    <s v="BAH"/>
    <s v="Bahía Blanca"/>
    <b v="1"/>
  </r>
  <r>
    <n v="50695"/>
    <n v="322"/>
    <x v="3"/>
    <n v="500"/>
    <n v="40000"/>
    <d v="2022-05-10T00:00:00"/>
    <n v="4"/>
    <d v="2022-05-14T00:00:00"/>
    <x v="2"/>
    <s v="BUE"/>
    <s v="Buenos Aires"/>
    <b v="0"/>
  </r>
  <r>
    <n v="10395"/>
    <n v="323"/>
    <x v="13"/>
    <n v="600"/>
    <n v="33000"/>
    <d v="2022-05-10T00:00:00"/>
    <n v="8"/>
    <d v="2022-05-18T00:00:00"/>
    <x v="2"/>
    <s v="BAH"/>
    <s v="Bahía Blanca"/>
    <b v="0"/>
  </r>
  <r>
    <n v="15036"/>
    <n v="324"/>
    <x v="10"/>
    <n v="900"/>
    <n v="58500"/>
    <d v="2022-05-10T00:00:00"/>
    <n v="2"/>
    <d v="2022-05-12T00:00:00"/>
    <x v="1"/>
    <s v="ROS"/>
    <s v="Rosario"/>
    <b v="0"/>
  </r>
  <r>
    <n v="45023"/>
    <n v="325"/>
    <x v="1"/>
    <n v="400"/>
    <n v="36000"/>
    <d v="2022-05-10T00:00:00"/>
    <n v="7"/>
    <d v="2022-05-17T00:00:00"/>
    <x v="1"/>
    <s v="BUE"/>
    <s v="Buenos Aires"/>
    <b v="1"/>
  </r>
  <r>
    <n v="40543"/>
    <n v="326"/>
    <x v="13"/>
    <n v="600"/>
    <n v="33000"/>
    <d v="2022-05-10T00:00:00"/>
    <n v="6"/>
    <d v="2022-05-16T00:00:00"/>
    <x v="0"/>
    <s v="BAH"/>
    <s v="Bahía Blanca"/>
    <b v="1"/>
  </r>
  <r>
    <n v="30670"/>
    <n v="327"/>
    <x v="5"/>
    <n v="500"/>
    <n v="17500"/>
    <d v="2022-05-10T00:00:00"/>
    <n v="3"/>
    <d v="2022-05-13T00:00:00"/>
    <x v="0"/>
    <s v="ROS"/>
    <s v="Rosario"/>
    <b v="0"/>
  </r>
  <r>
    <n v="45090"/>
    <n v="328"/>
    <x v="1"/>
    <n v="700"/>
    <n v="63000"/>
    <d v="2022-05-10T00:00:00"/>
    <n v="8"/>
    <d v="2022-05-18T00:00:00"/>
    <x v="1"/>
    <s v="BUE"/>
    <s v="Buenos Aires"/>
    <b v="1"/>
  </r>
  <r>
    <n v="23450"/>
    <n v="329"/>
    <x v="14"/>
    <n v="300"/>
    <n v="28500"/>
    <d v="2022-05-10T00:00:00"/>
    <n v="1"/>
    <d v="2022-05-11T00:00:00"/>
    <x v="2"/>
    <s v="BAH"/>
    <s v="Bahía Blanca"/>
    <b v="0"/>
  </r>
  <r>
    <n v="59830"/>
    <n v="330"/>
    <x v="7"/>
    <n v="500"/>
    <n v="60000"/>
    <d v="2022-05-10T00:00:00"/>
    <n v="2"/>
    <d v="2022-05-12T00:00:00"/>
    <x v="2"/>
    <s v="ROS"/>
    <s v="Rosario"/>
    <b v="0"/>
  </r>
  <r>
    <n v="10304"/>
    <n v="331"/>
    <x v="12"/>
    <n v="800"/>
    <n v="12000"/>
    <d v="2022-05-10T00:00:00"/>
    <n v="6"/>
    <d v="2022-05-16T00:00:00"/>
    <x v="1"/>
    <s v="BAH"/>
    <s v="Bahía Blanca"/>
    <b v="1"/>
  </r>
  <r>
    <n v="60798"/>
    <n v="332"/>
    <x v="5"/>
    <n v="900"/>
    <n v="31500"/>
    <d v="2022-05-10T00:00:00"/>
    <n v="3"/>
    <d v="2022-05-13T00:00:00"/>
    <x v="1"/>
    <s v="ROS"/>
    <s v="Rosario"/>
    <b v="0"/>
  </r>
  <r>
    <n v="29384"/>
    <n v="333"/>
    <x v="10"/>
    <n v="100"/>
    <n v="6500"/>
    <d v="2022-05-10T00:00:00"/>
    <n v="4"/>
    <d v="2022-05-14T00:00:00"/>
    <x v="0"/>
    <s v="ROS"/>
    <s v="Rosario"/>
    <b v="0"/>
  </r>
  <r>
    <n v="59302"/>
    <n v="334"/>
    <x v="1"/>
    <n v="400"/>
    <n v="36000"/>
    <d v="2022-05-10T00:00:00"/>
    <n v="2"/>
    <d v="2022-05-12T00:00:00"/>
    <x v="2"/>
    <s v="BUE"/>
    <s v="Buenos Aires"/>
    <b v="0"/>
  </r>
  <r>
    <n v="45607"/>
    <n v="335"/>
    <x v="15"/>
    <n v="300"/>
    <n v="25500"/>
    <d v="2022-05-10T00:00:00"/>
    <n v="7"/>
    <d v="2022-05-17T00:00:00"/>
    <x v="1"/>
    <s v="BUE"/>
    <s v="Buenos Aires"/>
    <b v="1"/>
  </r>
  <r>
    <n v="29384"/>
    <n v="336"/>
    <x v="11"/>
    <n v="500"/>
    <n v="37500"/>
    <d v="2022-05-10T00:00:00"/>
    <n v="4"/>
    <d v="2022-05-14T00:00:00"/>
    <x v="0"/>
    <s v="BUE"/>
    <s v="Buenos Aires"/>
    <b v="0"/>
  </r>
  <r>
    <n v="20550"/>
    <n v="337"/>
    <x v="8"/>
    <n v="600"/>
    <n v="18000"/>
    <d v="2022-05-10T00:00:00"/>
    <n v="6"/>
    <d v="2022-05-16T00:00:00"/>
    <x v="1"/>
    <s v="BUE"/>
    <s v="Buenos Aires"/>
    <b v="1"/>
  </r>
  <r>
    <n v="45607"/>
    <n v="338"/>
    <x v="13"/>
    <n v="300"/>
    <n v="16500"/>
    <d v="2022-05-10T00:00:00"/>
    <n v="3"/>
    <d v="2022-05-13T00:00:00"/>
    <x v="2"/>
    <s v="BAH"/>
    <s v="Bahía Blanca"/>
    <b v="0"/>
  </r>
  <r>
    <n v="29384"/>
    <n v="339"/>
    <x v="3"/>
    <n v="800"/>
    <n v="64000"/>
    <d v="2022-05-10T00:00:00"/>
    <n v="6"/>
    <d v="2022-05-16T00:00:00"/>
    <x v="2"/>
    <s v="ROS"/>
    <s v="Rosario"/>
    <b v="0"/>
  </r>
  <r>
    <n v="50695"/>
    <n v="340"/>
    <x v="7"/>
    <n v="700"/>
    <n v="84000"/>
    <d v="2022-05-10T00:00:00"/>
    <n v="8"/>
    <d v="2022-05-18T00:00:00"/>
    <x v="1"/>
    <s v="ROS"/>
    <s v="Rosario"/>
    <b v="1"/>
  </r>
  <r>
    <n v="30960"/>
    <n v="341"/>
    <x v="11"/>
    <n v="900"/>
    <n v="67500"/>
    <d v="2022-05-10T00:00:00"/>
    <n v="7"/>
    <d v="2022-05-17T00:00:00"/>
    <x v="1"/>
    <s v="BUE"/>
    <s v="Buenos Aires"/>
    <b v="1"/>
  </r>
  <r>
    <n v="10304"/>
    <n v="342"/>
    <x v="7"/>
    <n v="500"/>
    <n v="60000"/>
    <d v="2022-05-10T00:00:00"/>
    <n v="3"/>
    <d v="2022-05-13T00:00:00"/>
    <x v="0"/>
    <s v="BUE"/>
    <s v="Buenos Aires"/>
    <b v="0"/>
  </r>
  <r>
    <n v="60798"/>
    <n v="343"/>
    <x v="16"/>
    <n v="400"/>
    <n v="52000"/>
    <d v="2022-05-10T00:00:00"/>
    <n v="4"/>
    <d v="2022-05-14T00:00:00"/>
    <x v="0"/>
    <s v="BAH"/>
    <s v="Bahía Blanca"/>
    <b v="0"/>
  </r>
  <r>
    <n v="29384"/>
    <n v="344"/>
    <x v="17"/>
    <n v="300"/>
    <n v="30000"/>
    <d v="2022-05-10T00:00:00"/>
    <n v="5"/>
    <d v="2022-05-15T00:00:00"/>
    <x v="1"/>
    <s v="ROS"/>
    <s v="Rosario"/>
    <b v="0"/>
  </r>
  <r>
    <n v="59302"/>
    <n v="345"/>
    <x v="15"/>
    <n v="500"/>
    <n v="42500"/>
    <d v="2022-05-10T00:00:00"/>
    <n v="8"/>
    <d v="2022-05-18T00:00:00"/>
    <x v="2"/>
    <s v="BUE"/>
    <s v="Buenos Aires"/>
    <b v="0"/>
  </r>
  <r>
    <n v="23450"/>
    <n v="346"/>
    <x v="1"/>
    <n v="700"/>
    <n v="63000"/>
    <d v="2022-05-10T00:00:00"/>
    <n v="2"/>
    <d v="2022-05-12T00:00:00"/>
    <x v="2"/>
    <s v="BAH"/>
    <s v="Bahía Blanca"/>
    <b v="0"/>
  </r>
  <r>
    <n v="59830"/>
    <n v="347"/>
    <x v="18"/>
    <n v="200"/>
    <n v="22000"/>
    <d v="2022-05-10T00:00:00"/>
    <n v="7"/>
    <d v="2022-05-17T00:00:00"/>
    <x v="1"/>
    <s v="ROS"/>
    <s v="Rosario"/>
    <b v="1"/>
  </r>
  <r>
    <n v="10304"/>
    <n v="348"/>
    <x v="0"/>
    <n v="500"/>
    <n v="12500"/>
    <d v="2022-05-10T00:00:00"/>
    <n v="6"/>
    <d v="2022-05-16T00:00:00"/>
    <x v="1"/>
    <s v="BAH"/>
    <s v="Bahía Blanca"/>
    <b v="1"/>
  </r>
  <r>
    <n v="60798"/>
    <n v="349"/>
    <x v="1"/>
    <n v="500"/>
    <n v="45000"/>
    <d v="2022-05-10T00:00:00"/>
    <n v="3"/>
    <d v="2022-05-13T00:00:00"/>
    <x v="0"/>
    <s v="ROS"/>
    <s v="Rosario"/>
    <b v="0"/>
  </r>
  <r>
    <n v="29384"/>
    <n v="350"/>
    <x v="5"/>
    <n v="600"/>
    <n v="21000"/>
    <d v="2022-05-10T00:00:00"/>
    <n v="8"/>
    <d v="2022-05-18T00:00:00"/>
    <x v="2"/>
    <s v="ROS"/>
    <s v="Rosario"/>
    <b v="0"/>
  </r>
  <r>
    <n v="59302"/>
    <n v="351"/>
    <x v="6"/>
    <n v="900"/>
    <n v="54000"/>
    <d v="2022-05-10T00:00:00"/>
    <n v="1"/>
    <d v="2022-05-11T00:00:00"/>
    <x v="1"/>
    <s v="BUE"/>
    <s v="Buenos Aires"/>
    <b v="0"/>
  </r>
  <r>
    <n v="45607"/>
    <n v="352"/>
    <x v="4"/>
    <n v="600"/>
    <n v="24000"/>
    <d v="2022-05-10T00:00:00"/>
    <n v="2"/>
    <d v="2022-05-12T00:00:00"/>
    <x v="0"/>
    <s v="BUE"/>
    <s v="Buenos Aires"/>
    <b v="0"/>
  </r>
  <r>
    <n v="29384"/>
    <n v="353"/>
    <x v="11"/>
    <n v="700"/>
    <n v="52500"/>
    <d v="2022-05-10T00:00:00"/>
    <n v="7"/>
    <d v="2022-05-17T00:00:00"/>
    <x v="1"/>
    <s v="BUE"/>
    <s v="Buenos Aires"/>
    <b v="1"/>
  </r>
  <r>
    <n v="10304"/>
    <n v="354"/>
    <x v="6"/>
    <n v="200"/>
    <n v="12000"/>
    <d v="2022-05-10T00:00:00"/>
    <n v="6"/>
    <d v="2022-05-16T00:00:00"/>
    <x v="2"/>
    <s v="BUE"/>
    <s v="Buenos Aires"/>
    <b v="0"/>
  </r>
  <r>
    <n v="60798"/>
    <n v="355"/>
    <x v="0"/>
    <n v="300"/>
    <n v="7500"/>
    <d v="2022-05-10T00:00:00"/>
    <n v="3"/>
    <d v="2022-05-13T00:00:00"/>
    <x v="2"/>
    <s v="BAH"/>
    <s v="Bahía Blanca"/>
    <b v="0"/>
  </r>
  <r>
    <n v="29384"/>
    <n v="356"/>
    <x v="4"/>
    <n v="500"/>
    <n v="20000"/>
    <d v="2022-05-10T00:00:00"/>
    <n v="8"/>
    <d v="2022-05-18T00:00:00"/>
    <x v="2"/>
    <s v="ROS"/>
    <s v="Rosario"/>
    <b v="0"/>
  </r>
  <r>
    <n v="59302"/>
    <n v="357"/>
    <x v="14"/>
    <n v="600"/>
    <n v="57000"/>
    <d v="2022-05-10T00:00:00"/>
    <n v="1"/>
    <d v="2022-05-11T00:00:00"/>
    <x v="1"/>
    <s v="ROS"/>
    <s v="Rosario"/>
    <b v="0"/>
  </r>
  <r>
    <n v="45607"/>
    <n v="358"/>
    <x v="1"/>
    <n v="300"/>
    <n v="27000"/>
    <d v="2022-05-10T00:00:00"/>
    <n v="2"/>
    <d v="2022-05-12T00:00:00"/>
    <x v="0"/>
    <s v="BUE"/>
    <s v="Buenos Aires"/>
    <b v="0"/>
  </r>
  <r>
    <n v="29384"/>
    <n v="359"/>
    <x v="18"/>
    <n v="800"/>
    <n v="88000"/>
    <d v="2022-05-10T00:00:00"/>
    <n v="6"/>
    <d v="2022-05-16T00:00:00"/>
    <x v="2"/>
    <s v="BAH"/>
    <s v="Bahía Blanca"/>
    <b v="0"/>
  </r>
  <r>
    <n v="50695"/>
    <n v="360"/>
    <x v="9"/>
    <n v="700"/>
    <n v="31500"/>
    <d v="2022-05-10T00:00:00"/>
    <n v="3"/>
    <d v="2022-05-13T00:00:00"/>
    <x v="1"/>
    <s v="ROS"/>
    <s v="Rosario"/>
    <b v="0"/>
  </r>
  <r>
    <n v="10395"/>
    <n v="361"/>
    <x v="13"/>
    <n v="900"/>
    <n v="49500"/>
    <d v="2022-05-10T00:00:00"/>
    <n v="4"/>
    <d v="2022-05-14T00:00:00"/>
    <x v="0"/>
    <s v="BAH"/>
    <s v="Bahía Blanca"/>
    <b v="0"/>
  </r>
  <r>
    <n v="15036"/>
    <n v="362"/>
    <x v="18"/>
    <n v="500"/>
    <n v="55000"/>
    <d v="2022-05-10T00:00:00"/>
    <n v="2"/>
    <d v="2022-05-12T00:00:00"/>
    <x v="1"/>
    <s v="ROS"/>
    <s v="Rosario"/>
    <b v="0"/>
  </r>
  <r>
    <n v="45023"/>
    <n v="363"/>
    <x v="4"/>
    <n v="400"/>
    <n v="16000"/>
    <d v="2022-05-10T00:00:00"/>
    <n v="7"/>
    <d v="2022-05-17T00:00:00"/>
    <x v="0"/>
    <s v="BAH"/>
    <s v="Bahía Blanca"/>
    <b v="1"/>
  </r>
  <r>
    <n v="40543"/>
    <n v="364"/>
    <x v="19"/>
    <n v="300"/>
    <n v="21000"/>
    <d v="2022-05-10T00:00:00"/>
    <n v="4"/>
    <d v="2022-05-14T00:00:00"/>
    <x v="1"/>
    <s v="BUE"/>
    <s v="Buenos Aires"/>
    <b v="0"/>
  </r>
  <r>
    <n v="20550"/>
    <n v="365"/>
    <x v="5"/>
    <n v="500"/>
    <n v="17500"/>
    <d v="2022-05-10T00:00:00"/>
    <n v="8"/>
    <d v="2022-05-18T00:00:00"/>
    <x v="1"/>
    <s v="BAH"/>
    <s v="Bahía Blanca"/>
    <b v="1"/>
  </r>
  <r>
    <n v="45607"/>
    <n v="366"/>
    <x v="4"/>
    <n v="700"/>
    <n v="28000"/>
    <d v="2022-05-10T00:00:00"/>
    <n v="2"/>
    <d v="2022-05-12T00:00:00"/>
    <x v="0"/>
    <s v="ROS"/>
    <s v="Rosario"/>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81415-18C0-4DD7-B7B7-EA1A48CE8749}"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3:P19" firstHeaderRow="1" firstDataRow="1" firstDataCol="1"/>
  <pivotFields count="12">
    <pivotField showAll="0"/>
    <pivotField showAll="0"/>
    <pivotField axis="axisRow" showAll="0">
      <items count="8">
        <item x="0"/>
        <item x="1"/>
        <item x="2"/>
        <item x="3"/>
        <item x="4"/>
        <item x="5"/>
        <item x="6"/>
        <item t="default"/>
      </items>
    </pivotField>
    <pivotField showAll="0"/>
    <pivotField dataField="1" showAll="0"/>
    <pivotField numFmtId="14" showAll="0"/>
    <pivotField numFmtId="1" showAll="0"/>
    <pivotField numFmtId="14" showAll="0"/>
    <pivotField showAll="0"/>
    <pivotField showAll="0"/>
    <pivotField showAll="0"/>
    <pivotField showAll="0"/>
  </pivotFields>
  <rowFields count="1">
    <field x="2"/>
  </rowFields>
  <rowItems count="6">
    <i>
      <x v="1"/>
    </i>
    <i>
      <x v="2"/>
    </i>
    <i>
      <x v="3"/>
    </i>
    <i>
      <x v="4"/>
    </i>
    <i>
      <x v="5"/>
    </i>
    <i t="grand">
      <x/>
    </i>
  </rowItems>
  <colItems count="1">
    <i/>
  </colItems>
  <dataFields count="1">
    <dataField name="Sum of Importe" fld="4" baseField="0" baseItem="0" numFmtId="44"/>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B43C0-85E6-4981-BDE1-534D127F1A71}"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13:P32" firstHeaderRow="1" firstDataRow="1" firstDataCol="1"/>
  <pivotFields count="12">
    <pivotField showAll="0"/>
    <pivotField dataField="1" showAll="0"/>
    <pivotField axis="axisRow" showAll="0">
      <items count="8">
        <item x="0"/>
        <item x="1"/>
        <item x="2"/>
        <item x="3"/>
        <item x="4"/>
        <item x="5"/>
        <item x="6"/>
        <item t="default"/>
      </items>
    </pivotField>
    <pivotField showAll="0"/>
    <pivotField showAll="0"/>
    <pivotField numFmtId="14" showAll="0"/>
    <pivotField numFmtId="1" showAll="0"/>
    <pivotField numFmtId="14" showAll="0"/>
    <pivotField axis="axisRow" showAll="0">
      <items count="4">
        <item x="2"/>
        <item x="0"/>
        <item x="1"/>
        <item t="default"/>
      </items>
    </pivotField>
    <pivotField showAll="0"/>
    <pivotField showAll="0"/>
    <pivotField showAll="0"/>
  </pivotFields>
  <rowFields count="2">
    <field x="8"/>
    <field x="2"/>
  </rowFields>
  <rowItems count="19">
    <i>
      <x/>
    </i>
    <i r="1">
      <x v="1"/>
    </i>
    <i r="1">
      <x v="2"/>
    </i>
    <i r="1">
      <x v="3"/>
    </i>
    <i r="1">
      <x v="4"/>
    </i>
    <i r="1">
      <x v="5"/>
    </i>
    <i>
      <x v="1"/>
    </i>
    <i r="1">
      <x v="1"/>
    </i>
    <i r="1">
      <x v="2"/>
    </i>
    <i r="1">
      <x v="3"/>
    </i>
    <i r="1">
      <x v="4"/>
    </i>
    <i r="1">
      <x v="5"/>
    </i>
    <i>
      <x v="2"/>
    </i>
    <i r="1">
      <x v="1"/>
    </i>
    <i r="1">
      <x v="2"/>
    </i>
    <i r="1">
      <x v="3"/>
    </i>
    <i r="1">
      <x v="4"/>
    </i>
    <i r="1">
      <x v="5"/>
    </i>
    <i t="grand">
      <x/>
    </i>
  </rowItems>
  <colItems count="1">
    <i/>
  </colItems>
  <dataFields count="1">
    <dataField name="Count of Nro. Pedido" fld="1" subtotal="count" baseField="2"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635EC-3593-4524-8487-653DA63ED342}"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3:P19" firstHeaderRow="1" firstDataRow="1" firstDataCol="1"/>
  <pivotFields count="12">
    <pivotField showAll="0"/>
    <pivotField dataField="1" showAll="0"/>
    <pivotField axis="axisRow" showAll="0">
      <items count="8">
        <item x="0"/>
        <item x="1"/>
        <item x="2"/>
        <item x="3"/>
        <item x="4"/>
        <item x="5"/>
        <item x="6"/>
        <item t="default"/>
      </items>
    </pivotField>
    <pivotField showAll="0"/>
    <pivotField showAll="0"/>
    <pivotField numFmtId="14" showAll="0"/>
    <pivotField numFmtId="1" showAll="0"/>
    <pivotField numFmtId="14" showAll="0"/>
    <pivotField showAll="0"/>
    <pivotField showAll="0"/>
    <pivotField showAll="0"/>
    <pivotField showAll="0"/>
  </pivotFields>
  <rowFields count="1">
    <field x="2"/>
  </rowFields>
  <rowItems count="6">
    <i>
      <x v="1"/>
    </i>
    <i>
      <x v="2"/>
    </i>
    <i>
      <x v="3"/>
    </i>
    <i>
      <x v="4"/>
    </i>
    <i>
      <x v="5"/>
    </i>
    <i t="grand">
      <x/>
    </i>
  </rowItems>
  <colItems count="1">
    <i/>
  </colItems>
  <dataFields count="1">
    <dataField name="Count of Nro. Pedido" fld="1"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92E819-BB1F-465B-880C-457CA4D8E6F8}"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9:O22" firstHeaderRow="1" firstDataRow="1" firstDataCol="1"/>
  <pivotFields count="12">
    <pivotField showAll="0"/>
    <pivotField showAll="0"/>
    <pivotField showAll="0"/>
    <pivotField showAll="0"/>
    <pivotField showAll="0"/>
    <pivotField numFmtId="14" showAll="0"/>
    <pivotField numFmtId="1" showAll="0"/>
    <pivotField numFmtId="14" showAll="0"/>
    <pivotField axis="axisRow" showAll="0">
      <items count="4">
        <item x="2"/>
        <item x="0"/>
        <item x="1"/>
        <item t="default"/>
      </items>
    </pivotField>
    <pivotField showAll="0"/>
    <pivotField axis="axisRow" dataField="1" showAll="0">
      <items count="4">
        <item x="1"/>
        <item x="0"/>
        <item x="2"/>
        <item t="default"/>
      </items>
    </pivotField>
    <pivotField showAll="0"/>
  </pivotFields>
  <rowFields count="2">
    <field x="10"/>
    <field x="8"/>
  </rowFields>
  <rowItems count="13">
    <i>
      <x/>
    </i>
    <i r="1">
      <x/>
    </i>
    <i r="1">
      <x v="1"/>
    </i>
    <i r="1">
      <x v="2"/>
    </i>
    <i>
      <x v="1"/>
    </i>
    <i r="1">
      <x/>
    </i>
    <i r="1">
      <x v="1"/>
    </i>
    <i r="1">
      <x v="2"/>
    </i>
    <i>
      <x v="2"/>
    </i>
    <i r="1">
      <x/>
    </i>
    <i r="1">
      <x v="1"/>
    </i>
    <i r="1">
      <x v="2"/>
    </i>
    <i t="grand">
      <x/>
    </i>
  </rowItems>
  <colItems count="1">
    <i/>
  </colItems>
  <dataFields count="1">
    <dataField name="Count of Nombre deposito"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151DA9-2677-472D-A03E-8C3E03DCC14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9:O13" firstHeaderRow="1" firstDataRow="1" firstDataCol="1" rowPageCount="1" colPageCount="1"/>
  <pivotFields count="12">
    <pivotField showAll="0" defaultSubtotal="0"/>
    <pivotField showAll="0" defaultSubtotal="0"/>
    <pivotField showAll="0" defaultSubtotal="0"/>
    <pivotField showAll="0" defaultSubtotal="0"/>
    <pivotField showAll="0" defaultSubtotal="0"/>
    <pivotField numFmtId="14" showAll="0" defaultSubtotal="0"/>
    <pivotField numFmtId="1" showAll="0" defaultSubtotal="0"/>
    <pivotField numFmtId="14" showAll="0" defaultSubtotal="0">
      <items count="8">
        <item x="7"/>
        <item x="6"/>
        <item x="0"/>
        <item x="4"/>
        <item x="5"/>
        <item x="1"/>
        <item x="3"/>
        <item x="2"/>
      </items>
    </pivotField>
    <pivotField multipleItemSelectionAllowed="1" showAll="0" defaultSubtotal="0">
      <items count="3">
        <item h="1" x="2"/>
        <item x="0"/>
        <item x="1"/>
      </items>
    </pivotField>
    <pivotField showAll="0" defaultSubtotal="0"/>
    <pivotField axis="axisRow" showAll="0" defaultSubtotal="0">
      <items count="3">
        <item x="1"/>
        <item x="0"/>
        <item x="2"/>
      </items>
    </pivotField>
    <pivotField axis="axisPage" dataField="1" showAll="0" defaultSubtotal="0">
      <items count="2">
        <item x="0"/>
        <item x="1"/>
      </items>
    </pivotField>
  </pivotFields>
  <rowFields count="1">
    <field x="10"/>
  </rowFields>
  <rowItems count="4">
    <i>
      <x/>
    </i>
    <i>
      <x v="1"/>
    </i>
    <i>
      <x v="2"/>
    </i>
    <i t="grand">
      <x/>
    </i>
  </rowItems>
  <colItems count="1">
    <i/>
  </colItems>
  <pageFields count="1">
    <pageField fld="11" item="1" hier="-1"/>
  </pageFields>
  <dataFields count="1">
    <dataField name="Count of Atraso"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bre_deposito" xr10:uid="{76A6A140-8986-495E-BBA3-7D1D0B92EA4F}" sourceName="Nombre deposito">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aso" xr10:uid="{DC2D7F5F-29D5-43A9-BD2B-AFD2B998AFA0}" sourceName="Atraso">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deposito" xr10:uid="{26FDE6FB-86B6-4DDF-B03C-E1BA4ADFBC37}" cache="Slicer_Nombre_deposito" caption="Nombre deposito" rowHeight="241300"/>
  <slicer name="Atraso" xr10:uid="{2C1EB93A-C809-4D5A-9A25-BD0C6995C84E}" cache="Slicer_Atraso" caption="Atras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F4305B-A1CB-4635-8F71-5A720C52EAF6}" name="Table13910" displayName="Table13910" ref="A1:L68" totalsRowShown="0">
  <tableColumns count="12">
    <tableColumn id="1" xr3:uid="{6737A289-EE22-4B69-91F1-32BB43D63531}" name="ID Cliente"/>
    <tableColumn id="2" xr3:uid="{CAB2BDFB-8B4E-43F9-91E8-C6828872CD2A}" name="Nro. Pedido"/>
    <tableColumn id="3" xr3:uid="{BDCC99B5-26FD-44FC-8EFA-58D800C9599D}" name="Unidades"/>
    <tableColumn id="4" xr3:uid="{79D353CF-2906-4697-8830-8FF27B5BD930}" name="Precio unit."/>
    <tableColumn id="5" xr3:uid="{EA4E9608-7CC1-4751-98B5-A78E0F6A282B}" name="Importe">
      <calculatedColumnFormula>+D2*C2</calculatedColumnFormula>
    </tableColumn>
    <tableColumn id="6" xr3:uid="{E4AA9511-6F17-4C5B-BA99-F0835DF1A416}" name="Fecha de Pedido" dataDxfId="12">
      <calculatedColumnFormula>+TODAY()-5</calculatedColumnFormula>
    </tableColumn>
    <tableColumn id="7" xr3:uid="{615BAFC0-875A-40EF-98F4-4E4C40C6D528}" name="Días Prep" dataDxfId="11"/>
    <tableColumn id="8" xr3:uid="{91E8FC74-93E6-4BCE-BA25-0014739A6D48}" name="Fecha ent Prevista" dataDxfId="10">
      <calculatedColumnFormula>+F2+G2</calculatedColumnFormula>
    </tableColumn>
    <tableColumn id="9" xr3:uid="{33AA355A-872C-4719-ABE8-327FC69E01AD}" name="Estado"/>
    <tableColumn id="10" xr3:uid="{0377AEBE-05C1-4034-A063-37631D152940}" name="Depósito"/>
    <tableColumn id="11" xr3:uid="{94971719-1CC4-41CE-B388-AF330FED9657}" name="Nombre deposito" dataDxfId="9">
      <calculatedColumnFormula>VLOOKUP(Table13910[[#This Row],[Depósito]], $N$2:$O$4, 2,FALSE)</calculatedColumnFormula>
    </tableColumn>
    <tableColumn id="12" xr3:uid="{04922B82-5092-4213-8048-C3CD5AF711CC}" name="Atraso" dataDxfId="8">
      <calculatedColumnFormula>AND(Table13910[[#This Row],[Estado]] &lt;&gt; "Entregado", Table13910[[#This Row],[Fecha ent Prevista]] &gt; TODAY())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5153D-2B74-4A53-BAC2-FE574B68C43F}" name="Table13911" displayName="Table13911" ref="A1:L68" totalsRowShown="0">
  <tableColumns count="12">
    <tableColumn id="1" xr3:uid="{46228F7D-7A3D-4A42-AF29-A7C2F9469FC6}" name="ID Cliente"/>
    <tableColumn id="2" xr3:uid="{A31E3CCB-9AC3-4B4B-ACB6-7BB783A875C1}" name="Nro. Pedido"/>
    <tableColumn id="3" xr3:uid="{E1426BC7-C15E-42AE-9D06-80BB448EEA6A}" name="Unidades"/>
    <tableColumn id="4" xr3:uid="{5171783D-E7CA-4DE0-B1F7-CF77FD36B597}" name="Precio unit."/>
    <tableColumn id="5" xr3:uid="{E1A96B5B-44CD-4DBC-9907-D0B626FF4210}" name="Importe">
      <calculatedColumnFormula>+D2*C2</calculatedColumnFormula>
    </tableColumn>
    <tableColumn id="6" xr3:uid="{19E34342-E651-4470-AD9A-A5A8A1B41F0E}" name="Fecha de Pedido" dataDxfId="7">
      <calculatedColumnFormula>+TODAY()-5</calculatedColumnFormula>
    </tableColumn>
    <tableColumn id="7" xr3:uid="{4D7C9DE2-835A-42E9-B2B8-0A9887FF94AF}" name="Días Prep" dataDxfId="6"/>
    <tableColumn id="8" xr3:uid="{840F35ED-38AB-4EE4-B2D9-47C4E9313A54}" name="Fecha ent Prevista" dataDxfId="5">
      <calculatedColumnFormula>+F2+G2</calculatedColumnFormula>
    </tableColumn>
    <tableColumn id="9" xr3:uid="{A71E8E02-ADE1-4AD9-8838-36249A0AFFCA}" name="Estado"/>
    <tableColumn id="10" xr3:uid="{20A8C319-CFB0-4808-9D26-F39130C98BA5}" name="Depósito"/>
    <tableColumn id="11" xr3:uid="{398F0752-40E7-4A3A-88C1-3DE8D4FEF3C5}" name="Nombre deposito" dataDxfId="4">
      <calculatedColumnFormula>VLOOKUP(Table13911[[#This Row],[Depósito]], $N$2:$O$4, 2,FALSE)</calculatedColumnFormula>
    </tableColumn>
    <tableColumn id="12" xr3:uid="{08BD372B-886A-473B-B420-2DA1904A336C}" name="Atraso" dataDxfId="3">
      <calculatedColumnFormula>AND(Table13911[[#This Row],[Estado]] &lt;&gt; "Entregado", Table13911[[#This Row],[Fecha ent Prevista]] &gt; TODAY())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53D6CC-D04D-48B4-854F-0E579CD6B0A8}" name="Table139" displayName="Table139" ref="A1:L68" totalsRowShown="0">
  <tableColumns count="12">
    <tableColumn id="1" xr3:uid="{8516A358-6147-4502-8BFE-7ABFEFD9C5BE}" name="ID Cliente"/>
    <tableColumn id="2" xr3:uid="{F30F41C8-7168-410E-AA2F-7FF44D1E0FA8}" name="Nro. Pedido"/>
    <tableColumn id="3" xr3:uid="{1960B306-B976-4875-99A1-4561ABFEF30F}" name="Unidades"/>
    <tableColumn id="4" xr3:uid="{9375D9CB-BFCF-4198-92D0-470F92B12B8C}" name="Precio unit."/>
    <tableColumn id="5" xr3:uid="{D2ADDEFC-B4FF-4C25-A6D4-978490DC7A00}" name="Importe">
      <calculatedColumnFormula>+D2*C2</calculatedColumnFormula>
    </tableColumn>
    <tableColumn id="6" xr3:uid="{AB7BF254-2114-49BA-87FC-14CFDEDB9702}" name="Fecha de Pedido" dataDxfId="17">
      <calculatedColumnFormula>+TODAY()-5</calculatedColumnFormula>
    </tableColumn>
    <tableColumn id="7" xr3:uid="{C29EB8D3-5E4F-43EC-B6C1-4A1078D5BB97}" name="Días Prep" dataDxfId="16"/>
    <tableColumn id="8" xr3:uid="{44A5AA3C-7378-413E-BB4F-9823CF44B3D3}" name="Fecha ent Prevista" dataDxfId="15">
      <calculatedColumnFormula>+F2+G2</calculatedColumnFormula>
    </tableColumn>
    <tableColumn id="9" xr3:uid="{3ED6FDF4-A859-4DE0-A6E3-935236CEF0F8}" name="Estado"/>
    <tableColumn id="10" xr3:uid="{DD12494E-1872-474E-936E-7974417D540D}" name="Depósito"/>
    <tableColumn id="11" xr3:uid="{4FB06ABD-E91B-41FF-A22A-817251613485}" name="Nombre deposito" dataDxfId="14">
      <calculatedColumnFormula>VLOOKUP(Table139[[#This Row],[Depósito]], $N$2:$O$4, 2,FALSE)</calculatedColumnFormula>
    </tableColumn>
    <tableColumn id="12" xr3:uid="{0EA0F41F-949C-4053-851B-1EA0BCC4F273}" name="Atraso" dataDxfId="13">
      <calculatedColumnFormula>AND(Table139[[#This Row],[Estado]] &lt;&gt; "Entregado", Table139[[#This Row],[Fecha ent Prevista]] &gt; TODAY())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F2165E-90B7-4D69-9AB9-D65E874D7F9E}" name="Table136" displayName="Table136" ref="A1:L68" totalsRowShown="0">
  <tableColumns count="12">
    <tableColumn id="1" xr3:uid="{D1DA051C-1DD6-4ECD-98B8-98674C72C49E}" name="ID Cliente"/>
    <tableColumn id="2" xr3:uid="{5CED5EDD-4EB8-4D29-B40A-CBF23CD80FFA}" name="Nro. Pedido"/>
    <tableColumn id="3" xr3:uid="{E3B23526-9C23-447C-9630-4F224FD090EA}" name="Unidades"/>
    <tableColumn id="4" xr3:uid="{AB44BAD9-7020-4B79-9FC7-4A0FBD6CB2CA}" name="Precio unit."/>
    <tableColumn id="5" xr3:uid="{51A0CC48-4D8B-4A4A-BBCC-6241776A3A07}" name="Importe">
      <calculatedColumnFormula>+D2*C2</calculatedColumnFormula>
    </tableColumn>
    <tableColumn id="6" xr3:uid="{CCEE59C0-6620-43A7-B06F-F0F84E514EBC}" name="Fecha de Pedido" dataDxfId="27">
      <calculatedColumnFormula>+TODAY()-5</calculatedColumnFormula>
    </tableColumn>
    <tableColumn id="7" xr3:uid="{6B26F037-3D85-4E50-BA1B-BAE8F73B38EE}" name="Días Prep" dataDxfId="26"/>
    <tableColumn id="8" xr3:uid="{35E1D03C-9633-4805-AB35-9F3D07958888}" name="Fecha ent Prevista" dataDxfId="25">
      <calculatedColumnFormula>+F2+G2</calculatedColumnFormula>
    </tableColumn>
    <tableColumn id="9" xr3:uid="{71E71ED7-010D-467D-A42D-8FA14A2E860D}" name="Estado"/>
    <tableColumn id="10" xr3:uid="{88D59C80-E979-4CC8-9BAF-15B2695E0726}" name="Depósito"/>
    <tableColumn id="11" xr3:uid="{17957496-CA10-4019-AE41-6AB793BCA312}" name="Nombre deposito" dataDxfId="24">
      <calculatedColumnFormula>VLOOKUP(Table136[[#This Row],[Depósito]], $N$2:$O$4, 2,FALSE)</calculatedColumnFormula>
    </tableColumn>
    <tableColumn id="12" xr3:uid="{918CB7ED-7C55-49B7-8584-6326FB5B8DA3}" name="Atraso" dataDxfId="23">
      <calculatedColumnFormula>AND(Table136[[#This Row],[Estado]] &lt;&gt; "Entregado", Table136[[#This Row],[Fecha ent Prevista]] &gt; TODAY())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64C98-433D-41B3-BF7C-F98124113479}" name="Table1" displayName="Table1" ref="A1:L68" totalsRowShown="0">
  <autoFilter ref="A1:L68" xr:uid="{CE164C98-433D-41B3-BF7C-F98124113479}"/>
  <tableColumns count="12">
    <tableColumn id="1" xr3:uid="{6E605D49-009F-41EA-8C73-60B0F00FB9FF}" name="ID Cliente"/>
    <tableColumn id="2" xr3:uid="{F65E376D-7FD5-4B06-AA7B-A88C0707E484}" name="Nro. Pedido"/>
    <tableColumn id="3" xr3:uid="{325F56B3-97ED-4A3C-81D1-3FD6802CA620}" name="Unidades"/>
    <tableColumn id="4" xr3:uid="{ADC38645-D6B6-4827-AEFF-40844AC6B146}" name="Precio unit."/>
    <tableColumn id="5" xr3:uid="{B4EAFF71-F686-4C10-99F6-72FDD93D587F}" name="Importe">
      <calculatedColumnFormula>+D2*C2</calculatedColumnFormula>
    </tableColumn>
    <tableColumn id="6" xr3:uid="{576B69DD-D213-4324-9E4A-321CAF657B86}" name="Fecha de Pedido" dataDxfId="47">
      <calculatedColumnFormula>+TODAY()-5</calculatedColumnFormula>
    </tableColumn>
    <tableColumn id="7" xr3:uid="{0C59E6DC-AF9A-4018-9E42-FEDB3B8383D6}" name="Días Prep" dataDxfId="46"/>
    <tableColumn id="8" xr3:uid="{8CE85A0E-6E7D-42C3-B5D1-ED646C8C2788}" name="Fecha ent Prevista" dataDxfId="45">
      <calculatedColumnFormula>+F2+G2</calculatedColumnFormula>
    </tableColumn>
    <tableColumn id="9" xr3:uid="{40AA69AD-EFC2-4D92-9C18-EA69657600F3}" name="Estado"/>
    <tableColumn id="10" xr3:uid="{2BD83650-299F-4B3F-8820-19F79FC9BCC4}" name="Depósito"/>
    <tableColumn id="11" xr3:uid="{36B69564-F495-4E50-A58B-DD0876F62CBC}" name="Nombre deposito" dataDxfId="44">
      <calculatedColumnFormula>VLOOKUP(Table1[[#This Row],[Depósito]], $N$2:$O$4, 2,FALSE)</calculatedColumnFormula>
    </tableColumn>
    <tableColumn id="12" xr3:uid="{CFF76DD9-397F-443A-88D0-89CA4590E3D0}" name="Atraso" dataDxfId="43">
      <calculatedColumnFormula>AND(Table1[[#This Row],[Estado]] &lt;&gt; "Entregado", Table1[[#This Row],[Fecha ent Prevista]] &gt; TODAY())</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128BF6-B6C4-45C5-B93F-BA02EAD22C0A}" name="Table13" displayName="Table13" ref="A1:L68" totalsRowShown="0">
  <tableColumns count="12">
    <tableColumn id="1" xr3:uid="{17C746F8-0677-4D72-83F7-8C4830DF3A14}" name="ID Cliente"/>
    <tableColumn id="2" xr3:uid="{4566DABC-82F9-4903-B1DC-2A4017B978B8}" name="Nro. Pedido"/>
    <tableColumn id="3" xr3:uid="{48027F40-5352-40A7-8A50-44FB58D986EC}" name="Unidades"/>
    <tableColumn id="4" xr3:uid="{1619AC43-A874-4C13-B1A0-4C3CD8279EEB}" name="Precio unit."/>
    <tableColumn id="5" xr3:uid="{24B62ECF-3FC5-4371-B9EA-74805C1FACC8}" name="Importe">
      <calculatedColumnFormula>+D2*C2</calculatedColumnFormula>
    </tableColumn>
    <tableColumn id="6" xr3:uid="{5B83B3C2-A20C-4D7A-9522-01216D8523F3}" name="Fecha de Pedido" dataDxfId="42">
      <calculatedColumnFormula>+TODAY()-5</calculatedColumnFormula>
    </tableColumn>
    <tableColumn id="7" xr3:uid="{C31C3AE4-6B41-4237-93D7-0723B35EB41C}" name="Días Prep" dataDxfId="41"/>
    <tableColumn id="8" xr3:uid="{C566FBC5-E67E-4474-ABBE-15760F9C76A4}" name="Fecha ent Prevista" dataDxfId="40">
      <calculatedColumnFormula>+F2+G2</calculatedColumnFormula>
    </tableColumn>
    <tableColumn id="9" xr3:uid="{DEF7B8A8-1929-4C41-9D35-2E7FA2C1F322}" name="Estado"/>
    <tableColumn id="10" xr3:uid="{55608473-28C7-4A16-907A-2FE90A768AC9}" name="Depósito"/>
    <tableColumn id="11" xr3:uid="{1765E285-B8D1-4ED1-94B9-386845F09CCC}" name="Nombre deposito" dataDxfId="39">
      <calculatedColumnFormula>VLOOKUP(Table13[[#This Row],[Depósito]], $N$2:$O$4, 2,FALSE)</calculatedColumnFormula>
    </tableColumn>
    <tableColumn id="12" xr3:uid="{E0B9D249-E502-4D72-AB0B-12055B0E30F0}" name="Atraso" dataDxfId="38">
      <calculatedColumnFormula>AND(Table13[[#This Row],[Estado]] &lt;&gt; "Entregado", Table13[[#This Row],[Fecha ent Prevista]] &gt; TODAY())</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30C2AB-5DBF-41BC-9DFA-201CFCFA9F3B}" name="Table135" displayName="Table135" ref="A1:L68" totalsRowShown="0">
  <tableColumns count="12">
    <tableColumn id="1" xr3:uid="{4727A96D-EA5E-4777-9AC5-E95BE813EA14}" name="ID Cliente"/>
    <tableColumn id="2" xr3:uid="{EE418C48-0233-4AC4-B8C6-239117CBE9B2}" name="Nro. Pedido"/>
    <tableColumn id="3" xr3:uid="{D3092642-6B7F-4A6E-BB60-2BF174D9901F}" name="Unidades"/>
    <tableColumn id="4" xr3:uid="{6B1AD6BA-1598-46AF-B253-D606A1AACFD8}" name="Precio unit."/>
    <tableColumn id="5" xr3:uid="{D0AC5389-9646-42EC-8C75-118D1F7D0847}" name="Importe">
      <calculatedColumnFormula>+D2*C2</calculatedColumnFormula>
    </tableColumn>
    <tableColumn id="6" xr3:uid="{FFED60B8-A132-4A72-B25D-17597B6D3849}" name="Fecha de Pedido" dataDxfId="32">
      <calculatedColumnFormula>+TODAY()-5</calculatedColumnFormula>
    </tableColumn>
    <tableColumn id="7" xr3:uid="{16C94F9A-923A-44BE-BEB3-1B0877E600F7}" name="Días Prep" dataDxfId="31"/>
    <tableColumn id="8" xr3:uid="{457AD337-227B-4E32-B8B7-288429E64E84}" name="Fecha ent Prevista" dataDxfId="30">
      <calculatedColumnFormula>+F2+G2</calculatedColumnFormula>
    </tableColumn>
    <tableColumn id="9" xr3:uid="{78F6F3F7-7625-4121-B352-26C36CA39032}" name="Estado"/>
    <tableColumn id="10" xr3:uid="{DCAE1E0A-9107-4EA8-8137-041504B72171}" name="Depósito"/>
    <tableColumn id="11" xr3:uid="{9AE0F986-CFCA-4816-A5DF-90FED770727E}" name="Nombre deposito" dataDxfId="29">
      <calculatedColumnFormula>VLOOKUP(Table135[[#This Row],[Depósito]], $N$2:$O$4, 2,FALSE)</calculatedColumnFormula>
    </tableColumn>
    <tableColumn id="12" xr3:uid="{2089E27F-0701-459A-98B4-62D96B084DE1}" name="Atraso" dataDxfId="28">
      <calculatedColumnFormula>AND(Table135[[#This Row],[Estado]] &lt;&gt; "Entregado", Table135[[#This Row],[Fecha ent Prevista]] &gt; TODAY())</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89D688-5491-4FAB-96DD-662B88087938}" name="Table134" displayName="Table134" ref="A1:L68" totalsRowShown="0">
  <tableColumns count="12">
    <tableColumn id="1" xr3:uid="{4C5B15FE-B024-4641-846E-B1F9F8679FCB}" name="ID Cliente"/>
    <tableColumn id="2" xr3:uid="{5CAB7FD0-3E69-4801-83A0-961E8EB7B505}" name="Nro. Pedido"/>
    <tableColumn id="3" xr3:uid="{EE426E48-2B2F-4671-A28E-F73A066AE304}" name="Unidades"/>
    <tableColumn id="4" xr3:uid="{3329AC3D-B026-4EA8-9D67-6A607BD6D9D3}" name="Precio unit."/>
    <tableColumn id="5" xr3:uid="{4150D093-DA79-4933-BCB3-921987A3D5E0}" name="Importe">
      <calculatedColumnFormula>+D2*C2</calculatedColumnFormula>
    </tableColumn>
    <tableColumn id="6" xr3:uid="{6C066EFE-DA8A-48AF-8B4A-A2EFDB106B72}" name="Fecha de Pedido" dataDxfId="37">
      <calculatedColumnFormula>+TODAY()-5</calculatedColumnFormula>
    </tableColumn>
    <tableColumn id="7" xr3:uid="{B22EA851-B60B-44B5-9FFD-FC3D456010B7}" name="Días Prep" dataDxfId="36"/>
    <tableColumn id="8" xr3:uid="{9E0A7605-F84F-438A-98B9-676F99130221}" name="Fecha ent Prevista" dataDxfId="35">
      <calculatedColumnFormula>+F2+G2</calculatedColumnFormula>
    </tableColumn>
    <tableColumn id="9" xr3:uid="{D5864C62-98DC-4637-A4E6-27BE9A311700}" name="Estado"/>
    <tableColumn id="10" xr3:uid="{7458698D-4AC6-4817-8A46-50823031B1DF}" name="Depósito"/>
    <tableColumn id="11" xr3:uid="{EDB09493-6E6E-404B-9201-FD097B574E82}" name="Nombre deposito" dataDxfId="34">
      <calculatedColumnFormula>VLOOKUP(Table134[[#This Row],[Depósito]], $N$2:$O$4, 2,FALSE)</calculatedColumnFormula>
    </tableColumn>
    <tableColumn id="12" xr3:uid="{120916A3-67A6-45A2-A743-EDEED4E3024B}" name="Atraso" dataDxfId="33">
      <calculatedColumnFormula>AND(Table134[[#This Row],[Estado]] &lt;&gt; "Entregado", Table134[[#This Row],[Fecha ent Prevista]] &gt; TODAY())</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FF5503B-4D7D-48FA-9ECB-A1BFCA090A6A}" name="Table137" displayName="Table137" ref="A1:L68" totalsRowShown="0">
  <tableColumns count="12">
    <tableColumn id="1" xr3:uid="{658769E2-DB4B-4668-BC71-DA76F14BAD96}" name="ID Cliente"/>
    <tableColumn id="2" xr3:uid="{2D0C399E-2322-4E6C-988D-C27C966CAF0F}" name="Nro. Pedido"/>
    <tableColumn id="3" xr3:uid="{90084CEB-604D-4CBC-B262-EB48FAD20AAE}" name="Unidades"/>
    <tableColumn id="4" xr3:uid="{3098D76A-9DB0-4ECB-B581-5A4114DE6F6C}" name="Precio unit."/>
    <tableColumn id="5" xr3:uid="{AAB8C3AF-F015-41B3-AB71-191C56BB90C1}" name="Importe">
      <calculatedColumnFormula>+D2*C2</calculatedColumnFormula>
    </tableColumn>
    <tableColumn id="6" xr3:uid="{62E13A9F-6DA2-40BF-9A41-0ECBAF67F7EC}" name="Fecha de Pedido" dataDxfId="22">
      <calculatedColumnFormula>+TODAY()-5</calculatedColumnFormula>
    </tableColumn>
    <tableColumn id="7" xr3:uid="{2A6B5A73-ED85-479F-9714-427E089FA940}" name="Días Prep" dataDxfId="21"/>
    <tableColumn id="8" xr3:uid="{398A7F93-9742-46C5-B329-8CCFB9FB8EF0}" name="Fecha ent Prevista" dataDxfId="20">
      <calculatedColumnFormula>+F2+G2</calculatedColumnFormula>
    </tableColumn>
    <tableColumn id="9" xr3:uid="{843AC761-655D-47E0-BBD3-0F8853C0C60B}" name="Estado"/>
    <tableColumn id="10" xr3:uid="{529A32A2-B416-489E-A7F8-B522251626C6}" name="Depósito"/>
    <tableColumn id="11" xr3:uid="{727589A4-1858-40DD-A522-B15D42E71EAD}" name="Nombre deposito" dataDxfId="19">
      <calculatedColumnFormula>VLOOKUP(Table137[[#This Row],[Depósito]], $N$2:$O$4, 2,FALSE)</calculatedColumnFormula>
    </tableColumn>
    <tableColumn id="12" xr3:uid="{767B391A-BD78-4CB2-8C93-8C2BD6DECC79}" name="Atraso" dataDxfId="18">
      <calculatedColumnFormula>AND(Table137[[#This Row],[Estado]] &lt;&gt; "Entregado", Table137[[#This Row],[Fecha ent Prevista]] &gt; TODAY())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CAD4-6DCE-4481-956C-F128CA8AFE05}">
  <dimension ref="A1:A31"/>
  <sheetViews>
    <sheetView showGridLines="0" topLeftCell="A16" workbookViewId="0">
      <selection activeCell="A27" sqref="A27:A31"/>
    </sheetView>
  </sheetViews>
  <sheetFormatPr defaultRowHeight="15" x14ac:dyDescent="0.25"/>
  <cols>
    <col min="1" max="1" width="128.7109375" bestFit="1" customWidth="1"/>
  </cols>
  <sheetData>
    <row r="1" spans="1:1" x14ac:dyDescent="0.25">
      <c r="A1" s="4" t="s">
        <v>34</v>
      </c>
    </row>
    <row r="2" spans="1:1" x14ac:dyDescent="0.25">
      <c r="A2" s="4"/>
    </row>
    <row r="3" spans="1:1" x14ac:dyDescent="0.25">
      <c r="A3" s="3" t="s">
        <v>29</v>
      </c>
    </row>
    <row r="4" spans="1:1" x14ac:dyDescent="0.25">
      <c r="A4" s="3" t="s">
        <v>45</v>
      </c>
    </row>
    <row r="5" spans="1:1" x14ac:dyDescent="0.25">
      <c r="A5" s="3" t="s">
        <v>21</v>
      </c>
    </row>
    <row r="6" spans="1:1" x14ac:dyDescent="0.25">
      <c r="A6" s="3" t="s">
        <v>23</v>
      </c>
    </row>
    <row r="7" spans="1:1" x14ac:dyDescent="0.25">
      <c r="A7" s="3" t="s">
        <v>24</v>
      </c>
    </row>
    <row r="8" spans="1:1" x14ac:dyDescent="0.25">
      <c r="A8" s="3" t="s">
        <v>30</v>
      </c>
    </row>
    <row r="9" spans="1:1" x14ac:dyDescent="0.25">
      <c r="A9" s="3" t="s">
        <v>25</v>
      </c>
    </row>
    <row r="10" spans="1:1" x14ac:dyDescent="0.25">
      <c r="A10" s="3" t="s">
        <v>31</v>
      </c>
    </row>
    <row r="11" spans="1:1" x14ac:dyDescent="0.25">
      <c r="A11" s="3" t="s">
        <v>26</v>
      </c>
    </row>
    <row r="12" spans="1:1" ht="30" x14ac:dyDescent="0.25">
      <c r="A12" s="5" t="s">
        <v>27</v>
      </c>
    </row>
    <row r="13" spans="1:1" x14ac:dyDescent="0.25">
      <c r="A13" s="3" t="s">
        <v>28</v>
      </c>
    </row>
    <row r="14" spans="1:1" x14ac:dyDescent="0.25">
      <c r="A14" s="6" t="s">
        <v>16</v>
      </c>
    </row>
    <row r="15" spans="1:1" x14ac:dyDescent="0.25">
      <c r="A15" s="7" t="s">
        <v>18</v>
      </c>
    </row>
    <row r="16" spans="1:1" x14ac:dyDescent="0.25">
      <c r="A16" s="7" t="s">
        <v>17</v>
      </c>
    </row>
    <row r="17" spans="1:1" x14ac:dyDescent="0.25">
      <c r="A17" s="7" t="s">
        <v>19</v>
      </c>
    </row>
    <row r="18" spans="1:1" x14ac:dyDescent="0.25">
      <c r="A18" s="7" t="s">
        <v>20</v>
      </c>
    </row>
    <row r="19" spans="1:1" x14ac:dyDescent="0.25">
      <c r="A19" s="3" t="s">
        <v>22</v>
      </c>
    </row>
    <row r="20" spans="1:1" x14ac:dyDescent="0.25">
      <c r="A20" s="3" t="s">
        <v>32</v>
      </c>
    </row>
    <row r="21" spans="1:1" x14ac:dyDescent="0.25">
      <c r="A21" s="3" t="s">
        <v>33</v>
      </c>
    </row>
    <row r="22" spans="1:1" x14ac:dyDescent="0.25">
      <c r="A22" s="3" t="s">
        <v>39</v>
      </c>
    </row>
    <row r="23" spans="1:1" x14ac:dyDescent="0.25">
      <c r="A23" s="3" t="s">
        <v>35</v>
      </c>
    </row>
    <row r="24" spans="1:1" x14ac:dyDescent="0.25">
      <c r="A24" s="3" t="s">
        <v>36</v>
      </c>
    </row>
    <row r="25" spans="1:1" x14ac:dyDescent="0.25">
      <c r="A25" s="3" t="s">
        <v>37</v>
      </c>
    </row>
    <row r="26" spans="1:1" x14ac:dyDescent="0.25">
      <c r="A26" s="3" t="s">
        <v>38</v>
      </c>
    </row>
    <row r="27" spans="1:1" x14ac:dyDescent="0.25">
      <c r="A27" s="3" t="s">
        <v>46</v>
      </c>
    </row>
    <row r="28" spans="1:1" x14ac:dyDescent="0.25">
      <c r="A28" s="3" t="s">
        <v>47</v>
      </c>
    </row>
    <row r="29" spans="1:1" x14ac:dyDescent="0.25">
      <c r="A29" s="3" t="s">
        <v>48</v>
      </c>
    </row>
    <row r="30" spans="1:1" x14ac:dyDescent="0.25">
      <c r="A30" s="3" t="s">
        <v>49</v>
      </c>
    </row>
    <row r="31" spans="1:1" x14ac:dyDescent="0.25">
      <c r="A31" s="3" t="s">
        <v>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7AD6-AAFB-43D9-A217-C67E6EB765F8}">
  <dimension ref="A1:O68"/>
  <sheetViews>
    <sheetView topLeftCell="D5" workbookViewId="0">
      <selection activeCell="P12" sqref="P12"/>
    </sheetView>
  </sheetViews>
  <sheetFormatPr defaultRowHeight="15" x14ac:dyDescent="0.25"/>
  <cols>
    <col min="6" max="6" width="11" customWidth="1"/>
    <col min="8" max="8" width="10" customWidth="1"/>
    <col min="14" max="14" width="13.140625" bestFit="1" customWidth="1"/>
    <col min="15" max="15" width="14.85546875" bestFit="1" customWidth="1"/>
  </cols>
  <sheetData>
    <row r="1" spans="1:15" x14ac:dyDescent="0.25">
      <c r="A1" t="s">
        <v>10</v>
      </c>
      <c r="B1" t="s">
        <v>0</v>
      </c>
      <c r="C1" t="s">
        <v>1</v>
      </c>
      <c r="D1" t="s">
        <v>2</v>
      </c>
      <c r="E1" t="s">
        <v>3</v>
      </c>
      <c r="F1" t="s">
        <v>4</v>
      </c>
      <c r="G1" t="s">
        <v>14</v>
      </c>
      <c r="H1" t="s">
        <v>15</v>
      </c>
      <c r="I1" t="s">
        <v>5</v>
      </c>
      <c r="J1" t="s">
        <v>6</v>
      </c>
      <c r="K1" t="s">
        <v>51</v>
      </c>
      <c r="L1" t="s">
        <v>52</v>
      </c>
      <c r="N1" t="s">
        <v>40</v>
      </c>
      <c r="O1" t="s">
        <v>41</v>
      </c>
    </row>
    <row r="2" spans="1:15" x14ac:dyDescent="0.25">
      <c r="A2">
        <v>10304</v>
      </c>
      <c r="B2">
        <v>300</v>
      </c>
      <c r="C2">
        <v>25</v>
      </c>
      <c r="D2">
        <v>300</v>
      </c>
      <c r="E2">
        <f t="shared" ref="E2:E12" si="0">+D2*C2</f>
        <v>7500</v>
      </c>
      <c r="F2" s="1">
        <f ca="1">+TODAY()-5</f>
        <v>44691</v>
      </c>
      <c r="G2" s="2">
        <v>3</v>
      </c>
      <c r="H2" s="1">
        <f ca="1">+F2+G2</f>
        <v>44694</v>
      </c>
      <c r="I2" t="s">
        <v>11</v>
      </c>
      <c r="J2" t="s">
        <v>7</v>
      </c>
      <c r="K2" t="str">
        <f>VLOOKUP(Table134[[#This Row],[Depósito]], $N$2:$O$4, 2,FALSE)</f>
        <v>Buenos Aires</v>
      </c>
      <c r="L2" t="b">
        <f ca="1">AND(Table134[[#This Row],[Estado]] &lt;&gt; "Entregado", Table134[[#This Row],[Fecha ent Prevista]] &gt; TODAY())</f>
        <v>0</v>
      </c>
      <c r="N2" t="s">
        <v>7</v>
      </c>
      <c r="O2" t="s">
        <v>42</v>
      </c>
    </row>
    <row r="3" spans="1:15"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VLOOKUP(Table134[[#This Row],[Depósito]], $N$2:$O$4, 2,FALSE)</f>
        <v>Bahía Blanca</v>
      </c>
      <c r="L3" t="b">
        <f ca="1">AND(Table134[[#This Row],[Estado]] &lt;&gt; "Entregado", Table134[[#This Row],[Fecha ent Prevista]] &gt; TODAY())</f>
        <v>1</v>
      </c>
      <c r="N3" t="s">
        <v>8</v>
      </c>
      <c r="O3" t="s">
        <v>43</v>
      </c>
    </row>
    <row r="4" spans="1:15" x14ac:dyDescent="0.25">
      <c r="A4">
        <v>29384</v>
      </c>
      <c r="B4">
        <v>302</v>
      </c>
      <c r="C4">
        <v>20</v>
      </c>
      <c r="D4">
        <v>900</v>
      </c>
      <c r="E4">
        <f t="shared" si="0"/>
        <v>18000</v>
      </c>
      <c r="F4" s="1">
        <f t="shared" ca="1" si="1"/>
        <v>44691</v>
      </c>
      <c r="G4" s="2">
        <v>3</v>
      </c>
      <c r="H4" s="1">
        <f t="shared" ca="1" si="2"/>
        <v>44694</v>
      </c>
      <c r="I4" t="s">
        <v>13</v>
      </c>
      <c r="J4" t="s">
        <v>9</v>
      </c>
      <c r="K4" t="str">
        <f>VLOOKUP(Table134[[#This Row],[Depósito]], $N$2:$O$4, 2,FALSE)</f>
        <v>Rosario</v>
      </c>
      <c r="L4" t="b">
        <f ca="1">AND(Table134[[#This Row],[Estado]] &lt;&gt; "Entregado", Table134[[#This Row],[Fecha ent Prevista]] &gt; TODAY())</f>
        <v>0</v>
      </c>
      <c r="N4" t="s">
        <v>9</v>
      </c>
      <c r="O4" t="s">
        <v>44</v>
      </c>
    </row>
    <row r="5" spans="1:15" x14ac:dyDescent="0.25">
      <c r="A5">
        <v>59302</v>
      </c>
      <c r="B5">
        <v>303</v>
      </c>
      <c r="C5">
        <v>80</v>
      </c>
      <c r="D5">
        <v>200</v>
      </c>
      <c r="E5">
        <f t="shared" si="0"/>
        <v>16000</v>
      </c>
      <c r="F5" s="1">
        <f t="shared" ca="1" si="1"/>
        <v>44691</v>
      </c>
      <c r="G5" s="2">
        <v>6</v>
      </c>
      <c r="H5" s="1">
        <f t="shared" ca="1" si="2"/>
        <v>44697</v>
      </c>
      <c r="I5" t="s">
        <v>13</v>
      </c>
      <c r="J5" t="s">
        <v>7</v>
      </c>
      <c r="K5" t="str">
        <f>VLOOKUP(Table134[[#This Row],[Depósito]], $N$2:$O$4, 2,FALSE)</f>
        <v>Buenos Aires</v>
      </c>
      <c r="L5" t="b">
        <f ca="1">AND(Table134[[#This Row],[Estado]] &lt;&gt; "Entregado", Table134[[#This Row],[Fecha ent Prevista]] &gt; TODAY())</f>
        <v>0</v>
      </c>
    </row>
    <row r="6" spans="1:15" x14ac:dyDescent="0.25">
      <c r="A6">
        <v>45607</v>
      </c>
      <c r="B6">
        <v>304</v>
      </c>
      <c r="C6">
        <v>40</v>
      </c>
      <c r="D6">
        <v>800</v>
      </c>
      <c r="E6">
        <f t="shared" si="0"/>
        <v>32000</v>
      </c>
      <c r="F6" s="1">
        <f t="shared" ca="1" si="1"/>
        <v>44691</v>
      </c>
      <c r="G6" s="2">
        <v>8</v>
      </c>
      <c r="H6" s="1">
        <f t="shared" ca="1" si="2"/>
        <v>44699</v>
      </c>
      <c r="I6" t="s">
        <v>12</v>
      </c>
      <c r="J6" t="s">
        <v>8</v>
      </c>
      <c r="K6" t="str">
        <f>VLOOKUP(Table134[[#This Row],[Depósito]], $N$2:$O$4, 2,FALSE)</f>
        <v>Bahía Blanca</v>
      </c>
      <c r="L6" t="b">
        <f ca="1">AND(Table134[[#This Row],[Estado]] &lt;&gt; "Entregado", Table134[[#This Row],[Fecha ent Prevista]] &gt; TODAY())</f>
        <v>1</v>
      </c>
    </row>
    <row r="7" spans="1:15" x14ac:dyDescent="0.25">
      <c r="A7">
        <v>29384</v>
      </c>
      <c r="B7">
        <v>305</v>
      </c>
      <c r="C7">
        <v>35</v>
      </c>
      <c r="D7">
        <v>400</v>
      </c>
      <c r="E7">
        <f t="shared" si="0"/>
        <v>14000</v>
      </c>
      <c r="F7" s="1">
        <f t="shared" ca="1" si="1"/>
        <v>44691</v>
      </c>
      <c r="G7" s="2">
        <v>7</v>
      </c>
      <c r="H7" s="1">
        <f t="shared" ca="1" si="2"/>
        <v>44698</v>
      </c>
      <c r="I7" t="s">
        <v>12</v>
      </c>
      <c r="J7" t="s">
        <v>9</v>
      </c>
      <c r="K7" t="str">
        <f>VLOOKUP(Table134[[#This Row],[Depósito]], $N$2:$O$4, 2,FALSE)</f>
        <v>Rosario</v>
      </c>
      <c r="L7" t="b">
        <f ca="1">AND(Table134[[#This Row],[Estado]] &lt;&gt; "Entregado", Table134[[#This Row],[Fecha ent Prevista]] &gt; TODAY())</f>
        <v>1</v>
      </c>
      <c r="N7" s="11" t="s">
        <v>52</v>
      </c>
      <c r="O7" t="s">
        <v>55</v>
      </c>
    </row>
    <row r="8" spans="1:15" x14ac:dyDescent="0.25">
      <c r="A8">
        <v>50695</v>
      </c>
      <c r="B8">
        <v>306</v>
      </c>
      <c r="C8">
        <v>60</v>
      </c>
      <c r="D8">
        <v>200</v>
      </c>
      <c r="E8">
        <f t="shared" si="0"/>
        <v>12000</v>
      </c>
      <c r="F8" s="1">
        <f t="shared" ca="1" si="1"/>
        <v>44691</v>
      </c>
      <c r="G8" s="2">
        <v>3</v>
      </c>
      <c r="H8" s="1">
        <f t="shared" ca="1" si="2"/>
        <v>44694</v>
      </c>
      <c r="I8" t="s">
        <v>11</v>
      </c>
      <c r="J8" t="s">
        <v>8</v>
      </c>
      <c r="K8" t="str">
        <f>VLOOKUP(Table134[[#This Row],[Depósito]], $N$2:$O$4, 2,FALSE)</f>
        <v>Bahía Blanca</v>
      </c>
      <c r="L8" t="b">
        <f ca="1">AND(Table134[[#This Row],[Estado]] &lt;&gt; "Entregado", Table134[[#This Row],[Fecha ent Prevista]] &gt; TODAY())</f>
        <v>0</v>
      </c>
    </row>
    <row r="9" spans="1:15" x14ac:dyDescent="0.25">
      <c r="A9">
        <v>10395</v>
      </c>
      <c r="B9">
        <v>307</v>
      </c>
      <c r="C9">
        <v>40</v>
      </c>
      <c r="D9">
        <v>300</v>
      </c>
      <c r="E9">
        <f t="shared" si="0"/>
        <v>12000</v>
      </c>
      <c r="F9" s="1">
        <f t="shared" ca="1" si="1"/>
        <v>44691</v>
      </c>
      <c r="G9" s="2">
        <v>4</v>
      </c>
      <c r="H9" s="1">
        <f t="shared" ca="1" si="2"/>
        <v>44695</v>
      </c>
      <c r="I9" t="s">
        <v>11</v>
      </c>
      <c r="J9" t="s">
        <v>9</v>
      </c>
      <c r="K9" t="str">
        <f>VLOOKUP(Table134[[#This Row],[Depósito]], $N$2:$O$4, 2,FALSE)</f>
        <v>Rosario</v>
      </c>
      <c r="L9" t="b">
        <f ca="1">AND(Table134[[#This Row],[Estado]] &lt;&gt; "Entregado", Table134[[#This Row],[Fecha ent Prevista]] &gt; TODAY())</f>
        <v>0</v>
      </c>
      <c r="N9" s="11" t="s">
        <v>53</v>
      </c>
      <c r="O9" t="s">
        <v>56</v>
      </c>
    </row>
    <row r="10" spans="1:15" x14ac:dyDescent="0.25">
      <c r="A10">
        <v>15036</v>
      </c>
      <c r="B10">
        <v>308</v>
      </c>
      <c r="C10">
        <v>120</v>
      </c>
      <c r="D10">
        <v>400</v>
      </c>
      <c r="E10">
        <f t="shared" si="0"/>
        <v>48000</v>
      </c>
      <c r="F10" s="1">
        <f t="shared" ca="1" si="1"/>
        <v>44691</v>
      </c>
      <c r="G10" s="2">
        <v>5</v>
      </c>
      <c r="H10" s="1">
        <f t="shared" ca="1" si="2"/>
        <v>44696</v>
      </c>
      <c r="I10" t="s">
        <v>12</v>
      </c>
      <c r="J10" t="s">
        <v>9</v>
      </c>
      <c r="K10" t="str">
        <f>VLOOKUP(Table134[[#This Row],[Depósito]], $N$2:$O$4, 2,FALSE)</f>
        <v>Rosario</v>
      </c>
      <c r="L10" t="b">
        <f ca="1">AND(Table134[[#This Row],[Estado]] &lt;&gt; "Entregado", Table134[[#This Row],[Fecha ent Prevista]] &gt; TODAY())</f>
        <v>0</v>
      </c>
      <c r="N10" s="12" t="s">
        <v>43</v>
      </c>
      <c r="O10" s="14">
        <v>9</v>
      </c>
    </row>
    <row r="11" spans="1:15" x14ac:dyDescent="0.25">
      <c r="A11">
        <v>45023</v>
      </c>
      <c r="B11">
        <v>309</v>
      </c>
      <c r="C11">
        <v>30</v>
      </c>
      <c r="D11">
        <v>100</v>
      </c>
      <c r="E11">
        <f t="shared" si="0"/>
        <v>3000</v>
      </c>
      <c r="F11" s="1">
        <f t="shared" ca="1" si="1"/>
        <v>44691</v>
      </c>
      <c r="G11" s="2">
        <v>8</v>
      </c>
      <c r="H11" s="1">
        <f t="shared" ca="1" si="2"/>
        <v>44699</v>
      </c>
      <c r="I11" t="s">
        <v>13</v>
      </c>
      <c r="J11" t="s">
        <v>7</v>
      </c>
      <c r="K11" t="str">
        <f>VLOOKUP(Table134[[#This Row],[Depósito]], $N$2:$O$4, 2,FALSE)</f>
        <v>Buenos Aires</v>
      </c>
      <c r="L11" t="b">
        <f ca="1">AND(Table134[[#This Row],[Estado]] &lt;&gt; "Entregado", Table134[[#This Row],[Fecha ent Prevista]] &gt; TODAY())</f>
        <v>0</v>
      </c>
      <c r="N11" s="12" t="s">
        <v>42</v>
      </c>
      <c r="O11" s="14">
        <v>8</v>
      </c>
    </row>
    <row r="12" spans="1:15" x14ac:dyDescent="0.25">
      <c r="A12">
        <v>40543</v>
      </c>
      <c r="B12">
        <v>310</v>
      </c>
      <c r="C12">
        <v>25</v>
      </c>
      <c r="D12">
        <v>500</v>
      </c>
      <c r="E12">
        <f t="shared" si="0"/>
        <v>12500</v>
      </c>
      <c r="F12" s="1">
        <f t="shared" ca="1" si="1"/>
        <v>44691</v>
      </c>
      <c r="G12" s="2">
        <v>2</v>
      </c>
      <c r="H12" s="1">
        <f t="shared" ca="1" si="2"/>
        <v>44693</v>
      </c>
      <c r="I12" t="s">
        <v>13</v>
      </c>
      <c r="J12" t="s">
        <v>7</v>
      </c>
      <c r="K12" t="str">
        <f>VLOOKUP(Table134[[#This Row],[Depósito]], $N$2:$O$4, 2,FALSE)</f>
        <v>Buenos Aires</v>
      </c>
      <c r="L12" t="b">
        <f ca="1">AND(Table134[[#This Row],[Estado]] &lt;&gt; "Entregado", Table134[[#This Row],[Fecha ent Prevista]] &gt; TODAY())</f>
        <v>0</v>
      </c>
      <c r="N12" s="12" t="s">
        <v>44</v>
      </c>
      <c r="O12" s="14">
        <v>3</v>
      </c>
    </row>
    <row r="13" spans="1:15" x14ac:dyDescent="0.25">
      <c r="A13">
        <v>20550</v>
      </c>
      <c r="B13">
        <v>311</v>
      </c>
      <c r="C13">
        <v>60</v>
      </c>
      <c r="D13">
        <v>600</v>
      </c>
      <c r="E13">
        <f>+D13*C13</f>
        <v>36000</v>
      </c>
      <c r="F13" s="1">
        <f t="shared" ca="1" si="1"/>
        <v>44691</v>
      </c>
      <c r="G13" s="2">
        <v>7</v>
      </c>
      <c r="H13" s="1">
        <f t="shared" ca="1" si="2"/>
        <v>44698</v>
      </c>
      <c r="I13" t="s">
        <v>12</v>
      </c>
      <c r="J13" t="s">
        <v>7</v>
      </c>
      <c r="K13" t="str">
        <f>VLOOKUP(Table134[[#This Row],[Depósito]], $N$2:$O$4, 2,FALSE)</f>
        <v>Buenos Aires</v>
      </c>
      <c r="L13" t="b">
        <f ca="1">AND(Table134[[#This Row],[Estado]] &lt;&gt; "Entregado", Table134[[#This Row],[Fecha ent Prevista]] &gt; TODAY())</f>
        <v>1</v>
      </c>
      <c r="N13" s="12" t="s">
        <v>54</v>
      </c>
      <c r="O13" s="14">
        <v>20</v>
      </c>
    </row>
    <row r="14" spans="1:15"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VLOOKUP(Table134[[#This Row],[Depósito]], $N$2:$O$4, 2,FALSE)</f>
        <v>Buenos Aires</v>
      </c>
      <c r="L14" t="b">
        <f ca="1">AND(Table134[[#This Row],[Estado]] &lt;&gt; "Entregado", Table134[[#This Row],[Fecha ent Prevista]] &gt; TODAY())</f>
        <v>1</v>
      </c>
    </row>
    <row r="15" spans="1:15" x14ac:dyDescent="0.25">
      <c r="A15">
        <v>29384</v>
      </c>
      <c r="B15">
        <v>313</v>
      </c>
      <c r="C15">
        <v>80</v>
      </c>
      <c r="D15">
        <v>400</v>
      </c>
      <c r="E15">
        <f t="shared" si="3"/>
        <v>32000</v>
      </c>
      <c r="F15" s="1">
        <f t="shared" ca="1" si="1"/>
        <v>44691</v>
      </c>
      <c r="G15" s="2">
        <v>3</v>
      </c>
      <c r="H15" s="1">
        <f t="shared" ca="1" si="2"/>
        <v>44694</v>
      </c>
      <c r="I15" t="s">
        <v>11</v>
      </c>
      <c r="J15" t="s">
        <v>8</v>
      </c>
      <c r="K15" t="str">
        <f>VLOOKUP(Table134[[#This Row],[Depósito]], $N$2:$O$4, 2,FALSE)</f>
        <v>Bahía Blanca</v>
      </c>
      <c r="L15" t="b">
        <f ca="1">AND(Table134[[#This Row],[Estado]] &lt;&gt; "Entregado", Table134[[#This Row],[Fecha ent Prevista]] &gt; TODAY())</f>
        <v>0</v>
      </c>
    </row>
    <row r="16" spans="1:15" x14ac:dyDescent="0.25">
      <c r="A16">
        <v>50695</v>
      </c>
      <c r="B16">
        <v>314</v>
      </c>
      <c r="C16">
        <v>65</v>
      </c>
      <c r="D16">
        <v>300</v>
      </c>
      <c r="E16">
        <f t="shared" si="3"/>
        <v>19500</v>
      </c>
      <c r="F16" s="1">
        <f t="shared" ca="1" si="1"/>
        <v>44691</v>
      </c>
      <c r="G16" s="2">
        <v>8</v>
      </c>
      <c r="H16" s="1">
        <f t="shared" ca="1" si="2"/>
        <v>44699</v>
      </c>
      <c r="I16" t="s">
        <v>13</v>
      </c>
      <c r="J16" t="s">
        <v>9</v>
      </c>
      <c r="K16" t="str">
        <f>VLOOKUP(Table134[[#This Row],[Depósito]], $N$2:$O$4, 2,FALSE)</f>
        <v>Rosario</v>
      </c>
      <c r="L16" t="b">
        <f ca="1">AND(Table134[[#This Row],[Estado]] &lt;&gt; "Entregado", Table134[[#This Row],[Fecha ent Prevista]] &gt; TODAY())</f>
        <v>0</v>
      </c>
    </row>
    <row r="17" spans="1:12" x14ac:dyDescent="0.25">
      <c r="A17">
        <v>30960</v>
      </c>
      <c r="B17">
        <v>315</v>
      </c>
      <c r="C17">
        <v>75</v>
      </c>
      <c r="D17">
        <v>400</v>
      </c>
      <c r="E17">
        <f t="shared" si="3"/>
        <v>30000</v>
      </c>
      <c r="F17" s="1">
        <f t="shared" ca="1" si="1"/>
        <v>44691</v>
      </c>
      <c r="G17" s="2">
        <v>1</v>
      </c>
      <c r="H17" s="1">
        <f t="shared" ca="1" si="2"/>
        <v>44692</v>
      </c>
      <c r="I17" t="s">
        <v>12</v>
      </c>
      <c r="J17" t="s">
        <v>9</v>
      </c>
      <c r="K17" t="str">
        <f>VLOOKUP(Table134[[#This Row],[Depósito]], $N$2:$O$4, 2,FALSE)</f>
        <v>Rosario</v>
      </c>
      <c r="L17" t="b">
        <f ca="1">AND(Table134[[#This Row],[Estado]] &lt;&gt; "Entregado", Table134[[#This Row],[Fecha ent Prevista]] &gt; TODAY())</f>
        <v>0</v>
      </c>
    </row>
    <row r="18" spans="1:12" x14ac:dyDescent="0.25">
      <c r="A18">
        <v>10304</v>
      </c>
      <c r="B18">
        <v>316</v>
      </c>
      <c r="C18">
        <v>90</v>
      </c>
      <c r="D18">
        <v>700</v>
      </c>
      <c r="E18">
        <f t="shared" si="3"/>
        <v>63000</v>
      </c>
      <c r="F18" s="1">
        <f t="shared" ca="1" si="1"/>
        <v>44691</v>
      </c>
      <c r="G18" s="2">
        <v>2</v>
      </c>
      <c r="H18" s="1">
        <f t="shared" ca="1" si="2"/>
        <v>44693</v>
      </c>
      <c r="I18" t="s">
        <v>11</v>
      </c>
      <c r="J18" t="s">
        <v>7</v>
      </c>
      <c r="K18" t="str">
        <f>VLOOKUP(Table134[[#This Row],[Depósito]], $N$2:$O$4, 2,FALSE)</f>
        <v>Buenos Aires</v>
      </c>
      <c r="L18" t="b">
        <f ca="1">AND(Table134[[#This Row],[Estado]] &lt;&gt; "Entregado", Table134[[#This Row],[Fecha ent Prevista]] &gt; TODAY())</f>
        <v>0</v>
      </c>
    </row>
    <row r="19" spans="1:12" x14ac:dyDescent="0.25">
      <c r="A19">
        <v>60798</v>
      </c>
      <c r="B19">
        <v>317</v>
      </c>
      <c r="C19">
        <v>20</v>
      </c>
      <c r="D19">
        <v>800</v>
      </c>
      <c r="E19">
        <f t="shared" si="3"/>
        <v>16000</v>
      </c>
      <c r="F19" s="1">
        <f t="shared" ca="1" si="1"/>
        <v>44691</v>
      </c>
      <c r="G19" s="2">
        <v>6</v>
      </c>
      <c r="H19" s="1">
        <f t="shared" ca="1" si="2"/>
        <v>44697</v>
      </c>
      <c r="I19" t="s">
        <v>12</v>
      </c>
      <c r="J19" t="s">
        <v>8</v>
      </c>
      <c r="K19" t="str">
        <f>VLOOKUP(Table134[[#This Row],[Depósito]], $N$2:$O$4, 2,FALSE)</f>
        <v>Bahía Blanca</v>
      </c>
      <c r="L19" t="b">
        <f ca="1">AND(Table134[[#This Row],[Estado]] &lt;&gt; "Entregado", Table134[[#This Row],[Fecha ent Prevista]] &gt; TODAY())</f>
        <v>1</v>
      </c>
    </row>
    <row r="20" spans="1:12" x14ac:dyDescent="0.25">
      <c r="A20">
        <v>29384</v>
      </c>
      <c r="B20">
        <v>318</v>
      </c>
      <c r="C20">
        <v>15</v>
      </c>
      <c r="D20">
        <v>200</v>
      </c>
      <c r="E20">
        <f t="shared" si="3"/>
        <v>3000</v>
      </c>
      <c r="F20" s="1">
        <f t="shared" ca="1" si="1"/>
        <v>44691</v>
      </c>
      <c r="G20" s="2">
        <v>3</v>
      </c>
      <c r="H20" s="1">
        <f t="shared" ca="1" si="2"/>
        <v>44694</v>
      </c>
      <c r="I20" t="s">
        <v>13</v>
      </c>
      <c r="J20" t="s">
        <v>9</v>
      </c>
      <c r="K20" t="str">
        <f>VLOOKUP(Table134[[#This Row],[Depósito]], $N$2:$O$4, 2,FALSE)</f>
        <v>Rosario</v>
      </c>
      <c r="L20" t="b">
        <f ca="1">AND(Table134[[#This Row],[Estado]] &lt;&gt; "Entregado", Table134[[#This Row],[Fecha ent Prevista]] &gt; TODAY())</f>
        <v>0</v>
      </c>
    </row>
    <row r="21" spans="1:12" x14ac:dyDescent="0.25">
      <c r="A21">
        <v>59302</v>
      </c>
      <c r="B21">
        <v>319</v>
      </c>
      <c r="C21">
        <v>45</v>
      </c>
      <c r="D21">
        <v>500</v>
      </c>
      <c r="E21">
        <f t="shared" si="3"/>
        <v>22500</v>
      </c>
      <c r="F21" s="1">
        <f t="shared" ca="1" si="1"/>
        <v>44691</v>
      </c>
      <c r="G21" s="2">
        <v>4</v>
      </c>
      <c r="H21" s="1">
        <f t="shared" ca="1" si="2"/>
        <v>44695</v>
      </c>
      <c r="I21" t="s">
        <v>12</v>
      </c>
      <c r="J21" t="s">
        <v>8</v>
      </c>
      <c r="K21" t="str">
        <f>VLOOKUP(Table134[[#This Row],[Depósito]], $N$2:$O$4, 2,FALSE)</f>
        <v>Bahía Blanca</v>
      </c>
      <c r="L21" t="b">
        <f ca="1">AND(Table134[[#This Row],[Estado]] &lt;&gt; "Entregado", Table134[[#This Row],[Fecha ent Prevista]] &gt; TODAY())</f>
        <v>0</v>
      </c>
    </row>
    <row r="22" spans="1:12" x14ac:dyDescent="0.25">
      <c r="A22">
        <v>45607</v>
      </c>
      <c r="B22">
        <v>320</v>
      </c>
      <c r="C22">
        <v>30</v>
      </c>
      <c r="D22">
        <v>500</v>
      </c>
      <c r="E22">
        <f t="shared" si="3"/>
        <v>15000</v>
      </c>
      <c r="F22" s="1">
        <f t="shared" ca="1" si="1"/>
        <v>44691</v>
      </c>
      <c r="G22" s="2">
        <v>2</v>
      </c>
      <c r="H22" s="1">
        <f t="shared" ca="1" si="2"/>
        <v>44693</v>
      </c>
      <c r="I22" t="s">
        <v>11</v>
      </c>
      <c r="J22" t="s">
        <v>9</v>
      </c>
      <c r="K22" t="str">
        <f>VLOOKUP(Table134[[#This Row],[Depósito]], $N$2:$O$4, 2,FALSE)</f>
        <v>Rosario</v>
      </c>
      <c r="L22" t="b">
        <f ca="1">AND(Table134[[#This Row],[Estado]] &lt;&gt; "Entregado", Table134[[#This Row],[Fecha ent Prevista]] &gt; TODAY())</f>
        <v>0</v>
      </c>
    </row>
    <row r="23" spans="1:12" x14ac:dyDescent="0.25">
      <c r="A23">
        <v>29384</v>
      </c>
      <c r="B23">
        <v>321</v>
      </c>
      <c r="C23">
        <v>25</v>
      </c>
      <c r="D23">
        <v>300</v>
      </c>
      <c r="E23">
        <f t="shared" si="3"/>
        <v>7500</v>
      </c>
      <c r="F23" s="1">
        <f t="shared" ca="1" si="1"/>
        <v>44691</v>
      </c>
      <c r="G23" s="2">
        <v>7</v>
      </c>
      <c r="H23" s="1">
        <f t="shared" ca="1" si="2"/>
        <v>44698</v>
      </c>
      <c r="I23" t="s">
        <v>12</v>
      </c>
      <c r="J23" t="s">
        <v>8</v>
      </c>
      <c r="K23" t="str">
        <f>VLOOKUP(Table134[[#This Row],[Depósito]], $N$2:$O$4, 2,FALSE)</f>
        <v>Bahía Blanca</v>
      </c>
      <c r="L23" t="b">
        <f ca="1">AND(Table134[[#This Row],[Estado]] &lt;&gt; "Entregado", Table134[[#This Row],[Fecha ent Prevista]] &gt; TODAY())</f>
        <v>1</v>
      </c>
    </row>
    <row r="24" spans="1:12" x14ac:dyDescent="0.25">
      <c r="A24">
        <v>50695</v>
      </c>
      <c r="B24">
        <v>322</v>
      </c>
      <c r="C24">
        <v>80</v>
      </c>
      <c r="D24">
        <v>500</v>
      </c>
      <c r="E24">
        <f t="shared" si="3"/>
        <v>40000</v>
      </c>
      <c r="F24" s="1">
        <f t="shared" ca="1" si="1"/>
        <v>44691</v>
      </c>
      <c r="G24" s="2">
        <v>4</v>
      </c>
      <c r="H24" s="1">
        <f t="shared" ca="1" si="2"/>
        <v>44695</v>
      </c>
      <c r="I24" t="s">
        <v>13</v>
      </c>
      <c r="J24" t="s">
        <v>7</v>
      </c>
      <c r="K24" t="str">
        <f>VLOOKUP(Table134[[#This Row],[Depósito]], $N$2:$O$4, 2,FALSE)</f>
        <v>Buenos Aires</v>
      </c>
      <c r="L24" t="b">
        <f ca="1">AND(Table134[[#This Row],[Estado]] &lt;&gt; "Entregado", Table134[[#This Row],[Fecha ent Prevista]] &gt; TODAY())</f>
        <v>0</v>
      </c>
    </row>
    <row r="25" spans="1:12" x14ac:dyDescent="0.25">
      <c r="A25">
        <v>10395</v>
      </c>
      <c r="B25">
        <v>323</v>
      </c>
      <c r="C25">
        <v>55</v>
      </c>
      <c r="D25">
        <v>600</v>
      </c>
      <c r="E25">
        <f t="shared" si="3"/>
        <v>33000</v>
      </c>
      <c r="F25" s="1">
        <f t="shared" ca="1" si="1"/>
        <v>44691</v>
      </c>
      <c r="G25" s="2">
        <v>8</v>
      </c>
      <c r="H25" s="1">
        <f t="shared" ca="1" si="2"/>
        <v>44699</v>
      </c>
      <c r="I25" t="s">
        <v>13</v>
      </c>
      <c r="J25" t="s">
        <v>8</v>
      </c>
      <c r="K25" t="str">
        <f>VLOOKUP(Table134[[#This Row],[Depósito]], $N$2:$O$4, 2,FALSE)</f>
        <v>Bahía Blanca</v>
      </c>
      <c r="L25" t="b">
        <f ca="1">AND(Table134[[#This Row],[Estado]] &lt;&gt; "Entregado", Table134[[#This Row],[Fecha ent Prevista]] &gt; TODAY())</f>
        <v>0</v>
      </c>
    </row>
    <row r="26" spans="1:12" x14ac:dyDescent="0.25">
      <c r="A26">
        <v>15036</v>
      </c>
      <c r="B26">
        <v>324</v>
      </c>
      <c r="C26">
        <v>65</v>
      </c>
      <c r="D26">
        <v>900</v>
      </c>
      <c r="E26">
        <f t="shared" si="3"/>
        <v>58500</v>
      </c>
      <c r="F26" s="1">
        <f t="shared" ca="1" si="1"/>
        <v>44691</v>
      </c>
      <c r="G26" s="2">
        <v>2</v>
      </c>
      <c r="H26" s="1">
        <f t="shared" ca="1" si="2"/>
        <v>44693</v>
      </c>
      <c r="I26" t="s">
        <v>12</v>
      </c>
      <c r="J26" t="s">
        <v>9</v>
      </c>
      <c r="K26" t="str">
        <f>VLOOKUP(Table134[[#This Row],[Depósito]], $N$2:$O$4, 2,FALSE)</f>
        <v>Rosario</v>
      </c>
      <c r="L26" t="b">
        <f ca="1">AND(Table134[[#This Row],[Estado]] &lt;&gt; "Entregado", Table134[[#This Row],[Fecha ent Prevista]] &gt; TODAY())</f>
        <v>0</v>
      </c>
    </row>
    <row r="27" spans="1:12" x14ac:dyDescent="0.25">
      <c r="A27">
        <v>45023</v>
      </c>
      <c r="B27">
        <v>325</v>
      </c>
      <c r="C27">
        <v>90</v>
      </c>
      <c r="D27">
        <v>400</v>
      </c>
      <c r="E27">
        <f t="shared" si="3"/>
        <v>36000</v>
      </c>
      <c r="F27" s="1">
        <f t="shared" ca="1" si="1"/>
        <v>44691</v>
      </c>
      <c r="G27" s="2">
        <v>7</v>
      </c>
      <c r="H27" s="1">
        <f t="shared" ca="1" si="2"/>
        <v>44698</v>
      </c>
      <c r="I27" t="s">
        <v>12</v>
      </c>
      <c r="J27" t="s">
        <v>7</v>
      </c>
      <c r="K27" t="str">
        <f>VLOOKUP(Table134[[#This Row],[Depósito]], $N$2:$O$4, 2,FALSE)</f>
        <v>Buenos Aires</v>
      </c>
      <c r="L27" t="b">
        <f ca="1">AND(Table134[[#This Row],[Estado]] &lt;&gt; "Entregado", Table134[[#This Row],[Fecha ent Prevista]] &gt; TODAY())</f>
        <v>1</v>
      </c>
    </row>
    <row r="28" spans="1:12" x14ac:dyDescent="0.25">
      <c r="A28">
        <v>40543</v>
      </c>
      <c r="B28">
        <v>326</v>
      </c>
      <c r="C28">
        <v>55</v>
      </c>
      <c r="D28">
        <v>600</v>
      </c>
      <c r="E28">
        <f t="shared" si="3"/>
        <v>33000</v>
      </c>
      <c r="F28" s="1">
        <f t="shared" ca="1" si="1"/>
        <v>44691</v>
      </c>
      <c r="G28" s="2">
        <v>6</v>
      </c>
      <c r="H28" s="1">
        <f t="shared" ca="1" si="2"/>
        <v>44697</v>
      </c>
      <c r="I28" t="s">
        <v>11</v>
      </c>
      <c r="J28" t="s">
        <v>8</v>
      </c>
      <c r="K28" t="str">
        <f>VLOOKUP(Table134[[#This Row],[Depósito]], $N$2:$O$4, 2,FALSE)</f>
        <v>Bahía Blanca</v>
      </c>
      <c r="L28" t="b">
        <f ca="1">AND(Table134[[#This Row],[Estado]] &lt;&gt; "Entregado", Table134[[#This Row],[Fecha ent Prevista]] &gt; TODAY())</f>
        <v>1</v>
      </c>
    </row>
    <row r="29" spans="1:12" x14ac:dyDescent="0.25">
      <c r="A29">
        <v>30670</v>
      </c>
      <c r="B29">
        <v>327</v>
      </c>
      <c r="C29">
        <v>35</v>
      </c>
      <c r="D29">
        <v>500</v>
      </c>
      <c r="E29">
        <f t="shared" si="3"/>
        <v>17500</v>
      </c>
      <c r="F29" s="1">
        <f t="shared" ca="1" si="1"/>
        <v>44691</v>
      </c>
      <c r="G29" s="2">
        <v>3</v>
      </c>
      <c r="H29" s="1">
        <f t="shared" ca="1" si="2"/>
        <v>44694</v>
      </c>
      <c r="I29" t="s">
        <v>11</v>
      </c>
      <c r="J29" t="s">
        <v>9</v>
      </c>
      <c r="K29" t="str">
        <f>VLOOKUP(Table134[[#This Row],[Depósito]], $N$2:$O$4, 2,FALSE)</f>
        <v>Rosario</v>
      </c>
      <c r="L29" t="b">
        <f ca="1">AND(Table134[[#This Row],[Estado]] &lt;&gt; "Entregado", Table134[[#This Row],[Fecha ent Prevista]] &gt; TODAY())</f>
        <v>0</v>
      </c>
    </row>
    <row r="30" spans="1:12" x14ac:dyDescent="0.25">
      <c r="A30">
        <v>45090</v>
      </c>
      <c r="B30">
        <v>328</v>
      </c>
      <c r="C30">
        <v>90</v>
      </c>
      <c r="D30">
        <v>700</v>
      </c>
      <c r="E30">
        <f t="shared" si="3"/>
        <v>63000</v>
      </c>
      <c r="F30" s="1">
        <f t="shared" ca="1" si="1"/>
        <v>44691</v>
      </c>
      <c r="G30" s="2">
        <v>8</v>
      </c>
      <c r="H30" s="1">
        <f t="shared" ca="1" si="2"/>
        <v>44699</v>
      </c>
      <c r="I30" t="s">
        <v>12</v>
      </c>
      <c r="J30" t="s">
        <v>7</v>
      </c>
      <c r="K30" t="str">
        <f>VLOOKUP(Table134[[#This Row],[Depósito]], $N$2:$O$4, 2,FALSE)</f>
        <v>Buenos Aires</v>
      </c>
      <c r="L30" t="b">
        <f ca="1">AND(Table134[[#This Row],[Estado]] &lt;&gt; "Entregado", Table134[[#This Row],[Fecha ent Prevista]] &gt; TODAY())</f>
        <v>1</v>
      </c>
    </row>
    <row r="31" spans="1:12" x14ac:dyDescent="0.25">
      <c r="A31">
        <v>23450</v>
      </c>
      <c r="B31">
        <v>329</v>
      </c>
      <c r="C31">
        <v>95</v>
      </c>
      <c r="D31">
        <v>300</v>
      </c>
      <c r="E31">
        <f t="shared" si="3"/>
        <v>28500</v>
      </c>
      <c r="F31" s="1">
        <f t="shared" ca="1" si="1"/>
        <v>44691</v>
      </c>
      <c r="G31" s="2">
        <v>1</v>
      </c>
      <c r="H31" s="1">
        <f t="shared" ca="1" si="2"/>
        <v>44692</v>
      </c>
      <c r="I31" t="s">
        <v>13</v>
      </c>
      <c r="J31" t="s">
        <v>8</v>
      </c>
      <c r="K31" t="str">
        <f>VLOOKUP(Table134[[#This Row],[Depósito]], $N$2:$O$4, 2,FALSE)</f>
        <v>Bahía Blanca</v>
      </c>
      <c r="L31" t="b">
        <f ca="1">AND(Table134[[#This Row],[Estado]] &lt;&gt; "Entregado", Table134[[#This Row],[Fecha ent Prevista]] &gt; TODAY())</f>
        <v>0</v>
      </c>
    </row>
    <row r="32" spans="1:12" x14ac:dyDescent="0.25">
      <c r="A32">
        <v>59830</v>
      </c>
      <c r="B32">
        <v>330</v>
      </c>
      <c r="C32">
        <v>120</v>
      </c>
      <c r="D32">
        <v>500</v>
      </c>
      <c r="E32">
        <f t="shared" si="3"/>
        <v>60000</v>
      </c>
      <c r="F32" s="1">
        <f t="shared" ca="1" si="1"/>
        <v>44691</v>
      </c>
      <c r="G32" s="2">
        <v>2</v>
      </c>
      <c r="H32" s="1">
        <f t="shared" ca="1" si="2"/>
        <v>44693</v>
      </c>
      <c r="I32" t="s">
        <v>13</v>
      </c>
      <c r="J32" t="s">
        <v>9</v>
      </c>
      <c r="K32" t="str">
        <f>VLOOKUP(Table134[[#This Row],[Depósito]], $N$2:$O$4, 2,FALSE)</f>
        <v>Rosario</v>
      </c>
      <c r="L32" t="b">
        <f ca="1">AND(Table134[[#This Row],[Estado]] &lt;&gt; "Entregado", Table134[[#This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VLOOKUP(Table134[[#This Row],[Depósito]], $N$2:$O$4, 2,FALSE)</f>
        <v>Bahía Blanca</v>
      </c>
      <c r="L33" t="b">
        <f ca="1">AND(Table134[[#This Row],[Estado]] &lt;&gt; "Entregado", Table134[[#This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VLOOKUP(Table134[[#This Row],[Depósito]], $N$2:$O$4, 2,FALSE)</f>
        <v>Rosario</v>
      </c>
      <c r="L34" t="b">
        <f ca="1">AND(Table134[[#This Row],[Estado]] &lt;&gt; "Entregado", Table134[[#This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VLOOKUP(Table134[[#This Row],[Depósito]], $N$2:$O$4, 2,FALSE)</f>
        <v>Rosario</v>
      </c>
      <c r="L35" t="b">
        <f ca="1">AND(Table134[[#This Row],[Estado]] &lt;&gt; "Entregado", Table134[[#This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VLOOKUP(Table134[[#This Row],[Depósito]], $N$2:$O$4, 2,FALSE)</f>
        <v>Buenos Aires</v>
      </c>
      <c r="L36" t="b">
        <f ca="1">AND(Table134[[#This Row],[Estado]] &lt;&gt; "Entregado", Table134[[#This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VLOOKUP(Table134[[#This Row],[Depósito]], $N$2:$O$4, 2,FALSE)</f>
        <v>Buenos Aires</v>
      </c>
      <c r="L37" t="b">
        <f ca="1">AND(Table134[[#This Row],[Estado]] &lt;&gt; "Entregado", Table134[[#This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VLOOKUP(Table134[[#This Row],[Depósito]], $N$2:$O$4, 2,FALSE)</f>
        <v>Buenos Aires</v>
      </c>
      <c r="L38" t="b">
        <f ca="1">AND(Table134[[#This Row],[Estado]] &lt;&gt; "Entregado", Table134[[#This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VLOOKUP(Table134[[#This Row],[Depósito]], $N$2:$O$4, 2,FALSE)</f>
        <v>Buenos Aires</v>
      </c>
      <c r="L39" t="b">
        <f ca="1">AND(Table134[[#This Row],[Estado]] &lt;&gt; "Entregado", Table134[[#This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VLOOKUP(Table134[[#This Row],[Depósito]], $N$2:$O$4, 2,FALSE)</f>
        <v>Bahía Blanca</v>
      </c>
      <c r="L40" t="b">
        <f ca="1">AND(Table134[[#This Row],[Estado]] &lt;&gt; "Entregado", Table134[[#This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VLOOKUP(Table134[[#This Row],[Depósito]], $N$2:$O$4, 2,FALSE)</f>
        <v>Rosario</v>
      </c>
      <c r="L41" t="b">
        <f ca="1">AND(Table134[[#This Row],[Estado]] &lt;&gt; "Entregado", Table134[[#This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VLOOKUP(Table134[[#This Row],[Depósito]], $N$2:$O$4, 2,FALSE)</f>
        <v>Rosario</v>
      </c>
      <c r="L42" t="b">
        <f ca="1">AND(Table134[[#This Row],[Estado]] &lt;&gt; "Entregado", Table134[[#This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VLOOKUP(Table134[[#This Row],[Depósito]], $N$2:$O$4, 2,FALSE)</f>
        <v>Buenos Aires</v>
      </c>
      <c r="L43" t="b">
        <f ca="1">AND(Table134[[#This Row],[Estado]] &lt;&gt; "Entregado", Table134[[#This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VLOOKUP(Table134[[#This Row],[Depósito]], $N$2:$O$4, 2,FALSE)</f>
        <v>Buenos Aires</v>
      </c>
      <c r="L44" t="b">
        <f ca="1">AND(Table134[[#This Row],[Estado]] &lt;&gt; "Entregado", Table134[[#This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VLOOKUP(Table134[[#This Row],[Depósito]], $N$2:$O$4, 2,FALSE)</f>
        <v>Bahía Blanca</v>
      </c>
      <c r="L45" t="b">
        <f ca="1">AND(Table134[[#This Row],[Estado]] &lt;&gt; "Entregado", Table134[[#This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VLOOKUP(Table134[[#This Row],[Depósito]], $N$2:$O$4, 2,FALSE)</f>
        <v>Rosario</v>
      </c>
      <c r="L46" t="b">
        <f ca="1">AND(Table134[[#This Row],[Estado]] &lt;&gt; "Entregado", Table134[[#This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VLOOKUP(Table134[[#This Row],[Depósito]], $N$2:$O$4, 2,FALSE)</f>
        <v>Buenos Aires</v>
      </c>
      <c r="L47" t="b">
        <f ca="1">AND(Table134[[#This Row],[Estado]] &lt;&gt; "Entregado", Table134[[#This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VLOOKUP(Table134[[#This Row],[Depósito]], $N$2:$O$4, 2,FALSE)</f>
        <v>Bahía Blanca</v>
      </c>
      <c r="L48" t="b">
        <f ca="1">AND(Table134[[#This Row],[Estado]] &lt;&gt; "Entregado", Table134[[#This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VLOOKUP(Table134[[#This Row],[Depósito]], $N$2:$O$4, 2,FALSE)</f>
        <v>Rosario</v>
      </c>
      <c r="L49" t="b">
        <f ca="1">AND(Table134[[#This Row],[Estado]] &lt;&gt; "Entregado", Table134[[#This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VLOOKUP(Table134[[#This Row],[Depósito]], $N$2:$O$4, 2,FALSE)</f>
        <v>Bahía Blanca</v>
      </c>
      <c r="L50" t="b">
        <f ca="1">AND(Table134[[#This Row],[Estado]] &lt;&gt; "Entregado", Table134[[#This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VLOOKUP(Table134[[#This Row],[Depósito]], $N$2:$O$4, 2,FALSE)</f>
        <v>Rosario</v>
      </c>
      <c r="L51" t="b">
        <f ca="1">AND(Table134[[#This Row],[Estado]] &lt;&gt; "Entregado", Table134[[#This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VLOOKUP(Table134[[#This Row],[Depósito]], $N$2:$O$4, 2,FALSE)</f>
        <v>Rosario</v>
      </c>
      <c r="L52" t="b">
        <f ca="1">AND(Table134[[#This Row],[Estado]] &lt;&gt; "Entregado", Table134[[#This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VLOOKUP(Table134[[#This Row],[Depósito]], $N$2:$O$4, 2,FALSE)</f>
        <v>Buenos Aires</v>
      </c>
      <c r="L53" t="b">
        <f ca="1">AND(Table134[[#This Row],[Estado]] &lt;&gt; "Entregado", Table134[[#This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VLOOKUP(Table134[[#This Row],[Depósito]], $N$2:$O$4, 2,FALSE)</f>
        <v>Buenos Aires</v>
      </c>
      <c r="L54" t="b">
        <f ca="1">AND(Table134[[#This Row],[Estado]] &lt;&gt; "Entregado", Table134[[#This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VLOOKUP(Table134[[#This Row],[Depósito]], $N$2:$O$4, 2,FALSE)</f>
        <v>Buenos Aires</v>
      </c>
      <c r="L55" t="b">
        <f ca="1">AND(Table134[[#This Row],[Estado]] &lt;&gt; "Entregado", Table134[[#This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VLOOKUP(Table134[[#This Row],[Depósito]], $N$2:$O$4, 2,FALSE)</f>
        <v>Buenos Aires</v>
      </c>
      <c r="L56" t="b">
        <f ca="1">AND(Table134[[#This Row],[Estado]] &lt;&gt; "Entregado", Table134[[#This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VLOOKUP(Table134[[#This Row],[Depósito]], $N$2:$O$4, 2,FALSE)</f>
        <v>Bahía Blanca</v>
      </c>
      <c r="L57" t="b">
        <f ca="1">AND(Table134[[#This Row],[Estado]] &lt;&gt; "Entregado", Table134[[#This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VLOOKUP(Table134[[#This Row],[Depósito]], $N$2:$O$4, 2,FALSE)</f>
        <v>Rosario</v>
      </c>
      <c r="L58" t="b">
        <f ca="1">AND(Table134[[#This Row],[Estado]] &lt;&gt; "Entregado", Table134[[#This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VLOOKUP(Table134[[#This Row],[Depósito]], $N$2:$O$4, 2,FALSE)</f>
        <v>Rosario</v>
      </c>
      <c r="L59" t="b">
        <f ca="1">AND(Table134[[#This Row],[Estado]] &lt;&gt; "Entregado", Table134[[#This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VLOOKUP(Table134[[#This Row],[Depósito]], $N$2:$O$4, 2,FALSE)</f>
        <v>Buenos Aires</v>
      </c>
      <c r="L60" t="b">
        <f ca="1">AND(Table134[[#This Row],[Estado]] &lt;&gt; "Entregado", Table134[[#This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VLOOKUP(Table134[[#This Row],[Depósito]], $N$2:$O$4, 2,FALSE)</f>
        <v>Bahía Blanca</v>
      </c>
      <c r="L61" t="b">
        <f ca="1">AND(Table134[[#This Row],[Estado]] &lt;&gt; "Entregado", Table134[[#This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VLOOKUP(Table134[[#This Row],[Depósito]], $N$2:$O$4, 2,FALSE)</f>
        <v>Rosario</v>
      </c>
      <c r="L62" t="b">
        <f ca="1">AND(Table134[[#This Row],[Estado]] &lt;&gt; "Entregado", Table134[[#This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VLOOKUP(Table134[[#This Row],[Depósito]], $N$2:$O$4, 2,FALSE)</f>
        <v>Bahía Blanca</v>
      </c>
      <c r="L63" t="b">
        <f ca="1">AND(Table134[[#This Row],[Estado]] &lt;&gt; "Entregado", Table134[[#This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VLOOKUP(Table134[[#This Row],[Depósito]], $N$2:$O$4, 2,FALSE)</f>
        <v>Rosario</v>
      </c>
      <c r="L64" t="b">
        <f ca="1">AND(Table134[[#This Row],[Estado]] &lt;&gt; "Entregado", Table134[[#This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VLOOKUP(Table134[[#This Row],[Depósito]], $N$2:$O$4, 2,FALSE)</f>
        <v>Bahía Blanca</v>
      </c>
      <c r="L65" t="b">
        <f ca="1">AND(Table134[[#This Row],[Estado]] &lt;&gt; "Entregado", Table134[[#This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VLOOKUP(Table134[[#This Row],[Depósito]], $N$2:$O$4, 2,FALSE)</f>
        <v>Buenos Aires</v>
      </c>
      <c r="L66" t="b">
        <f ca="1">AND(Table134[[#This Row],[Estado]] &lt;&gt; "Entregado", Table134[[#This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VLOOKUP(Table134[[#This Row],[Depósito]], $N$2:$O$4, 2,FALSE)</f>
        <v>Bahía Blanca</v>
      </c>
      <c r="L67" t="b">
        <f ca="1">AND(Table134[[#This Row],[Estado]] &lt;&gt; "Entregado", Table134[[#This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VLOOKUP(Table134[[#This Row],[Depósito]], $N$2:$O$4, 2,FALSE)</f>
        <v>Rosario</v>
      </c>
      <c r="L68" t="b">
        <f ca="1">AND(Table134[[#This Row],[Estado]] &lt;&gt; "Entregado", Table134[[#This Row],[Fecha ent Prevista]] &gt; TODAY())</f>
        <v>0</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BA81-AB78-431D-8577-289961860A7C}">
  <dimension ref="A1:AT68"/>
  <sheetViews>
    <sheetView topLeftCell="G1" workbookViewId="0">
      <selection activeCell="D61" sqref="D61"/>
    </sheetView>
  </sheetViews>
  <sheetFormatPr defaultRowHeight="15" x14ac:dyDescent="0.25"/>
  <cols>
    <col min="8" max="8" width="11.140625" customWidth="1"/>
    <col min="40" max="40" width="11.7109375" customWidth="1"/>
    <col min="42" max="42" width="12.7109375" customWidth="1"/>
    <col min="43" max="43" width="16.7109375" customWidth="1"/>
  </cols>
  <sheetData>
    <row r="1" spans="1:46" x14ac:dyDescent="0.25">
      <c r="A1" t="s">
        <v>10</v>
      </c>
      <c r="B1" t="s">
        <v>0</v>
      </c>
      <c r="C1" t="s">
        <v>1</v>
      </c>
      <c r="D1" t="s">
        <v>2</v>
      </c>
      <c r="E1" t="s">
        <v>3</v>
      </c>
      <c r="F1" t="s">
        <v>4</v>
      </c>
      <c r="G1" t="s">
        <v>14</v>
      </c>
      <c r="H1" t="s">
        <v>15</v>
      </c>
      <c r="I1" t="s">
        <v>5</v>
      </c>
      <c r="J1" t="s">
        <v>6</v>
      </c>
      <c r="K1" t="s">
        <v>51</v>
      </c>
      <c r="L1" t="s">
        <v>52</v>
      </c>
      <c r="N1" t="s">
        <v>40</v>
      </c>
      <c r="O1" t="s">
        <v>41</v>
      </c>
      <c r="AI1" t="s">
        <v>58</v>
      </c>
    </row>
    <row r="2" spans="1:46" x14ac:dyDescent="0.25">
      <c r="A2">
        <v>10304</v>
      </c>
      <c r="B2">
        <v>300</v>
      </c>
      <c r="C2">
        <v>25</v>
      </c>
      <c r="D2">
        <v>300</v>
      </c>
      <c r="E2">
        <f t="shared" ref="E2:E12" si="0">+D2*C2</f>
        <v>7500</v>
      </c>
      <c r="F2" s="1">
        <f ca="1">+TODAY()-5</f>
        <v>44691</v>
      </c>
      <c r="G2" s="2">
        <v>3</v>
      </c>
      <c r="H2" s="1">
        <f ca="1">+F2+G2</f>
        <v>44694</v>
      </c>
      <c r="I2" t="s">
        <v>11</v>
      </c>
      <c r="J2" t="s">
        <v>7</v>
      </c>
      <c r="K2" t="str">
        <f>VLOOKUP(Table137[[#This Row],[Depósito]], $N$2:$O$4, 2,FALSE)</f>
        <v>Buenos Aires</v>
      </c>
      <c r="L2" t="b">
        <f ca="1">AND(Table137[[#This Row],[Estado]] &lt;&gt; "Entregado", Table137[[#This Row],[Fecha ent Prevista]] &gt; TODAY())</f>
        <v>0</v>
      </c>
      <c r="N2" t="s">
        <v>7</v>
      </c>
      <c r="O2" t="s">
        <v>42</v>
      </c>
      <c r="Q2" s="3" t="s">
        <v>39</v>
      </c>
      <c r="AI2" s="8" t="s">
        <v>10</v>
      </c>
      <c r="AJ2" s="9" t="s">
        <v>0</v>
      </c>
      <c r="AK2" s="9" t="s">
        <v>1</v>
      </c>
      <c r="AL2" s="9" t="s">
        <v>2</v>
      </c>
      <c r="AM2" s="9" t="s">
        <v>3</v>
      </c>
      <c r="AN2" s="9" t="s">
        <v>4</v>
      </c>
      <c r="AO2" s="9" t="s">
        <v>14</v>
      </c>
      <c r="AP2" s="9" t="s">
        <v>15</v>
      </c>
      <c r="AQ2" s="9" t="s">
        <v>5</v>
      </c>
      <c r="AR2" s="9" t="s">
        <v>6</v>
      </c>
      <c r="AS2" s="9" t="s">
        <v>51</v>
      </c>
      <c r="AT2" s="10" t="s">
        <v>52</v>
      </c>
    </row>
    <row r="3" spans="1:4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VLOOKUP(Table137[[#This Row],[Depósito]], $N$2:$O$4, 2,FALSE)</f>
        <v>Bahía Blanca</v>
      </c>
      <c r="L3" t="b">
        <f ca="1">AND(Table137[[#This Row],[Estado]] &lt;&gt; "Entregado", Table137[[#This Row],[Fecha ent Prevista]] &gt; TODAY())</f>
        <v>1</v>
      </c>
      <c r="N3" t="s">
        <v>8</v>
      </c>
      <c r="O3" t="s">
        <v>43</v>
      </c>
      <c r="Q3" s="3" t="s">
        <v>35</v>
      </c>
      <c r="AI3">
        <v>29384</v>
      </c>
      <c r="AJ3">
        <v>302</v>
      </c>
      <c r="AK3">
        <v>20</v>
      </c>
      <c r="AL3">
        <v>900</v>
      </c>
      <c r="AM3">
        <v>18000</v>
      </c>
      <c r="AN3" s="1">
        <v>44691</v>
      </c>
      <c r="AO3" s="2">
        <v>3</v>
      </c>
      <c r="AP3" s="1">
        <v>44694</v>
      </c>
      <c r="AQ3" t="s">
        <v>13</v>
      </c>
      <c r="AR3" t="s">
        <v>9</v>
      </c>
      <c r="AS3" t="s">
        <v>44</v>
      </c>
      <c r="AT3" t="b">
        <v>0</v>
      </c>
    </row>
    <row r="4" spans="1:46" x14ac:dyDescent="0.25">
      <c r="A4">
        <v>29384</v>
      </c>
      <c r="B4">
        <v>302</v>
      </c>
      <c r="C4">
        <v>20</v>
      </c>
      <c r="D4">
        <v>900</v>
      </c>
      <c r="E4">
        <f t="shared" si="0"/>
        <v>18000</v>
      </c>
      <c r="F4" s="1">
        <f t="shared" ca="1" si="1"/>
        <v>44691</v>
      </c>
      <c r="G4" s="2">
        <v>3</v>
      </c>
      <c r="H4" s="1">
        <f t="shared" ca="1" si="2"/>
        <v>44694</v>
      </c>
      <c r="I4" t="s">
        <v>13</v>
      </c>
      <c r="J4" t="s">
        <v>9</v>
      </c>
      <c r="K4" t="str">
        <f>VLOOKUP(Table137[[#This Row],[Depósito]], $N$2:$O$4, 2,FALSE)</f>
        <v>Rosario</v>
      </c>
      <c r="L4" t="b">
        <f ca="1">AND(Table137[[#This Row],[Estado]] &lt;&gt; "Entregado", Table137[[#This Row],[Fecha ent Prevista]] &gt; TODAY())</f>
        <v>0</v>
      </c>
      <c r="N4" t="s">
        <v>9</v>
      </c>
      <c r="O4" t="s">
        <v>44</v>
      </c>
      <c r="Q4" s="3" t="s">
        <v>36</v>
      </c>
      <c r="AI4">
        <v>59302</v>
      </c>
      <c r="AJ4">
        <v>303</v>
      </c>
      <c r="AK4">
        <v>80</v>
      </c>
      <c r="AL4">
        <v>200</v>
      </c>
      <c r="AM4">
        <v>16000</v>
      </c>
      <c r="AN4" s="1">
        <v>44691</v>
      </c>
      <c r="AO4" s="2">
        <v>6</v>
      </c>
      <c r="AP4" s="1">
        <v>44697</v>
      </c>
      <c r="AQ4" t="s">
        <v>13</v>
      </c>
      <c r="AR4" t="s">
        <v>7</v>
      </c>
      <c r="AS4" t="s">
        <v>42</v>
      </c>
      <c r="AT4" t="b">
        <v>0</v>
      </c>
    </row>
    <row r="5" spans="1:46" x14ac:dyDescent="0.25">
      <c r="A5">
        <v>59302</v>
      </c>
      <c r="B5">
        <v>303</v>
      </c>
      <c r="C5">
        <v>80</v>
      </c>
      <c r="D5">
        <v>200</v>
      </c>
      <c r="E5">
        <f t="shared" si="0"/>
        <v>16000</v>
      </c>
      <c r="F5" s="1">
        <f t="shared" ca="1" si="1"/>
        <v>44691</v>
      </c>
      <c r="G5" s="2">
        <v>6</v>
      </c>
      <c r="H5" s="1">
        <f t="shared" ca="1" si="2"/>
        <v>44697</v>
      </c>
      <c r="I5" t="s">
        <v>13</v>
      </c>
      <c r="J5" t="s">
        <v>7</v>
      </c>
      <c r="K5" t="str">
        <f>VLOOKUP(Table137[[#This Row],[Depósito]], $N$2:$O$4, 2,FALSE)</f>
        <v>Buenos Aires</v>
      </c>
      <c r="L5" t="b">
        <f ca="1">AND(Table137[[#This Row],[Estado]] &lt;&gt; "Entregado", Table137[[#This Row],[Fecha ent Prevista]] &gt; TODAY())</f>
        <v>0</v>
      </c>
      <c r="Q5" s="3" t="s">
        <v>37</v>
      </c>
      <c r="AI5">
        <v>45023</v>
      </c>
      <c r="AJ5">
        <v>309</v>
      </c>
      <c r="AK5">
        <v>30</v>
      </c>
      <c r="AL5">
        <v>100</v>
      </c>
      <c r="AM5">
        <v>3000</v>
      </c>
      <c r="AN5" s="1">
        <v>44691</v>
      </c>
      <c r="AO5" s="2">
        <v>8</v>
      </c>
      <c r="AP5" s="1">
        <v>44699</v>
      </c>
      <c r="AQ5" t="s">
        <v>13</v>
      </c>
      <c r="AR5" t="s">
        <v>7</v>
      </c>
      <c r="AS5" t="s">
        <v>42</v>
      </c>
      <c r="AT5" t="b">
        <v>0</v>
      </c>
    </row>
    <row r="6" spans="1:46" x14ac:dyDescent="0.25">
      <c r="A6">
        <v>45607</v>
      </c>
      <c r="B6">
        <v>304</v>
      </c>
      <c r="C6">
        <v>40</v>
      </c>
      <c r="D6">
        <v>800</v>
      </c>
      <c r="E6">
        <f t="shared" si="0"/>
        <v>32000</v>
      </c>
      <c r="F6" s="1">
        <f t="shared" ca="1" si="1"/>
        <v>44691</v>
      </c>
      <c r="G6" s="2">
        <v>8</v>
      </c>
      <c r="H6" s="1">
        <f t="shared" ca="1" si="2"/>
        <v>44699</v>
      </c>
      <c r="I6" t="s">
        <v>12</v>
      </c>
      <c r="J6" t="s">
        <v>8</v>
      </c>
      <c r="K6" t="str">
        <f>VLOOKUP(Table137[[#This Row],[Depósito]], $N$2:$O$4, 2,FALSE)</f>
        <v>Bahía Blanca</v>
      </c>
      <c r="L6" t="b">
        <f ca="1">AND(Table137[[#This Row],[Estado]] &lt;&gt; "Entregado", Table137[[#This Row],[Fecha ent Prevista]] &gt; TODAY())</f>
        <v>1</v>
      </c>
      <c r="N6" t="s">
        <v>58</v>
      </c>
      <c r="O6" s="9" t="s">
        <v>5</v>
      </c>
      <c r="Q6" s="3" t="s">
        <v>38</v>
      </c>
      <c r="AI6">
        <v>40543</v>
      </c>
      <c r="AJ6">
        <v>310</v>
      </c>
      <c r="AK6">
        <v>25</v>
      </c>
      <c r="AL6">
        <v>500</v>
      </c>
      <c r="AM6">
        <v>12500</v>
      </c>
      <c r="AN6" s="1">
        <v>44691</v>
      </c>
      <c r="AO6" s="2">
        <v>2</v>
      </c>
      <c r="AP6" s="1">
        <v>44693</v>
      </c>
      <c r="AQ6" t="s">
        <v>13</v>
      </c>
      <c r="AR6" t="s">
        <v>7</v>
      </c>
      <c r="AS6" t="s">
        <v>42</v>
      </c>
      <c r="AT6" t="b">
        <v>0</v>
      </c>
    </row>
    <row r="7" spans="1:46" x14ac:dyDescent="0.25">
      <c r="A7">
        <v>29384</v>
      </c>
      <c r="B7">
        <v>305</v>
      </c>
      <c r="C7">
        <v>35</v>
      </c>
      <c r="D7">
        <v>400</v>
      </c>
      <c r="E7">
        <f t="shared" si="0"/>
        <v>14000</v>
      </c>
      <c r="F7" s="1">
        <f t="shared" ca="1" si="1"/>
        <v>44691</v>
      </c>
      <c r="G7" s="2">
        <v>7</v>
      </c>
      <c r="H7" s="1">
        <f t="shared" ca="1" si="2"/>
        <v>44698</v>
      </c>
      <c r="I7" t="s">
        <v>12</v>
      </c>
      <c r="J7" t="s">
        <v>9</v>
      </c>
      <c r="K7" t="str">
        <f>VLOOKUP(Table137[[#This Row],[Depósito]], $N$2:$O$4, 2,FALSE)</f>
        <v>Rosario</v>
      </c>
      <c r="L7" t="b">
        <f ca="1">AND(Table137[[#This Row],[Estado]] &lt;&gt; "Entregado", Table137[[#This Row],[Fecha ent Prevista]] &gt; TODAY())</f>
        <v>1</v>
      </c>
      <c r="O7" t="s">
        <v>13</v>
      </c>
      <c r="AI7">
        <v>50695</v>
      </c>
      <c r="AJ7">
        <v>314</v>
      </c>
      <c r="AK7">
        <v>65</v>
      </c>
      <c r="AL7">
        <v>300</v>
      </c>
      <c r="AM7">
        <v>19500</v>
      </c>
      <c r="AN7" s="1">
        <v>44691</v>
      </c>
      <c r="AO7" s="2">
        <v>8</v>
      </c>
      <c r="AP7" s="1">
        <v>44699</v>
      </c>
      <c r="AQ7" t="s">
        <v>13</v>
      </c>
      <c r="AR7" t="s">
        <v>9</v>
      </c>
      <c r="AS7" t="s">
        <v>44</v>
      </c>
      <c r="AT7" t="b">
        <v>0</v>
      </c>
    </row>
    <row r="8" spans="1:46" x14ac:dyDescent="0.25">
      <c r="A8">
        <v>50695</v>
      </c>
      <c r="B8">
        <v>306</v>
      </c>
      <c r="C8">
        <v>60</v>
      </c>
      <c r="D8">
        <v>200</v>
      </c>
      <c r="E8">
        <f t="shared" si="0"/>
        <v>12000</v>
      </c>
      <c r="F8" s="1">
        <f t="shared" ca="1" si="1"/>
        <v>44691</v>
      </c>
      <c r="G8" s="2">
        <v>3</v>
      </c>
      <c r="H8" s="1">
        <f t="shared" ca="1" si="2"/>
        <v>44694</v>
      </c>
      <c r="I8" t="s">
        <v>11</v>
      </c>
      <c r="J8" t="s">
        <v>8</v>
      </c>
      <c r="K8" t="str">
        <f>VLOOKUP(Table137[[#This Row],[Depósito]], $N$2:$O$4, 2,FALSE)</f>
        <v>Bahía Blanca</v>
      </c>
      <c r="L8" t="b">
        <f ca="1">AND(Table137[[#This Row],[Estado]] &lt;&gt; "Entregado", Table137[[#This Row],[Fecha ent Prevista]] &gt; TODAY())</f>
        <v>0</v>
      </c>
      <c r="AI8">
        <v>29384</v>
      </c>
      <c r="AJ8">
        <v>318</v>
      </c>
      <c r="AK8">
        <v>15</v>
      </c>
      <c r="AL8">
        <v>200</v>
      </c>
      <c r="AM8">
        <v>3000</v>
      </c>
      <c r="AN8" s="1">
        <v>44691</v>
      </c>
      <c r="AO8" s="2">
        <v>3</v>
      </c>
      <c r="AP8" s="1">
        <v>44694</v>
      </c>
      <c r="AQ8" t="s">
        <v>13</v>
      </c>
      <c r="AR8" t="s">
        <v>9</v>
      </c>
      <c r="AS8" t="s">
        <v>44</v>
      </c>
      <c r="AT8" t="b">
        <v>0</v>
      </c>
    </row>
    <row r="9" spans="1:46" x14ac:dyDescent="0.25">
      <c r="A9">
        <v>10395</v>
      </c>
      <c r="B9">
        <v>307</v>
      </c>
      <c r="C9">
        <v>40</v>
      </c>
      <c r="D9">
        <v>300</v>
      </c>
      <c r="E9">
        <f t="shared" si="0"/>
        <v>12000</v>
      </c>
      <c r="F9" s="1">
        <f t="shared" ca="1" si="1"/>
        <v>44691</v>
      </c>
      <c r="G9" s="2">
        <v>4</v>
      </c>
      <c r="H9" s="1">
        <f t="shared" ca="1" si="2"/>
        <v>44695</v>
      </c>
      <c r="I9" t="s">
        <v>11</v>
      </c>
      <c r="J9" t="s">
        <v>9</v>
      </c>
      <c r="K9" t="str">
        <f>VLOOKUP(Table137[[#This Row],[Depósito]], $N$2:$O$4, 2,FALSE)</f>
        <v>Rosario</v>
      </c>
      <c r="L9" t="b">
        <f ca="1">AND(Table137[[#This Row],[Estado]] &lt;&gt; "Entregado", Table137[[#This Row],[Fecha ent Prevista]] &gt; TODAY())</f>
        <v>0</v>
      </c>
      <c r="N9" t="s">
        <v>59</v>
      </c>
      <c r="O9" s="9" t="s">
        <v>5</v>
      </c>
      <c r="P9" s="9" t="s">
        <v>6</v>
      </c>
      <c r="AI9">
        <v>50695</v>
      </c>
      <c r="AJ9">
        <v>322</v>
      </c>
      <c r="AK9">
        <v>80</v>
      </c>
      <c r="AL9">
        <v>500</v>
      </c>
      <c r="AM9">
        <v>40000</v>
      </c>
      <c r="AN9" s="1">
        <v>44691</v>
      </c>
      <c r="AO9" s="2">
        <v>4</v>
      </c>
      <c r="AP9" s="1">
        <v>44695</v>
      </c>
      <c r="AQ9" t="s">
        <v>13</v>
      </c>
      <c r="AR9" t="s">
        <v>7</v>
      </c>
      <c r="AS9" t="s">
        <v>42</v>
      </c>
      <c r="AT9" t="b">
        <v>0</v>
      </c>
    </row>
    <row r="10" spans="1:46" x14ac:dyDescent="0.25">
      <c r="A10">
        <v>15036</v>
      </c>
      <c r="B10">
        <v>308</v>
      </c>
      <c r="C10">
        <v>120</v>
      </c>
      <c r="D10">
        <v>400</v>
      </c>
      <c r="E10">
        <f t="shared" si="0"/>
        <v>48000</v>
      </c>
      <c r="F10" s="1">
        <f t="shared" ca="1" si="1"/>
        <v>44691</v>
      </c>
      <c r="G10" s="2">
        <v>5</v>
      </c>
      <c r="H10" s="1">
        <f t="shared" ca="1" si="2"/>
        <v>44696</v>
      </c>
      <c r="I10" t="s">
        <v>12</v>
      </c>
      <c r="J10" t="s">
        <v>9</v>
      </c>
      <c r="K10" t="str">
        <f>VLOOKUP(Table137[[#This Row],[Depósito]], $N$2:$O$4, 2,FALSE)</f>
        <v>Rosario</v>
      </c>
      <c r="L10" t="b">
        <f ca="1">AND(Table137[[#This Row],[Estado]] &lt;&gt; "Entregado", Table137[[#This Row],[Fecha ent Prevista]] &gt; TODAY())</f>
        <v>0</v>
      </c>
      <c r="O10" t="s">
        <v>13</v>
      </c>
      <c r="P10" t="s">
        <v>9</v>
      </c>
      <c r="AI10">
        <v>10395</v>
      </c>
      <c r="AJ10">
        <v>323</v>
      </c>
      <c r="AK10">
        <v>55</v>
      </c>
      <c r="AL10">
        <v>600</v>
      </c>
      <c r="AM10">
        <v>33000</v>
      </c>
      <c r="AN10" s="1">
        <v>44691</v>
      </c>
      <c r="AO10" s="2">
        <v>8</v>
      </c>
      <c r="AP10" s="1">
        <v>44699</v>
      </c>
      <c r="AQ10" t="s">
        <v>13</v>
      </c>
      <c r="AR10" t="s">
        <v>8</v>
      </c>
      <c r="AS10" t="s">
        <v>43</v>
      </c>
      <c r="AT10" t="b">
        <v>0</v>
      </c>
    </row>
    <row r="11" spans="1:46" x14ac:dyDescent="0.25">
      <c r="A11">
        <v>45023</v>
      </c>
      <c r="B11">
        <v>309</v>
      </c>
      <c r="C11">
        <v>30</v>
      </c>
      <c r="D11">
        <v>100</v>
      </c>
      <c r="E11">
        <f t="shared" si="0"/>
        <v>3000</v>
      </c>
      <c r="F11" s="1">
        <f t="shared" ca="1" si="1"/>
        <v>44691</v>
      </c>
      <c r="G11" s="2">
        <v>8</v>
      </c>
      <c r="H11" s="1">
        <f t="shared" ca="1" si="2"/>
        <v>44699</v>
      </c>
      <c r="I11" t="s">
        <v>13</v>
      </c>
      <c r="J11" t="s">
        <v>7</v>
      </c>
      <c r="K11" t="str">
        <f>VLOOKUP(Table137[[#This Row],[Depósito]], $N$2:$O$4, 2,FALSE)</f>
        <v>Buenos Aires</v>
      </c>
      <c r="L11" t="b">
        <f ca="1">AND(Table137[[#This Row],[Estado]] &lt;&gt; "Entregado", Table137[[#This Row],[Fecha ent Prevista]] &gt; TODAY())</f>
        <v>0</v>
      </c>
      <c r="O11" t="s">
        <v>60</v>
      </c>
      <c r="P11" t="s">
        <v>7</v>
      </c>
      <c r="AI11">
        <v>23450</v>
      </c>
      <c r="AJ11">
        <v>329</v>
      </c>
      <c r="AK11">
        <v>95</v>
      </c>
      <c r="AL11">
        <v>300</v>
      </c>
      <c r="AM11">
        <v>28500</v>
      </c>
      <c r="AN11" s="1">
        <v>44691</v>
      </c>
      <c r="AO11" s="2">
        <v>1</v>
      </c>
      <c r="AP11" s="1">
        <v>44692</v>
      </c>
      <c r="AQ11" t="s">
        <v>13</v>
      </c>
      <c r="AR11" t="s">
        <v>8</v>
      </c>
      <c r="AS11" t="s">
        <v>43</v>
      </c>
      <c r="AT11" t="b">
        <v>0</v>
      </c>
    </row>
    <row r="12" spans="1:46" x14ac:dyDescent="0.25">
      <c r="A12">
        <v>40543</v>
      </c>
      <c r="B12">
        <v>310</v>
      </c>
      <c r="C12">
        <v>25</v>
      </c>
      <c r="D12">
        <v>500</v>
      </c>
      <c r="E12">
        <f t="shared" si="0"/>
        <v>12500</v>
      </c>
      <c r="F12" s="1">
        <f t="shared" ca="1" si="1"/>
        <v>44691</v>
      </c>
      <c r="G12" s="2">
        <v>2</v>
      </c>
      <c r="H12" s="1">
        <f t="shared" ca="1" si="2"/>
        <v>44693</v>
      </c>
      <c r="I12" t="s">
        <v>13</v>
      </c>
      <c r="J12" t="s">
        <v>7</v>
      </c>
      <c r="K12" t="str">
        <f>VLOOKUP(Table137[[#This Row],[Depósito]], $N$2:$O$4, 2,FALSE)</f>
        <v>Buenos Aires</v>
      </c>
      <c r="L12" t="b">
        <f ca="1">AND(Table137[[#This Row],[Estado]] &lt;&gt; "Entregado", Table137[[#This Row],[Fecha ent Prevista]] &gt; TODAY())</f>
        <v>0</v>
      </c>
      <c r="N12" t="s">
        <v>61</v>
      </c>
      <c r="AI12">
        <v>59830</v>
      </c>
      <c r="AJ12">
        <v>330</v>
      </c>
      <c r="AK12">
        <v>120</v>
      </c>
      <c r="AL12">
        <v>500</v>
      </c>
      <c r="AM12">
        <v>60000</v>
      </c>
      <c r="AN12" s="1">
        <v>44691</v>
      </c>
      <c r="AO12" s="2">
        <v>2</v>
      </c>
      <c r="AP12" s="1">
        <v>44693</v>
      </c>
      <c r="AQ12" t="s">
        <v>13</v>
      </c>
      <c r="AR12" t="s">
        <v>9</v>
      </c>
      <c r="AS12" t="s">
        <v>44</v>
      </c>
      <c r="AT12" t="b">
        <v>0</v>
      </c>
    </row>
    <row r="13" spans="1:46" x14ac:dyDescent="0.25">
      <c r="A13">
        <v>20550</v>
      </c>
      <c r="B13">
        <v>311</v>
      </c>
      <c r="C13">
        <v>60</v>
      </c>
      <c r="D13">
        <v>600</v>
      </c>
      <c r="E13">
        <f>+D13*C13</f>
        <v>36000</v>
      </c>
      <c r="F13" s="1">
        <f t="shared" ca="1" si="1"/>
        <v>44691</v>
      </c>
      <c r="G13" s="2">
        <v>7</v>
      </c>
      <c r="H13" s="1">
        <f t="shared" ca="1" si="2"/>
        <v>44698</v>
      </c>
      <c r="I13" t="s">
        <v>12</v>
      </c>
      <c r="J13" t="s">
        <v>7</v>
      </c>
      <c r="K13" t="str">
        <f>VLOOKUP(Table137[[#This Row],[Depósito]], $N$2:$O$4, 2,FALSE)</f>
        <v>Buenos Aires</v>
      </c>
      <c r="L13" t="b">
        <f ca="1">AND(Table137[[#This Row],[Estado]] &lt;&gt; "Entregado", Table137[[#This Row],[Fecha ent Prevista]] &gt; TODAY())</f>
        <v>1</v>
      </c>
      <c r="O13" s="9" t="s">
        <v>14</v>
      </c>
      <c r="P13" s="9" t="s">
        <v>6</v>
      </c>
      <c r="AI13">
        <v>59302</v>
      </c>
      <c r="AJ13">
        <v>334</v>
      </c>
      <c r="AK13">
        <v>90</v>
      </c>
      <c r="AL13">
        <v>400</v>
      </c>
      <c r="AM13">
        <v>36000</v>
      </c>
      <c r="AN13" s="1">
        <v>44691</v>
      </c>
      <c r="AO13" s="2">
        <v>2</v>
      </c>
      <c r="AP13" s="1">
        <v>44693</v>
      </c>
      <c r="AQ13" t="s">
        <v>13</v>
      </c>
      <c r="AR13" t="s">
        <v>7</v>
      </c>
      <c r="AS13" t="s">
        <v>42</v>
      </c>
      <c r="AT13" t="b">
        <v>0</v>
      </c>
    </row>
    <row r="14" spans="1:4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VLOOKUP(Table137[[#This Row],[Depósito]], $N$2:$O$4, 2,FALSE)</f>
        <v>Buenos Aires</v>
      </c>
      <c r="L14" t="b">
        <f ca="1">AND(Table137[[#This Row],[Estado]] &lt;&gt; "Entregado", Table137[[#This Row],[Fecha ent Prevista]] &gt; TODAY())</f>
        <v>1</v>
      </c>
      <c r="O14" t="s">
        <v>62</v>
      </c>
      <c r="P14" t="s">
        <v>8</v>
      </c>
      <c r="AI14">
        <v>45607</v>
      </c>
      <c r="AJ14">
        <v>338</v>
      </c>
      <c r="AK14">
        <v>55</v>
      </c>
      <c r="AL14">
        <v>300</v>
      </c>
      <c r="AM14">
        <v>16500</v>
      </c>
      <c r="AN14" s="1">
        <v>44691</v>
      </c>
      <c r="AO14" s="2">
        <v>3</v>
      </c>
      <c r="AP14" s="1">
        <v>44694</v>
      </c>
      <c r="AQ14" t="s">
        <v>13</v>
      </c>
      <c r="AR14" t="s">
        <v>8</v>
      </c>
      <c r="AS14" t="s">
        <v>43</v>
      </c>
      <c r="AT14" t="b">
        <v>0</v>
      </c>
    </row>
    <row r="15" spans="1:46" x14ac:dyDescent="0.25">
      <c r="A15">
        <v>29384</v>
      </c>
      <c r="B15">
        <v>313</v>
      </c>
      <c r="C15">
        <v>80</v>
      </c>
      <c r="D15">
        <v>400</v>
      </c>
      <c r="E15">
        <f t="shared" si="3"/>
        <v>32000</v>
      </c>
      <c r="F15" s="1">
        <f t="shared" ca="1" si="1"/>
        <v>44691</v>
      </c>
      <c r="G15" s="2">
        <v>3</v>
      </c>
      <c r="H15" s="1">
        <f t="shared" ca="1" si="2"/>
        <v>44694</v>
      </c>
      <c r="I15" t="s">
        <v>11</v>
      </c>
      <c r="J15" t="s">
        <v>8</v>
      </c>
      <c r="K15" t="str">
        <f>VLOOKUP(Table137[[#This Row],[Depósito]], $N$2:$O$4, 2,FALSE)</f>
        <v>Bahía Blanca</v>
      </c>
      <c r="L15" t="b">
        <f ca="1">AND(Table137[[#This Row],[Estado]] &lt;&gt; "Entregado", Table137[[#This Row],[Fecha ent Prevista]] &gt; TODAY())</f>
        <v>0</v>
      </c>
      <c r="N15" t="s">
        <v>63</v>
      </c>
      <c r="AI15">
        <v>29384</v>
      </c>
      <c r="AJ15">
        <v>339</v>
      </c>
      <c r="AK15">
        <v>80</v>
      </c>
      <c r="AL15">
        <v>800</v>
      </c>
      <c r="AM15">
        <v>64000</v>
      </c>
      <c r="AN15" s="1">
        <v>44691</v>
      </c>
      <c r="AO15" s="2">
        <v>6</v>
      </c>
      <c r="AP15" s="1">
        <v>44697</v>
      </c>
      <c r="AQ15" t="s">
        <v>13</v>
      </c>
      <c r="AR15" t="s">
        <v>9</v>
      </c>
      <c r="AS15" t="s">
        <v>44</v>
      </c>
      <c r="AT15" t="b">
        <v>0</v>
      </c>
    </row>
    <row r="16" spans="1:46" x14ac:dyDescent="0.25">
      <c r="A16">
        <v>50695</v>
      </c>
      <c r="B16">
        <v>314</v>
      </c>
      <c r="C16">
        <v>65</v>
      </c>
      <c r="D16">
        <v>300</v>
      </c>
      <c r="E16">
        <f t="shared" si="3"/>
        <v>19500</v>
      </c>
      <c r="F16" s="1">
        <f t="shared" ca="1" si="1"/>
        <v>44691</v>
      </c>
      <c r="G16" s="2">
        <v>8</v>
      </c>
      <c r="H16" s="1">
        <f t="shared" ca="1" si="2"/>
        <v>44699</v>
      </c>
      <c r="I16" t="s">
        <v>13</v>
      </c>
      <c r="J16" t="s">
        <v>9</v>
      </c>
      <c r="K16" t="str">
        <f>VLOOKUP(Table137[[#This Row],[Depósito]], $N$2:$O$4, 2,FALSE)</f>
        <v>Rosario</v>
      </c>
      <c r="L16" t="b">
        <f ca="1">AND(Table137[[#This Row],[Estado]] &lt;&gt; "Entregado", Table137[[#This Row],[Fecha ent Prevista]] &gt; TODAY())</f>
        <v>0</v>
      </c>
      <c r="O16" s="9" t="s">
        <v>0</v>
      </c>
      <c r="P16" s="9" t="s">
        <v>0</v>
      </c>
      <c r="Q16" s="9" t="s">
        <v>6</v>
      </c>
      <c r="AI16">
        <v>59302</v>
      </c>
      <c r="AJ16">
        <v>345</v>
      </c>
      <c r="AK16">
        <v>85</v>
      </c>
      <c r="AL16">
        <v>500</v>
      </c>
      <c r="AM16">
        <v>42500</v>
      </c>
      <c r="AN16" s="1">
        <v>44691</v>
      </c>
      <c r="AO16" s="2">
        <v>8</v>
      </c>
      <c r="AP16" s="1">
        <v>44699</v>
      </c>
      <c r="AQ16" t="s">
        <v>13</v>
      </c>
      <c r="AR16" t="s">
        <v>7</v>
      </c>
      <c r="AS16" t="s">
        <v>42</v>
      </c>
      <c r="AT16" t="b">
        <v>0</v>
      </c>
    </row>
    <row r="17" spans="1:46" x14ac:dyDescent="0.25">
      <c r="A17">
        <v>30960</v>
      </c>
      <c r="B17">
        <v>315</v>
      </c>
      <c r="C17">
        <v>75</v>
      </c>
      <c r="D17">
        <v>400</v>
      </c>
      <c r="E17">
        <f t="shared" si="3"/>
        <v>30000</v>
      </c>
      <c r="F17" s="1">
        <f t="shared" ca="1" si="1"/>
        <v>44691</v>
      </c>
      <c r="G17" s="2">
        <v>1</v>
      </c>
      <c r="H17" s="1">
        <f t="shared" ca="1" si="2"/>
        <v>44692</v>
      </c>
      <c r="I17" t="s">
        <v>12</v>
      </c>
      <c r="J17" t="s">
        <v>9</v>
      </c>
      <c r="K17" t="str">
        <f>VLOOKUP(Table137[[#This Row],[Depósito]], $N$2:$O$4, 2,FALSE)</f>
        <v>Rosario</v>
      </c>
      <c r="L17" t="b">
        <f ca="1">AND(Table137[[#This Row],[Estado]] &lt;&gt; "Entregado", Table137[[#This Row],[Fecha ent Prevista]] &gt; TODAY())</f>
        <v>0</v>
      </c>
      <c r="O17" t="s">
        <v>64</v>
      </c>
      <c r="P17" t="s">
        <v>65</v>
      </c>
      <c r="Q17" t="s">
        <v>66</v>
      </c>
      <c r="AI17">
        <v>23450</v>
      </c>
      <c r="AJ17">
        <v>346</v>
      </c>
      <c r="AK17">
        <v>90</v>
      </c>
      <c r="AL17">
        <v>700</v>
      </c>
      <c r="AM17">
        <v>63000</v>
      </c>
      <c r="AN17" s="1">
        <v>44691</v>
      </c>
      <c r="AO17" s="2">
        <v>2</v>
      </c>
      <c r="AP17" s="1">
        <v>44693</v>
      </c>
      <c r="AQ17" t="s">
        <v>13</v>
      </c>
      <c r="AR17" t="s">
        <v>8</v>
      </c>
      <c r="AS17" t="s">
        <v>43</v>
      </c>
      <c r="AT17" t="b">
        <v>0</v>
      </c>
    </row>
    <row r="18" spans="1:46" x14ac:dyDescent="0.25">
      <c r="A18">
        <v>10304</v>
      </c>
      <c r="B18">
        <v>316</v>
      </c>
      <c r="C18">
        <v>90</v>
      </c>
      <c r="D18">
        <v>700</v>
      </c>
      <c r="E18">
        <f t="shared" si="3"/>
        <v>63000</v>
      </c>
      <c r="F18" s="1">
        <f t="shared" ca="1" si="1"/>
        <v>44691</v>
      </c>
      <c r="G18" s="2">
        <v>2</v>
      </c>
      <c r="H18" s="1">
        <f t="shared" ca="1" si="2"/>
        <v>44693</v>
      </c>
      <c r="I18" t="s">
        <v>11</v>
      </c>
      <c r="J18" t="s">
        <v>7</v>
      </c>
      <c r="K18" t="str">
        <f>VLOOKUP(Table137[[#This Row],[Depósito]], $N$2:$O$4, 2,FALSE)</f>
        <v>Buenos Aires</v>
      </c>
      <c r="L18" t="b">
        <f ca="1">AND(Table137[[#This Row],[Estado]] &lt;&gt; "Entregado", Table137[[#This Row],[Fecha ent Prevista]] &gt; TODAY())</f>
        <v>0</v>
      </c>
      <c r="AI18">
        <v>29384</v>
      </c>
      <c r="AJ18">
        <v>350</v>
      </c>
      <c r="AK18">
        <v>35</v>
      </c>
      <c r="AL18">
        <v>600</v>
      </c>
      <c r="AM18">
        <v>21000</v>
      </c>
      <c r="AN18" s="1">
        <v>44691</v>
      </c>
      <c r="AO18" s="2">
        <v>8</v>
      </c>
      <c r="AP18" s="1">
        <v>44699</v>
      </c>
      <c r="AQ18" t="s">
        <v>13</v>
      </c>
      <c r="AR18" t="s">
        <v>9</v>
      </c>
      <c r="AS18" t="s">
        <v>44</v>
      </c>
      <c r="AT18" t="b">
        <v>0</v>
      </c>
    </row>
    <row r="19" spans="1:46" x14ac:dyDescent="0.25">
      <c r="A19">
        <v>60798</v>
      </c>
      <c r="B19">
        <v>317</v>
      </c>
      <c r="C19">
        <v>20</v>
      </c>
      <c r="D19">
        <v>800</v>
      </c>
      <c r="E19">
        <f t="shared" si="3"/>
        <v>16000</v>
      </c>
      <c r="F19" s="1">
        <f t="shared" ca="1" si="1"/>
        <v>44691</v>
      </c>
      <c r="G19" s="2">
        <v>6</v>
      </c>
      <c r="H19" s="1">
        <f t="shared" ca="1" si="2"/>
        <v>44697</v>
      </c>
      <c r="I19" t="s">
        <v>12</v>
      </c>
      <c r="J19" t="s">
        <v>8</v>
      </c>
      <c r="K19" t="str">
        <f>VLOOKUP(Table137[[#This Row],[Depósito]], $N$2:$O$4, 2,FALSE)</f>
        <v>Bahía Blanca</v>
      </c>
      <c r="L19" t="b">
        <f ca="1">AND(Table137[[#This Row],[Estado]] &lt;&gt; "Entregado", Table137[[#This Row],[Fecha ent Prevista]] &gt; TODAY())</f>
        <v>1</v>
      </c>
      <c r="AI19">
        <v>10304</v>
      </c>
      <c r="AJ19">
        <v>354</v>
      </c>
      <c r="AK19">
        <v>60</v>
      </c>
      <c r="AL19">
        <v>200</v>
      </c>
      <c r="AM19">
        <v>12000</v>
      </c>
      <c r="AN19" s="1">
        <v>44691</v>
      </c>
      <c r="AO19" s="2">
        <v>6</v>
      </c>
      <c r="AP19" s="1">
        <v>44697</v>
      </c>
      <c r="AQ19" t="s">
        <v>13</v>
      </c>
      <c r="AR19" t="s">
        <v>7</v>
      </c>
      <c r="AS19" t="s">
        <v>42</v>
      </c>
      <c r="AT19" t="b">
        <v>0</v>
      </c>
    </row>
    <row r="20" spans="1:46" x14ac:dyDescent="0.25">
      <c r="A20">
        <v>29384</v>
      </c>
      <c r="B20">
        <v>318</v>
      </c>
      <c r="C20">
        <v>15</v>
      </c>
      <c r="D20">
        <v>200</v>
      </c>
      <c r="E20">
        <f t="shared" si="3"/>
        <v>3000</v>
      </c>
      <c r="F20" s="1">
        <f t="shared" ca="1" si="1"/>
        <v>44691</v>
      </c>
      <c r="G20" s="2">
        <v>3</v>
      </c>
      <c r="H20" s="1">
        <f t="shared" ca="1" si="2"/>
        <v>44694</v>
      </c>
      <c r="I20" t="s">
        <v>13</v>
      </c>
      <c r="J20" t="s">
        <v>9</v>
      </c>
      <c r="K20" t="str">
        <f>VLOOKUP(Table137[[#This Row],[Depósito]], $N$2:$O$4, 2,FALSE)</f>
        <v>Rosario</v>
      </c>
      <c r="L20" t="b">
        <f ca="1">AND(Table137[[#This Row],[Estado]] &lt;&gt; "Entregado", Table137[[#This Row],[Fecha ent Prevista]] &gt; TODAY())</f>
        <v>0</v>
      </c>
      <c r="AI20">
        <v>60798</v>
      </c>
      <c r="AJ20">
        <v>355</v>
      </c>
      <c r="AK20">
        <v>25</v>
      </c>
      <c r="AL20">
        <v>300</v>
      </c>
      <c r="AM20">
        <v>7500</v>
      </c>
      <c r="AN20" s="1">
        <v>44691</v>
      </c>
      <c r="AO20" s="2">
        <v>3</v>
      </c>
      <c r="AP20" s="1">
        <v>44694</v>
      </c>
      <c r="AQ20" t="s">
        <v>13</v>
      </c>
      <c r="AR20" t="s">
        <v>8</v>
      </c>
      <c r="AS20" t="s">
        <v>43</v>
      </c>
      <c r="AT20" t="b">
        <v>0</v>
      </c>
    </row>
    <row r="21" spans="1:46" x14ac:dyDescent="0.25">
      <c r="A21">
        <v>59302</v>
      </c>
      <c r="B21">
        <v>319</v>
      </c>
      <c r="C21">
        <v>45</v>
      </c>
      <c r="D21">
        <v>500</v>
      </c>
      <c r="E21">
        <f t="shared" si="3"/>
        <v>22500</v>
      </c>
      <c r="F21" s="1">
        <f t="shared" ca="1" si="1"/>
        <v>44691</v>
      </c>
      <c r="G21" s="2">
        <v>4</v>
      </c>
      <c r="H21" s="1">
        <f t="shared" ca="1" si="2"/>
        <v>44695</v>
      </c>
      <c r="I21" t="s">
        <v>12</v>
      </c>
      <c r="J21" t="s">
        <v>8</v>
      </c>
      <c r="K21" t="str">
        <f>VLOOKUP(Table137[[#This Row],[Depósito]], $N$2:$O$4, 2,FALSE)</f>
        <v>Bahía Blanca</v>
      </c>
      <c r="L21" t="b">
        <f ca="1">AND(Table137[[#This Row],[Estado]] &lt;&gt; "Entregado", Table137[[#This Row],[Fecha ent Prevista]] &gt; TODAY())</f>
        <v>0</v>
      </c>
      <c r="AI21">
        <v>29384</v>
      </c>
      <c r="AJ21">
        <v>356</v>
      </c>
      <c r="AK21">
        <v>40</v>
      </c>
      <c r="AL21">
        <v>500</v>
      </c>
      <c r="AM21">
        <v>20000</v>
      </c>
      <c r="AN21" s="1">
        <v>44691</v>
      </c>
      <c r="AO21" s="2">
        <v>8</v>
      </c>
      <c r="AP21" s="1">
        <v>44699</v>
      </c>
      <c r="AQ21" t="s">
        <v>13</v>
      </c>
      <c r="AR21" t="s">
        <v>9</v>
      </c>
      <c r="AS21" t="s">
        <v>44</v>
      </c>
      <c r="AT21" t="b">
        <v>0</v>
      </c>
    </row>
    <row r="22" spans="1:46" x14ac:dyDescent="0.25">
      <c r="A22">
        <v>45607</v>
      </c>
      <c r="B22">
        <v>320</v>
      </c>
      <c r="C22">
        <v>30</v>
      </c>
      <c r="D22">
        <v>500</v>
      </c>
      <c r="E22">
        <f t="shared" si="3"/>
        <v>15000</v>
      </c>
      <c r="F22" s="1">
        <f t="shared" ca="1" si="1"/>
        <v>44691</v>
      </c>
      <c r="G22" s="2">
        <v>2</v>
      </c>
      <c r="H22" s="1">
        <f t="shared" ca="1" si="2"/>
        <v>44693</v>
      </c>
      <c r="I22" t="s">
        <v>11</v>
      </c>
      <c r="J22" t="s">
        <v>9</v>
      </c>
      <c r="K22" t="str">
        <f>VLOOKUP(Table137[[#This Row],[Depósito]], $N$2:$O$4, 2,FALSE)</f>
        <v>Rosario</v>
      </c>
      <c r="L22" t="b">
        <f ca="1">AND(Table137[[#This Row],[Estado]] &lt;&gt; "Entregado", Table137[[#This Row],[Fecha ent Prevista]] &gt; TODAY())</f>
        <v>0</v>
      </c>
      <c r="AI22">
        <v>29384</v>
      </c>
      <c r="AJ22">
        <v>359</v>
      </c>
      <c r="AK22">
        <v>110</v>
      </c>
      <c r="AL22">
        <v>800</v>
      </c>
      <c r="AM22">
        <v>88000</v>
      </c>
      <c r="AN22" s="1">
        <v>44691</v>
      </c>
      <c r="AO22" s="2">
        <v>6</v>
      </c>
      <c r="AP22" s="1">
        <v>44697</v>
      </c>
      <c r="AQ22" t="s">
        <v>13</v>
      </c>
      <c r="AR22" t="s">
        <v>8</v>
      </c>
      <c r="AS22" t="s">
        <v>43</v>
      </c>
      <c r="AT22" t="b">
        <v>0</v>
      </c>
    </row>
    <row r="23" spans="1:46" x14ac:dyDescent="0.25">
      <c r="A23">
        <v>29384</v>
      </c>
      <c r="B23">
        <v>321</v>
      </c>
      <c r="C23">
        <v>25</v>
      </c>
      <c r="D23">
        <v>300</v>
      </c>
      <c r="E23">
        <f t="shared" si="3"/>
        <v>7500</v>
      </c>
      <c r="F23" s="1">
        <f t="shared" ca="1" si="1"/>
        <v>44691</v>
      </c>
      <c r="G23" s="2">
        <v>7</v>
      </c>
      <c r="H23" s="1">
        <f t="shared" ca="1" si="2"/>
        <v>44698</v>
      </c>
      <c r="I23" t="s">
        <v>12</v>
      </c>
      <c r="J23" t="s">
        <v>8</v>
      </c>
      <c r="K23" t="str">
        <f>VLOOKUP(Table137[[#This Row],[Depósito]], $N$2:$O$4, 2,FALSE)</f>
        <v>Bahía Blanca</v>
      </c>
      <c r="L23" t="b">
        <f ca="1">AND(Table137[[#This Row],[Estado]] &lt;&gt; "Entregado", Table137[[#This Row],[Fecha ent Prevista]] &gt; TODAY())</f>
        <v>1</v>
      </c>
    </row>
    <row r="24" spans="1:46" x14ac:dyDescent="0.25">
      <c r="A24">
        <v>50695</v>
      </c>
      <c r="B24">
        <v>322</v>
      </c>
      <c r="C24">
        <v>80</v>
      </c>
      <c r="D24">
        <v>500</v>
      </c>
      <c r="E24">
        <f t="shared" si="3"/>
        <v>40000</v>
      </c>
      <c r="F24" s="1">
        <f t="shared" ca="1" si="1"/>
        <v>44691</v>
      </c>
      <c r="G24" s="2">
        <v>4</v>
      </c>
      <c r="H24" s="1">
        <f t="shared" ca="1" si="2"/>
        <v>44695</v>
      </c>
      <c r="I24" t="s">
        <v>13</v>
      </c>
      <c r="J24" t="s">
        <v>7</v>
      </c>
      <c r="K24" t="str">
        <f>VLOOKUP(Table137[[#This Row],[Depósito]], $N$2:$O$4, 2,FALSE)</f>
        <v>Buenos Aires</v>
      </c>
      <c r="L24" t="b">
        <f ca="1">AND(Table137[[#This Row],[Estado]] &lt;&gt; "Entregado", Table137[[#This Row],[Fecha ent Prevista]] &gt; TODAY())</f>
        <v>0</v>
      </c>
      <c r="AI24" t="s">
        <v>59</v>
      </c>
    </row>
    <row r="25" spans="1:46" x14ac:dyDescent="0.25">
      <c r="A25">
        <v>10395</v>
      </c>
      <c r="B25">
        <v>323</v>
      </c>
      <c r="C25">
        <v>55</v>
      </c>
      <c r="D25">
        <v>600</v>
      </c>
      <c r="E25">
        <f t="shared" si="3"/>
        <v>33000</v>
      </c>
      <c r="F25" s="1">
        <f t="shared" ca="1" si="1"/>
        <v>44691</v>
      </c>
      <c r="G25" s="2">
        <v>8</v>
      </c>
      <c r="H25" s="1">
        <f t="shared" ca="1" si="2"/>
        <v>44699</v>
      </c>
      <c r="I25" t="s">
        <v>13</v>
      </c>
      <c r="J25" t="s">
        <v>8</v>
      </c>
      <c r="K25" t="str">
        <f>VLOOKUP(Table137[[#This Row],[Depósito]], $N$2:$O$4, 2,FALSE)</f>
        <v>Bahía Blanca</v>
      </c>
      <c r="L25" t="b">
        <f ca="1">AND(Table137[[#This Row],[Estado]] &lt;&gt; "Entregado", Table137[[#This Row],[Fecha ent Prevista]] &gt; TODAY())</f>
        <v>0</v>
      </c>
      <c r="AI25" s="8" t="s">
        <v>10</v>
      </c>
      <c r="AJ25" s="9" t="s">
        <v>0</v>
      </c>
      <c r="AK25" s="9" t="s">
        <v>1</v>
      </c>
      <c r="AL25" s="9" t="s">
        <v>2</v>
      </c>
      <c r="AM25" s="9" t="s">
        <v>3</v>
      </c>
      <c r="AN25" s="9" t="s">
        <v>4</v>
      </c>
      <c r="AO25" s="9" t="s">
        <v>14</v>
      </c>
      <c r="AP25" s="9" t="s">
        <v>15</v>
      </c>
      <c r="AQ25" s="9" t="s">
        <v>5</v>
      </c>
      <c r="AR25" s="9" t="s">
        <v>6</v>
      </c>
      <c r="AS25" s="9" t="s">
        <v>51</v>
      </c>
      <c r="AT25" s="10" t="s">
        <v>52</v>
      </c>
    </row>
    <row r="26" spans="1:46" x14ac:dyDescent="0.25">
      <c r="A26">
        <v>15036</v>
      </c>
      <c r="B26">
        <v>324</v>
      </c>
      <c r="C26">
        <v>65</v>
      </c>
      <c r="D26">
        <v>900</v>
      </c>
      <c r="E26">
        <f t="shared" si="3"/>
        <v>58500</v>
      </c>
      <c r="F26" s="1">
        <f t="shared" ca="1" si="1"/>
        <v>44691</v>
      </c>
      <c r="G26" s="2">
        <v>2</v>
      </c>
      <c r="H26" s="1">
        <f t="shared" ca="1" si="2"/>
        <v>44693</v>
      </c>
      <c r="I26" t="s">
        <v>12</v>
      </c>
      <c r="J26" t="s">
        <v>9</v>
      </c>
      <c r="K26" t="str">
        <f>VLOOKUP(Table137[[#This Row],[Depósito]], $N$2:$O$4, 2,FALSE)</f>
        <v>Rosario</v>
      </c>
      <c r="L26" t="b">
        <f ca="1">AND(Table137[[#This Row],[Estado]] &lt;&gt; "Entregado", Table137[[#This Row],[Fecha ent Prevista]] &gt; TODAY())</f>
        <v>0</v>
      </c>
      <c r="AI26">
        <v>10304</v>
      </c>
      <c r="AJ26">
        <v>300</v>
      </c>
      <c r="AK26">
        <v>25</v>
      </c>
      <c r="AL26">
        <v>300</v>
      </c>
      <c r="AM26">
        <v>7500</v>
      </c>
      <c r="AN26" s="1">
        <v>44691</v>
      </c>
      <c r="AO26" s="2">
        <v>3</v>
      </c>
      <c r="AP26" s="1">
        <v>44694</v>
      </c>
      <c r="AQ26" t="s">
        <v>11</v>
      </c>
      <c r="AR26" t="s">
        <v>7</v>
      </c>
      <c r="AS26" t="s">
        <v>42</v>
      </c>
      <c r="AT26" t="b">
        <v>0</v>
      </c>
    </row>
    <row r="27" spans="1:46" x14ac:dyDescent="0.25">
      <c r="A27">
        <v>45023</v>
      </c>
      <c r="B27">
        <v>325</v>
      </c>
      <c r="C27">
        <v>90</v>
      </c>
      <c r="D27">
        <v>400</v>
      </c>
      <c r="E27">
        <f t="shared" si="3"/>
        <v>36000</v>
      </c>
      <c r="F27" s="1">
        <f t="shared" ca="1" si="1"/>
        <v>44691</v>
      </c>
      <c r="G27" s="2">
        <v>7</v>
      </c>
      <c r="H27" s="1">
        <f t="shared" ca="1" si="2"/>
        <v>44698</v>
      </c>
      <c r="I27" t="s">
        <v>12</v>
      </c>
      <c r="J27" t="s">
        <v>7</v>
      </c>
      <c r="K27" t="str">
        <f>VLOOKUP(Table137[[#This Row],[Depósito]], $N$2:$O$4, 2,FALSE)</f>
        <v>Buenos Aires</v>
      </c>
      <c r="L27" t="b">
        <f ca="1">AND(Table137[[#This Row],[Estado]] &lt;&gt; "Entregado", Table137[[#This Row],[Fecha ent Prevista]] &gt; TODAY())</f>
        <v>1</v>
      </c>
      <c r="AI27">
        <v>29384</v>
      </c>
      <c r="AJ27">
        <v>302</v>
      </c>
      <c r="AK27">
        <v>20</v>
      </c>
      <c r="AL27">
        <v>900</v>
      </c>
      <c r="AM27">
        <v>18000</v>
      </c>
      <c r="AN27" s="1">
        <v>44691</v>
      </c>
      <c r="AO27" s="2">
        <v>3</v>
      </c>
      <c r="AP27" s="1">
        <v>44694</v>
      </c>
      <c r="AQ27" t="s">
        <v>13</v>
      </c>
      <c r="AR27" t="s">
        <v>9</v>
      </c>
      <c r="AS27" t="s">
        <v>44</v>
      </c>
      <c r="AT27" t="b">
        <v>0</v>
      </c>
    </row>
    <row r="28" spans="1:46" x14ac:dyDescent="0.25">
      <c r="A28">
        <v>40543</v>
      </c>
      <c r="B28">
        <v>326</v>
      </c>
      <c r="C28">
        <v>55</v>
      </c>
      <c r="D28">
        <v>600</v>
      </c>
      <c r="E28">
        <f t="shared" si="3"/>
        <v>33000</v>
      </c>
      <c r="F28" s="1">
        <f t="shared" ca="1" si="1"/>
        <v>44691</v>
      </c>
      <c r="G28" s="2">
        <v>6</v>
      </c>
      <c r="H28" s="1">
        <f t="shared" ca="1" si="2"/>
        <v>44697</v>
      </c>
      <c r="I28" t="s">
        <v>11</v>
      </c>
      <c r="J28" t="s">
        <v>8</v>
      </c>
      <c r="K28" t="str">
        <f>VLOOKUP(Table137[[#This Row],[Depósito]], $N$2:$O$4, 2,FALSE)</f>
        <v>Bahía Blanca</v>
      </c>
      <c r="L28" t="b">
        <f ca="1">AND(Table137[[#This Row],[Estado]] &lt;&gt; "Entregado", Table137[[#This Row],[Fecha ent Prevista]] &gt; TODAY())</f>
        <v>1</v>
      </c>
      <c r="AI28">
        <v>20550</v>
      </c>
      <c r="AJ28">
        <v>311</v>
      </c>
      <c r="AK28">
        <v>60</v>
      </c>
      <c r="AL28">
        <v>600</v>
      </c>
      <c r="AM28">
        <v>36000</v>
      </c>
      <c r="AN28" s="1">
        <v>44691</v>
      </c>
      <c r="AO28" s="2">
        <v>7</v>
      </c>
      <c r="AP28" s="1">
        <v>44698</v>
      </c>
      <c r="AQ28" t="s">
        <v>12</v>
      </c>
      <c r="AR28" t="s">
        <v>7</v>
      </c>
      <c r="AS28" t="s">
        <v>42</v>
      </c>
      <c r="AT28" t="b">
        <v>1</v>
      </c>
    </row>
    <row r="29" spans="1:46" x14ac:dyDescent="0.25">
      <c r="A29">
        <v>30670</v>
      </c>
      <c r="B29">
        <v>327</v>
      </c>
      <c r="C29">
        <v>35</v>
      </c>
      <c r="D29">
        <v>500</v>
      </c>
      <c r="E29">
        <f t="shared" si="3"/>
        <v>17500</v>
      </c>
      <c r="F29" s="1">
        <f t="shared" ca="1" si="1"/>
        <v>44691</v>
      </c>
      <c r="G29" s="2">
        <v>3</v>
      </c>
      <c r="H29" s="1">
        <f t="shared" ca="1" si="2"/>
        <v>44694</v>
      </c>
      <c r="I29" t="s">
        <v>11</v>
      </c>
      <c r="J29" t="s">
        <v>9</v>
      </c>
      <c r="K29" t="str">
        <f>VLOOKUP(Table137[[#This Row],[Depósito]], $N$2:$O$4, 2,FALSE)</f>
        <v>Rosario</v>
      </c>
      <c r="L29" t="b">
        <f ca="1">AND(Table137[[#This Row],[Estado]] &lt;&gt; "Entregado", Table137[[#This Row],[Fecha ent Prevista]] &gt; TODAY())</f>
        <v>0</v>
      </c>
      <c r="AI29">
        <v>45607</v>
      </c>
      <c r="AJ29">
        <v>312</v>
      </c>
      <c r="AK29">
        <v>45</v>
      </c>
      <c r="AL29">
        <v>700</v>
      </c>
      <c r="AM29">
        <v>31500</v>
      </c>
      <c r="AN29" s="1">
        <v>44691</v>
      </c>
      <c r="AO29" s="2">
        <v>6</v>
      </c>
      <c r="AP29" s="1">
        <v>44697</v>
      </c>
      <c r="AQ29" t="s">
        <v>12</v>
      </c>
      <c r="AR29" t="s">
        <v>7</v>
      </c>
      <c r="AS29" t="s">
        <v>42</v>
      </c>
      <c r="AT29" t="b">
        <v>1</v>
      </c>
    </row>
    <row r="30" spans="1:46" x14ac:dyDescent="0.25">
      <c r="A30">
        <v>45090</v>
      </c>
      <c r="B30">
        <v>328</v>
      </c>
      <c r="C30">
        <v>90</v>
      </c>
      <c r="D30">
        <v>700</v>
      </c>
      <c r="E30">
        <f t="shared" si="3"/>
        <v>63000</v>
      </c>
      <c r="F30" s="1">
        <f t="shared" ca="1" si="1"/>
        <v>44691</v>
      </c>
      <c r="G30" s="2">
        <v>8</v>
      </c>
      <c r="H30" s="1">
        <f t="shared" ca="1" si="2"/>
        <v>44699</v>
      </c>
      <c r="I30" t="s">
        <v>12</v>
      </c>
      <c r="J30" t="s">
        <v>7</v>
      </c>
      <c r="K30" t="str">
        <f>VLOOKUP(Table137[[#This Row],[Depósito]], $N$2:$O$4, 2,FALSE)</f>
        <v>Buenos Aires</v>
      </c>
      <c r="L30" t="b">
        <f ca="1">AND(Table137[[#This Row],[Estado]] &lt;&gt; "Entregado", Table137[[#This Row],[Fecha ent Prevista]] &gt; TODAY())</f>
        <v>1</v>
      </c>
      <c r="AI30">
        <v>50695</v>
      </c>
      <c r="AJ30">
        <v>314</v>
      </c>
      <c r="AK30">
        <v>65</v>
      </c>
      <c r="AL30">
        <v>300</v>
      </c>
      <c r="AM30">
        <v>19500</v>
      </c>
      <c r="AN30" s="1">
        <v>44691</v>
      </c>
      <c r="AO30" s="2">
        <v>8</v>
      </c>
      <c r="AP30" s="1">
        <v>44699</v>
      </c>
      <c r="AQ30" t="s">
        <v>13</v>
      </c>
      <c r="AR30" t="s">
        <v>9</v>
      </c>
      <c r="AS30" t="s">
        <v>44</v>
      </c>
      <c r="AT30" t="b">
        <v>0</v>
      </c>
    </row>
    <row r="31" spans="1:46" x14ac:dyDescent="0.25">
      <c r="A31">
        <v>23450</v>
      </c>
      <c r="B31">
        <v>329</v>
      </c>
      <c r="C31">
        <v>95</v>
      </c>
      <c r="D31">
        <v>300</v>
      </c>
      <c r="E31">
        <f t="shared" si="3"/>
        <v>28500</v>
      </c>
      <c r="F31" s="1">
        <f t="shared" ca="1" si="1"/>
        <v>44691</v>
      </c>
      <c r="G31" s="2">
        <v>1</v>
      </c>
      <c r="H31" s="1">
        <f t="shared" ca="1" si="2"/>
        <v>44692</v>
      </c>
      <c r="I31" t="s">
        <v>13</v>
      </c>
      <c r="J31" t="s">
        <v>8</v>
      </c>
      <c r="K31" t="str">
        <f>VLOOKUP(Table137[[#This Row],[Depósito]], $N$2:$O$4, 2,FALSE)</f>
        <v>Bahía Blanca</v>
      </c>
      <c r="L31" t="b">
        <f ca="1">AND(Table137[[#This Row],[Estado]] &lt;&gt; "Entregado", Table137[[#This Row],[Fecha ent Prevista]] &gt; TODAY())</f>
        <v>0</v>
      </c>
      <c r="AI31">
        <v>10304</v>
      </c>
      <c r="AJ31">
        <v>316</v>
      </c>
      <c r="AK31">
        <v>90</v>
      </c>
      <c r="AL31">
        <v>700</v>
      </c>
      <c r="AM31">
        <v>63000</v>
      </c>
      <c r="AN31" s="1">
        <v>44691</v>
      </c>
      <c r="AO31" s="2">
        <v>2</v>
      </c>
      <c r="AP31" s="1">
        <v>44693</v>
      </c>
      <c r="AQ31" t="s">
        <v>11</v>
      </c>
      <c r="AR31" t="s">
        <v>7</v>
      </c>
      <c r="AS31" t="s">
        <v>42</v>
      </c>
      <c r="AT31" t="b">
        <v>0</v>
      </c>
    </row>
    <row r="32" spans="1:46" x14ac:dyDescent="0.25">
      <c r="A32">
        <v>59830</v>
      </c>
      <c r="B32">
        <v>330</v>
      </c>
      <c r="C32">
        <v>120</v>
      </c>
      <c r="D32">
        <v>500</v>
      </c>
      <c r="E32">
        <f t="shared" si="3"/>
        <v>60000</v>
      </c>
      <c r="F32" s="1">
        <f t="shared" ca="1" si="1"/>
        <v>44691</v>
      </c>
      <c r="G32" s="2">
        <v>2</v>
      </c>
      <c r="H32" s="1">
        <f t="shared" ca="1" si="2"/>
        <v>44693</v>
      </c>
      <c r="I32" t="s">
        <v>13</v>
      </c>
      <c r="J32" t="s">
        <v>9</v>
      </c>
      <c r="K32" t="str">
        <f>VLOOKUP(Table137[[#This Row],[Depósito]], $N$2:$O$4, 2,FALSE)</f>
        <v>Rosario</v>
      </c>
      <c r="L32" t="b">
        <f ca="1">AND(Table137[[#This Row],[Estado]] &lt;&gt; "Entregado", Table137[[#This Row],[Fecha ent Prevista]] &gt; TODAY())</f>
        <v>0</v>
      </c>
      <c r="AI32">
        <v>29384</v>
      </c>
      <c r="AJ32">
        <v>318</v>
      </c>
      <c r="AK32">
        <v>15</v>
      </c>
      <c r="AL32">
        <v>200</v>
      </c>
      <c r="AM32">
        <v>3000</v>
      </c>
      <c r="AN32" s="1">
        <v>44691</v>
      </c>
      <c r="AO32" s="2">
        <v>3</v>
      </c>
      <c r="AP32" s="1">
        <v>44694</v>
      </c>
      <c r="AQ32" t="s">
        <v>13</v>
      </c>
      <c r="AR32" t="s">
        <v>9</v>
      </c>
      <c r="AS32" t="s">
        <v>44</v>
      </c>
      <c r="AT32" t="b">
        <v>0</v>
      </c>
    </row>
    <row r="33" spans="1:46" x14ac:dyDescent="0.25">
      <c r="A33">
        <v>10304</v>
      </c>
      <c r="B33">
        <v>331</v>
      </c>
      <c r="C33">
        <v>15</v>
      </c>
      <c r="D33">
        <v>800</v>
      </c>
      <c r="E33">
        <f t="shared" si="3"/>
        <v>12000</v>
      </c>
      <c r="F33" s="1">
        <f t="shared" ca="1" si="1"/>
        <v>44691</v>
      </c>
      <c r="G33" s="2">
        <v>6</v>
      </c>
      <c r="H33" s="1">
        <f t="shared" ca="1" si="2"/>
        <v>44697</v>
      </c>
      <c r="I33" t="s">
        <v>12</v>
      </c>
      <c r="J33" t="s">
        <v>8</v>
      </c>
      <c r="K33" t="str">
        <f>VLOOKUP(Table137[[#This Row],[Depósito]], $N$2:$O$4, 2,FALSE)</f>
        <v>Bahía Blanca</v>
      </c>
      <c r="L33" t="b">
        <f ca="1">AND(Table137[[#This Row],[Estado]] &lt;&gt; "Entregado", Table137[[#This Row],[Fecha ent Prevista]] &gt; TODAY())</f>
        <v>1</v>
      </c>
      <c r="AI33">
        <v>45023</v>
      </c>
      <c r="AJ33">
        <v>325</v>
      </c>
      <c r="AK33">
        <v>90</v>
      </c>
      <c r="AL33">
        <v>400</v>
      </c>
      <c r="AM33">
        <v>36000</v>
      </c>
      <c r="AN33" s="1">
        <v>44691</v>
      </c>
      <c r="AO33" s="2">
        <v>7</v>
      </c>
      <c r="AP33" s="1">
        <v>44698</v>
      </c>
      <c r="AQ33" t="s">
        <v>12</v>
      </c>
      <c r="AR33" t="s">
        <v>7</v>
      </c>
      <c r="AS33" t="s">
        <v>42</v>
      </c>
      <c r="AT33" t="b">
        <v>1</v>
      </c>
    </row>
    <row r="34" spans="1:46" x14ac:dyDescent="0.25">
      <c r="A34">
        <v>60798</v>
      </c>
      <c r="B34">
        <v>332</v>
      </c>
      <c r="C34">
        <v>35</v>
      </c>
      <c r="D34">
        <v>900</v>
      </c>
      <c r="E34">
        <f t="shared" si="3"/>
        <v>31500</v>
      </c>
      <c r="F34" s="1">
        <f t="shared" ca="1" si="1"/>
        <v>44691</v>
      </c>
      <c r="G34" s="2">
        <v>3</v>
      </c>
      <c r="H34" s="1">
        <f t="shared" ca="1" si="2"/>
        <v>44694</v>
      </c>
      <c r="I34" t="s">
        <v>12</v>
      </c>
      <c r="J34" t="s">
        <v>9</v>
      </c>
      <c r="K34" t="str">
        <f>VLOOKUP(Table137[[#This Row],[Depósito]], $N$2:$O$4, 2,FALSE)</f>
        <v>Rosario</v>
      </c>
      <c r="L34" t="b">
        <f ca="1">AND(Table137[[#This Row],[Estado]] &lt;&gt; "Entregado", Table137[[#This Row],[Fecha ent Prevista]] &gt; TODAY())</f>
        <v>0</v>
      </c>
      <c r="AI34">
        <v>45090</v>
      </c>
      <c r="AJ34">
        <v>328</v>
      </c>
      <c r="AK34">
        <v>90</v>
      </c>
      <c r="AL34">
        <v>700</v>
      </c>
      <c r="AM34">
        <v>63000</v>
      </c>
      <c r="AN34" s="1">
        <v>44691</v>
      </c>
      <c r="AO34" s="2">
        <v>8</v>
      </c>
      <c r="AP34" s="1">
        <v>44699</v>
      </c>
      <c r="AQ34" t="s">
        <v>12</v>
      </c>
      <c r="AR34" t="s">
        <v>7</v>
      </c>
      <c r="AS34" t="s">
        <v>42</v>
      </c>
      <c r="AT34" t="b">
        <v>1</v>
      </c>
    </row>
    <row r="35" spans="1:46" x14ac:dyDescent="0.25">
      <c r="A35">
        <v>29384</v>
      </c>
      <c r="B35">
        <v>333</v>
      </c>
      <c r="C35">
        <v>65</v>
      </c>
      <c r="D35">
        <v>100</v>
      </c>
      <c r="E35">
        <f t="shared" si="3"/>
        <v>6500</v>
      </c>
      <c r="F35" s="1">
        <f t="shared" ca="1" si="1"/>
        <v>44691</v>
      </c>
      <c r="G35" s="2">
        <v>4</v>
      </c>
      <c r="H35" s="1">
        <f t="shared" ca="1" si="2"/>
        <v>44695</v>
      </c>
      <c r="I35" t="s">
        <v>11</v>
      </c>
      <c r="J35" t="s">
        <v>9</v>
      </c>
      <c r="K35" t="str">
        <f>VLOOKUP(Table137[[#This Row],[Depósito]], $N$2:$O$4, 2,FALSE)</f>
        <v>Rosario</v>
      </c>
      <c r="L35" t="b">
        <f ca="1">AND(Table137[[#This Row],[Estado]] &lt;&gt; "Entregado", Table137[[#This Row],[Fecha ent Prevista]] &gt; TODAY())</f>
        <v>0</v>
      </c>
      <c r="AI35">
        <v>59830</v>
      </c>
      <c r="AJ35">
        <v>330</v>
      </c>
      <c r="AK35">
        <v>120</v>
      </c>
      <c r="AL35">
        <v>500</v>
      </c>
      <c r="AM35">
        <v>60000</v>
      </c>
      <c r="AN35" s="1">
        <v>44691</v>
      </c>
      <c r="AO35" s="2">
        <v>2</v>
      </c>
      <c r="AP35" s="1">
        <v>44693</v>
      </c>
      <c r="AQ35" t="s">
        <v>13</v>
      </c>
      <c r="AR35" t="s">
        <v>9</v>
      </c>
      <c r="AS35" t="s">
        <v>44</v>
      </c>
      <c r="AT35" t="b">
        <v>0</v>
      </c>
    </row>
    <row r="36" spans="1:46" x14ac:dyDescent="0.25">
      <c r="A36">
        <v>59302</v>
      </c>
      <c r="B36">
        <v>334</v>
      </c>
      <c r="C36">
        <v>90</v>
      </c>
      <c r="D36">
        <v>400</v>
      </c>
      <c r="E36">
        <f t="shared" si="3"/>
        <v>36000</v>
      </c>
      <c r="F36" s="1">
        <f t="shared" ca="1" si="1"/>
        <v>44691</v>
      </c>
      <c r="G36" s="2">
        <v>2</v>
      </c>
      <c r="H36" s="1">
        <f t="shared" ca="1" si="2"/>
        <v>44693</v>
      </c>
      <c r="I36" t="s">
        <v>13</v>
      </c>
      <c r="J36" t="s">
        <v>7</v>
      </c>
      <c r="K36" t="str">
        <f>VLOOKUP(Table137[[#This Row],[Depósito]], $N$2:$O$4, 2,FALSE)</f>
        <v>Buenos Aires</v>
      </c>
      <c r="L36" t="b">
        <f ca="1">AND(Table137[[#This Row],[Estado]] &lt;&gt; "Entregado", Table137[[#This Row],[Fecha ent Prevista]] &gt; TODAY())</f>
        <v>0</v>
      </c>
      <c r="AI36">
        <v>45607</v>
      </c>
      <c r="AJ36">
        <v>335</v>
      </c>
      <c r="AK36">
        <v>85</v>
      </c>
      <c r="AL36">
        <v>300</v>
      </c>
      <c r="AM36">
        <v>25500</v>
      </c>
      <c r="AN36" s="1">
        <v>44691</v>
      </c>
      <c r="AO36" s="2">
        <v>7</v>
      </c>
      <c r="AP36" s="1">
        <v>44698</v>
      </c>
      <c r="AQ36" t="s">
        <v>12</v>
      </c>
      <c r="AR36" t="s">
        <v>7</v>
      </c>
      <c r="AS36" t="s">
        <v>42</v>
      </c>
      <c r="AT36" t="b">
        <v>1</v>
      </c>
    </row>
    <row r="37" spans="1:46" x14ac:dyDescent="0.25">
      <c r="A37">
        <v>45607</v>
      </c>
      <c r="B37">
        <v>335</v>
      </c>
      <c r="C37">
        <v>85</v>
      </c>
      <c r="D37">
        <v>300</v>
      </c>
      <c r="E37">
        <f t="shared" si="3"/>
        <v>25500</v>
      </c>
      <c r="F37" s="1">
        <f t="shared" ca="1" si="1"/>
        <v>44691</v>
      </c>
      <c r="G37" s="2">
        <v>7</v>
      </c>
      <c r="H37" s="1">
        <f t="shared" ca="1" si="2"/>
        <v>44698</v>
      </c>
      <c r="I37" t="s">
        <v>12</v>
      </c>
      <c r="J37" t="s">
        <v>7</v>
      </c>
      <c r="K37" t="str">
        <f>VLOOKUP(Table137[[#This Row],[Depósito]], $N$2:$O$4, 2,FALSE)</f>
        <v>Buenos Aires</v>
      </c>
      <c r="L37" t="b">
        <f ca="1">AND(Table137[[#This Row],[Estado]] &lt;&gt; "Entregado", Table137[[#This Row],[Fecha ent Prevista]] &gt; TODAY())</f>
        <v>1</v>
      </c>
      <c r="AI37">
        <v>29384</v>
      </c>
      <c r="AJ37">
        <v>336</v>
      </c>
      <c r="AK37">
        <v>75</v>
      </c>
      <c r="AL37">
        <v>500</v>
      </c>
      <c r="AM37">
        <v>37500</v>
      </c>
      <c r="AN37" s="1">
        <v>44691</v>
      </c>
      <c r="AO37" s="2">
        <v>4</v>
      </c>
      <c r="AP37" s="1">
        <v>44695</v>
      </c>
      <c r="AQ37" t="s">
        <v>11</v>
      </c>
      <c r="AR37" t="s">
        <v>7</v>
      </c>
      <c r="AS37" t="s">
        <v>42</v>
      </c>
      <c r="AT37" t="b">
        <v>0</v>
      </c>
    </row>
    <row r="38" spans="1:46" x14ac:dyDescent="0.25">
      <c r="A38">
        <v>29384</v>
      </c>
      <c r="B38">
        <v>336</v>
      </c>
      <c r="C38">
        <v>75</v>
      </c>
      <c r="D38">
        <v>500</v>
      </c>
      <c r="E38">
        <f t="shared" si="3"/>
        <v>37500</v>
      </c>
      <c r="F38" s="1">
        <f t="shared" ca="1" si="1"/>
        <v>44691</v>
      </c>
      <c r="G38" s="2">
        <v>4</v>
      </c>
      <c r="H38" s="1">
        <f t="shared" ca="1" si="2"/>
        <v>44695</v>
      </c>
      <c r="I38" t="s">
        <v>11</v>
      </c>
      <c r="J38" t="s">
        <v>7</v>
      </c>
      <c r="K38" t="str">
        <f>VLOOKUP(Table137[[#This Row],[Depósito]], $N$2:$O$4, 2,FALSE)</f>
        <v>Buenos Aires</v>
      </c>
      <c r="L38" t="b">
        <f ca="1">AND(Table137[[#This Row],[Estado]] &lt;&gt; "Entregado", Table137[[#This Row],[Fecha ent Prevista]] &gt; TODAY())</f>
        <v>0</v>
      </c>
      <c r="AI38">
        <v>20550</v>
      </c>
      <c r="AJ38">
        <v>337</v>
      </c>
      <c r="AK38">
        <v>30</v>
      </c>
      <c r="AL38">
        <v>600</v>
      </c>
      <c r="AM38">
        <v>18000</v>
      </c>
      <c r="AN38" s="1">
        <v>44691</v>
      </c>
      <c r="AO38" s="2">
        <v>6</v>
      </c>
      <c r="AP38" s="1">
        <v>44697</v>
      </c>
      <c r="AQ38" t="s">
        <v>12</v>
      </c>
      <c r="AR38" t="s">
        <v>7</v>
      </c>
      <c r="AS38" t="s">
        <v>42</v>
      </c>
      <c r="AT38" t="b">
        <v>1</v>
      </c>
    </row>
    <row r="39" spans="1:46" x14ac:dyDescent="0.25">
      <c r="A39">
        <v>20550</v>
      </c>
      <c r="B39">
        <v>337</v>
      </c>
      <c r="C39">
        <v>30</v>
      </c>
      <c r="D39">
        <v>600</v>
      </c>
      <c r="E39">
        <f t="shared" si="3"/>
        <v>18000</v>
      </c>
      <c r="F39" s="1">
        <f t="shared" ca="1" si="1"/>
        <v>44691</v>
      </c>
      <c r="G39" s="2">
        <v>6</v>
      </c>
      <c r="H39" s="1">
        <f t="shared" ca="1" si="2"/>
        <v>44697</v>
      </c>
      <c r="I39" t="s">
        <v>12</v>
      </c>
      <c r="J39" t="s">
        <v>7</v>
      </c>
      <c r="K39" t="str">
        <f>VLOOKUP(Table137[[#This Row],[Depósito]], $N$2:$O$4, 2,FALSE)</f>
        <v>Buenos Aires</v>
      </c>
      <c r="L39" t="b">
        <f ca="1">AND(Table137[[#This Row],[Estado]] &lt;&gt; "Entregado", Table137[[#This Row],[Fecha ent Prevista]] &gt; TODAY())</f>
        <v>1</v>
      </c>
      <c r="AI39">
        <v>29384</v>
      </c>
      <c r="AJ39">
        <v>339</v>
      </c>
      <c r="AK39">
        <v>80</v>
      </c>
      <c r="AL39">
        <v>800</v>
      </c>
      <c r="AM39">
        <v>64000</v>
      </c>
      <c r="AN39" s="1">
        <v>44691</v>
      </c>
      <c r="AO39" s="2">
        <v>6</v>
      </c>
      <c r="AP39" s="1">
        <v>44697</v>
      </c>
      <c r="AQ39" t="s">
        <v>13</v>
      </c>
      <c r="AR39" t="s">
        <v>9</v>
      </c>
      <c r="AS39" t="s">
        <v>44</v>
      </c>
      <c r="AT39" t="b">
        <v>0</v>
      </c>
    </row>
    <row r="40" spans="1:46" x14ac:dyDescent="0.25">
      <c r="A40">
        <v>45607</v>
      </c>
      <c r="B40">
        <v>338</v>
      </c>
      <c r="C40">
        <v>55</v>
      </c>
      <c r="D40">
        <v>300</v>
      </c>
      <c r="E40">
        <f t="shared" si="3"/>
        <v>16500</v>
      </c>
      <c r="F40" s="1">
        <f t="shared" ca="1" si="1"/>
        <v>44691</v>
      </c>
      <c r="G40" s="2">
        <v>3</v>
      </c>
      <c r="H40" s="1">
        <f t="shared" ca="1" si="2"/>
        <v>44694</v>
      </c>
      <c r="I40" t="s">
        <v>13</v>
      </c>
      <c r="J40" t="s">
        <v>8</v>
      </c>
      <c r="K40" t="str">
        <f>VLOOKUP(Table137[[#This Row],[Depósito]], $N$2:$O$4, 2,FALSE)</f>
        <v>Bahía Blanca</v>
      </c>
      <c r="L40" t="b">
        <f ca="1">AND(Table137[[#This Row],[Estado]] &lt;&gt; "Entregado", Table137[[#This Row],[Fecha ent Prevista]] &gt; TODAY())</f>
        <v>0</v>
      </c>
      <c r="AI40">
        <v>30960</v>
      </c>
      <c r="AJ40">
        <v>341</v>
      </c>
      <c r="AK40">
        <v>75</v>
      </c>
      <c r="AL40">
        <v>900</v>
      </c>
      <c r="AM40">
        <v>67500</v>
      </c>
      <c r="AN40" s="1">
        <v>44691</v>
      </c>
      <c r="AO40" s="2">
        <v>7</v>
      </c>
      <c r="AP40" s="1">
        <v>44698</v>
      </c>
      <c r="AQ40" t="s">
        <v>12</v>
      </c>
      <c r="AR40" t="s">
        <v>7</v>
      </c>
      <c r="AS40" t="s">
        <v>42</v>
      </c>
      <c r="AT40" t="b">
        <v>1</v>
      </c>
    </row>
    <row r="41" spans="1:46" x14ac:dyDescent="0.25">
      <c r="A41">
        <v>29384</v>
      </c>
      <c r="B41">
        <v>339</v>
      </c>
      <c r="C41">
        <v>80</v>
      </c>
      <c r="D41">
        <v>800</v>
      </c>
      <c r="E41">
        <f t="shared" si="3"/>
        <v>64000</v>
      </c>
      <c r="F41" s="1">
        <f t="shared" ca="1" si="1"/>
        <v>44691</v>
      </c>
      <c r="G41" s="2">
        <v>6</v>
      </c>
      <c r="H41" s="1">
        <f t="shared" ca="1" si="2"/>
        <v>44697</v>
      </c>
      <c r="I41" t="s">
        <v>13</v>
      </c>
      <c r="J41" t="s">
        <v>9</v>
      </c>
      <c r="K41" t="str">
        <f>VLOOKUP(Table137[[#This Row],[Depósito]], $N$2:$O$4, 2,FALSE)</f>
        <v>Rosario</v>
      </c>
      <c r="L41" t="b">
        <f ca="1">AND(Table137[[#This Row],[Estado]] &lt;&gt; "Entregado", Table137[[#This Row],[Fecha ent Prevista]] &gt; TODAY())</f>
        <v>0</v>
      </c>
      <c r="AI41">
        <v>10304</v>
      </c>
      <c r="AJ41">
        <v>342</v>
      </c>
      <c r="AK41">
        <v>120</v>
      </c>
      <c r="AL41">
        <v>500</v>
      </c>
      <c r="AM41">
        <v>60000</v>
      </c>
      <c r="AN41" s="1">
        <v>44691</v>
      </c>
      <c r="AO41" s="2">
        <v>3</v>
      </c>
      <c r="AP41" s="1">
        <v>44694</v>
      </c>
      <c r="AQ41" t="s">
        <v>11</v>
      </c>
      <c r="AR41" t="s">
        <v>7</v>
      </c>
      <c r="AS41" t="s">
        <v>42</v>
      </c>
      <c r="AT41" t="b">
        <v>0</v>
      </c>
    </row>
    <row r="42" spans="1:46" x14ac:dyDescent="0.25">
      <c r="A42">
        <v>50695</v>
      </c>
      <c r="B42">
        <v>340</v>
      </c>
      <c r="C42">
        <v>120</v>
      </c>
      <c r="D42">
        <v>700</v>
      </c>
      <c r="E42">
        <f t="shared" si="3"/>
        <v>84000</v>
      </c>
      <c r="F42" s="1">
        <f t="shared" ca="1" si="1"/>
        <v>44691</v>
      </c>
      <c r="G42" s="2">
        <v>8</v>
      </c>
      <c r="H42" s="1">
        <f t="shared" ca="1" si="2"/>
        <v>44699</v>
      </c>
      <c r="I42" t="s">
        <v>12</v>
      </c>
      <c r="J42" t="s">
        <v>9</v>
      </c>
      <c r="K42" t="str">
        <f>VLOOKUP(Table137[[#This Row],[Depósito]], $N$2:$O$4, 2,FALSE)</f>
        <v>Rosario</v>
      </c>
      <c r="L42" t="b">
        <f ca="1">AND(Table137[[#This Row],[Estado]] &lt;&gt; "Entregado", Table137[[#This Row],[Fecha ent Prevista]] &gt; TODAY())</f>
        <v>1</v>
      </c>
      <c r="AI42">
        <v>29384</v>
      </c>
      <c r="AJ42">
        <v>350</v>
      </c>
      <c r="AK42">
        <v>35</v>
      </c>
      <c r="AL42">
        <v>600</v>
      </c>
      <c r="AM42">
        <v>21000</v>
      </c>
      <c r="AN42" s="1">
        <v>44691</v>
      </c>
      <c r="AO42" s="2">
        <v>8</v>
      </c>
      <c r="AP42" s="1">
        <v>44699</v>
      </c>
      <c r="AQ42" t="s">
        <v>13</v>
      </c>
      <c r="AR42" t="s">
        <v>9</v>
      </c>
      <c r="AS42" t="s">
        <v>44</v>
      </c>
      <c r="AT42" t="b">
        <v>0</v>
      </c>
    </row>
    <row r="43" spans="1:46" x14ac:dyDescent="0.25">
      <c r="A43">
        <v>30960</v>
      </c>
      <c r="B43">
        <v>341</v>
      </c>
      <c r="C43">
        <v>75</v>
      </c>
      <c r="D43">
        <v>900</v>
      </c>
      <c r="E43">
        <f t="shared" si="3"/>
        <v>67500</v>
      </c>
      <c r="F43" s="1">
        <f t="shared" ca="1" si="1"/>
        <v>44691</v>
      </c>
      <c r="G43" s="2">
        <v>7</v>
      </c>
      <c r="H43" s="1">
        <f t="shared" ca="1" si="2"/>
        <v>44698</v>
      </c>
      <c r="I43" t="s">
        <v>12</v>
      </c>
      <c r="J43" t="s">
        <v>7</v>
      </c>
      <c r="K43" t="str">
        <f>VLOOKUP(Table137[[#This Row],[Depósito]], $N$2:$O$4, 2,FALSE)</f>
        <v>Buenos Aires</v>
      </c>
      <c r="L43" t="b">
        <f ca="1">AND(Table137[[#This Row],[Estado]] &lt;&gt; "Entregado", Table137[[#This Row],[Fecha ent Prevista]] &gt; TODAY())</f>
        <v>1</v>
      </c>
      <c r="AI43">
        <v>59302</v>
      </c>
      <c r="AJ43">
        <v>351</v>
      </c>
      <c r="AK43">
        <v>60</v>
      </c>
      <c r="AL43">
        <v>900</v>
      </c>
      <c r="AM43">
        <v>54000</v>
      </c>
      <c r="AN43" s="1">
        <v>44691</v>
      </c>
      <c r="AO43" s="2">
        <v>1</v>
      </c>
      <c r="AP43" s="1">
        <v>44692</v>
      </c>
      <c r="AQ43" t="s">
        <v>12</v>
      </c>
      <c r="AR43" t="s">
        <v>7</v>
      </c>
      <c r="AS43" t="s">
        <v>42</v>
      </c>
      <c r="AT43" t="b">
        <v>0</v>
      </c>
    </row>
    <row r="44" spans="1:46" x14ac:dyDescent="0.25">
      <c r="A44">
        <v>10304</v>
      </c>
      <c r="B44">
        <v>342</v>
      </c>
      <c r="C44">
        <v>120</v>
      </c>
      <c r="D44">
        <v>500</v>
      </c>
      <c r="E44">
        <f t="shared" si="3"/>
        <v>60000</v>
      </c>
      <c r="F44" s="1">
        <f t="shared" ca="1" si="1"/>
        <v>44691</v>
      </c>
      <c r="G44" s="2">
        <v>3</v>
      </c>
      <c r="H44" s="1">
        <f t="shared" ca="1" si="2"/>
        <v>44694</v>
      </c>
      <c r="I44" t="s">
        <v>11</v>
      </c>
      <c r="J44" t="s">
        <v>7</v>
      </c>
      <c r="K44" t="str">
        <f>VLOOKUP(Table137[[#This Row],[Depósito]], $N$2:$O$4, 2,FALSE)</f>
        <v>Buenos Aires</v>
      </c>
      <c r="L44" t="b">
        <f ca="1">AND(Table137[[#This Row],[Estado]] &lt;&gt; "Entregado", Table137[[#This Row],[Fecha ent Prevista]] &gt; TODAY())</f>
        <v>0</v>
      </c>
      <c r="AI44">
        <v>45607</v>
      </c>
      <c r="AJ44">
        <v>352</v>
      </c>
      <c r="AK44">
        <v>40</v>
      </c>
      <c r="AL44">
        <v>600</v>
      </c>
      <c r="AM44">
        <v>24000</v>
      </c>
      <c r="AN44" s="1">
        <v>44691</v>
      </c>
      <c r="AO44" s="2">
        <v>2</v>
      </c>
      <c r="AP44" s="1">
        <v>44693</v>
      </c>
      <c r="AQ44" t="s">
        <v>11</v>
      </c>
      <c r="AR44" t="s">
        <v>7</v>
      </c>
      <c r="AS44" t="s">
        <v>42</v>
      </c>
      <c r="AT44" t="b">
        <v>0</v>
      </c>
    </row>
    <row r="45" spans="1:46" x14ac:dyDescent="0.25">
      <c r="A45">
        <v>60798</v>
      </c>
      <c r="B45">
        <v>343</v>
      </c>
      <c r="C45">
        <v>130</v>
      </c>
      <c r="D45">
        <v>400</v>
      </c>
      <c r="E45">
        <f t="shared" si="3"/>
        <v>52000</v>
      </c>
      <c r="F45" s="1">
        <f t="shared" ca="1" si="1"/>
        <v>44691</v>
      </c>
      <c r="G45" s="2">
        <v>4</v>
      </c>
      <c r="H45" s="1">
        <f t="shared" ca="1" si="2"/>
        <v>44695</v>
      </c>
      <c r="I45" t="s">
        <v>11</v>
      </c>
      <c r="J45" t="s">
        <v>8</v>
      </c>
      <c r="K45" t="str">
        <f>VLOOKUP(Table137[[#This Row],[Depósito]], $N$2:$O$4, 2,FALSE)</f>
        <v>Bahía Blanca</v>
      </c>
      <c r="L45" t="b">
        <f ca="1">AND(Table137[[#This Row],[Estado]] &lt;&gt; "Entregado", Table137[[#This Row],[Fecha ent Prevista]] &gt; TODAY())</f>
        <v>0</v>
      </c>
      <c r="AI45">
        <v>29384</v>
      </c>
      <c r="AJ45">
        <v>353</v>
      </c>
      <c r="AK45">
        <v>75</v>
      </c>
      <c r="AL45">
        <v>700</v>
      </c>
      <c r="AM45">
        <v>52500</v>
      </c>
      <c r="AN45" s="1">
        <v>44691</v>
      </c>
      <c r="AO45" s="2">
        <v>7</v>
      </c>
      <c r="AP45" s="1">
        <v>44698</v>
      </c>
      <c r="AQ45" t="s">
        <v>12</v>
      </c>
      <c r="AR45" t="s">
        <v>7</v>
      </c>
      <c r="AS45" t="s">
        <v>42</v>
      </c>
      <c r="AT45" t="b">
        <v>1</v>
      </c>
    </row>
    <row r="46" spans="1:46" x14ac:dyDescent="0.25">
      <c r="A46">
        <v>29384</v>
      </c>
      <c r="B46">
        <v>344</v>
      </c>
      <c r="C46">
        <v>100</v>
      </c>
      <c r="D46">
        <v>300</v>
      </c>
      <c r="E46">
        <f t="shared" si="3"/>
        <v>30000</v>
      </c>
      <c r="F46" s="1">
        <f t="shared" ca="1" si="1"/>
        <v>44691</v>
      </c>
      <c r="G46" s="2">
        <v>5</v>
      </c>
      <c r="H46" s="1">
        <f t="shared" ca="1" si="2"/>
        <v>44696</v>
      </c>
      <c r="I46" t="s">
        <v>12</v>
      </c>
      <c r="J46" t="s">
        <v>9</v>
      </c>
      <c r="K46" t="str">
        <f>VLOOKUP(Table137[[#This Row],[Depósito]], $N$2:$O$4, 2,FALSE)</f>
        <v>Rosario</v>
      </c>
      <c r="L46" t="b">
        <f ca="1">AND(Table137[[#This Row],[Estado]] &lt;&gt; "Entregado", Table137[[#This Row],[Fecha ent Prevista]] &gt; TODAY())</f>
        <v>0</v>
      </c>
      <c r="AI46">
        <v>29384</v>
      </c>
      <c r="AJ46">
        <v>356</v>
      </c>
      <c r="AK46">
        <v>40</v>
      </c>
      <c r="AL46">
        <v>500</v>
      </c>
      <c r="AM46">
        <v>20000</v>
      </c>
      <c r="AN46" s="1">
        <v>44691</v>
      </c>
      <c r="AO46" s="2">
        <v>8</v>
      </c>
      <c r="AP46" s="1">
        <v>44699</v>
      </c>
      <c r="AQ46" t="s">
        <v>13</v>
      </c>
      <c r="AR46" t="s">
        <v>9</v>
      </c>
      <c r="AS46" t="s">
        <v>44</v>
      </c>
      <c r="AT46" t="b">
        <v>0</v>
      </c>
    </row>
    <row r="47" spans="1:46" x14ac:dyDescent="0.25">
      <c r="A47">
        <v>59302</v>
      </c>
      <c r="B47">
        <v>345</v>
      </c>
      <c r="C47">
        <v>85</v>
      </c>
      <c r="D47">
        <v>500</v>
      </c>
      <c r="E47">
        <f t="shared" si="3"/>
        <v>42500</v>
      </c>
      <c r="F47" s="1">
        <f t="shared" ca="1" si="1"/>
        <v>44691</v>
      </c>
      <c r="G47" s="2">
        <v>8</v>
      </c>
      <c r="H47" s="1">
        <f t="shared" ca="1" si="2"/>
        <v>44699</v>
      </c>
      <c r="I47" t="s">
        <v>13</v>
      </c>
      <c r="J47" t="s">
        <v>7</v>
      </c>
      <c r="K47" t="str">
        <f>VLOOKUP(Table137[[#This Row],[Depósito]], $N$2:$O$4, 2,FALSE)</f>
        <v>Buenos Aires</v>
      </c>
      <c r="L47" t="b">
        <f ca="1">AND(Table137[[#This Row],[Estado]] &lt;&gt; "Entregado", Table137[[#This Row],[Fecha ent Prevista]] &gt; TODAY())</f>
        <v>0</v>
      </c>
      <c r="AI47">
        <v>45607</v>
      </c>
      <c r="AJ47">
        <v>358</v>
      </c>
      <c r="AK47">
        <v>90</v>
      </c>
      <c r="AL47">
        <v>300</v>
      </c>
      <c r="AM47">
        <v>27000</v>
      </c>
      <c r="AN47" s="1">
        <v>44691</v>
      </c>
      <c r="AO47" s="2">
        <v>2</v>
      </c>
      <c r="AP47" s="1">
        <v>44693</v>
      </c>
      <c r="AQ47" t="s">
        <v>11</v>
      </c>
      <c r="AR47" t="s">
        <v>7</v>
      </c>
      <c r="AS47" t="s">
        <v>42</v>
      </c>
      <c r="AT47" t="b">
        <v>0</v>
      </c>
    </row>
    <row r="48" spans="1:46" x14ac:dyDescent="0.25">
      <c r="A48">
        <v>23450</v>
      </c>
      <c r="B48">
        <v>346</v>
      </c>
      <c r="C48">
        <v>90</v>
      </c>
      <c r="D48">
        <v>700</v>
      </c>
      <c r="E48">
        <f t="shared" si="3"/>
        <v>63000</v>
      </c>
      <c r="F48" s="1">
        <f t="shared" ca="1" si="1"/>
        <v>44691</v>
      </c>
      <c r="G48" s="2">
        <v>2</v>
      </c>
      <c r="H48" s="1">
        <f t="shared" ca="1" si="2"/>
        <v>44693</v>
      </c>
      <c r="I48" t="s">
        <v>13</v>
      </c>
      <c r="J48" t="s">
        <v>8</v>
      </c>
      <c r="K48" t="str">
        <f>VLOOKUP(Table137[[#This Row],[Depósito]], $N$2:$O$4, 2,FALSE)</f>
        <v>Bahía Blanca</v>
      </c>
      <c r="L48" t="b">
        <f ca="1">AND(Table137[[#This Row],[Estado]] &lt;&gt; "Entregado", Table137[[#This Row],[Fecha ent Prevista]] &gt; TODAY())</f>
        <v>0</v>
      </c>
      <c r="AI48">
        <v>40543</v>
      </c>
      <c r="AJ48">
        <v>364</v>
      </c>
      <c r="AK48">
        <v>70</v>
      </c>
      <c r="AL48">
        <v>300</v>
      </c>
      <c r="AM48">
        <v>21000</v>
      </c>
      <c r="AN48" s="1">
        <v>44691</v>
      </c>
      <c r="AO48" s="2">
        <v>4</v>
      </c>
      <c r="AP48" s="1">
        <v>44695</v>
      </c>
      <c r="AQ48" t="s">
        <v>12</v>
      </c>
      <c r="AR48" t="s">
        <v>7</v>
      </c>
      <c r="AS48" t="s">
        <v>42</v>
      </c>
      <c r="AT48" t="b">
        <v>0</v>
      </c>
    </row>
    <row r="49" spans="1:46" x14ac:dyDescent="0.25">
      <c r="A49">
        <v>59830</v>
      </c>
      <c r="B49">
        <v>347</v>
      </c>
      <c r="C49">
        <v>110</v>
      </c>
      <c r="D49">
        <v>200</v>
      </c>
      <c r="E49">
        <f t="shared" si="3"/>
        <v>22000</v>
      </c>
      <c r="F49" s="1">
        <f t="shared" ca="1" si="1"/>
        <v>44691</v>
      </c>
      <c r="G49" s="2">
        <v>7</v>
      </c>
      <c r="H49" s="1">
        <f t="shared" ca="1" si="2"/>
        <v>44698</v>
      </c>
      <c r="I49" t="s">
        <v>12</v>
      </c>
      <c r="J49" t="s">
        <v>9</v>
      </c>
      <c r="K49" t="str">
        <f>VLOOKUP(Table137[[#This Row],[Depósito]], $N$2:$O$4, 2,FALSE)</f>
        <v>Rosario</v>
      </c>
      <c r="L49" t="b">
        <f ca="1">AND(Table137[[#This Row],[Estado]] &lt;&gt; "Entregado", Table137[[#This Row],[Fecha ent Prevista]] &gt; TODAY())</f>
        <v>1</v>
      </c>
      <c r="AI49" t="s">
        <v>61</v>
      </c>
    </row>
    <row r="50" spans="1:46" x14ac:dyDescent="0.25">
      <c r="A50">
        <v>10304</v>
      </c>
      <c r="B50">
        <v>348</v>
      </c>
      <c r="C50">
        <v>25</v>
      </c>
      <c r="D50">
        <v>500</v>
      </c>
      <c r="E50">
        <f t="shared" si="3"/>
        <v>12500</v>
      </c>
      <c r="F50" s="1">
        <f t="shared" ca="1" si="1"/>
        <v>44691</v>
      </c>
      <c r="G50" s="2">
        <v>6</v>
      </c>
      <c r="H50" s="1">
        <f t="shared" ca="1" si="2"/>
        <v>44697</v>
      </c>
      <c r="I50" t="s">
        <v>12</v>
      </c>
      <c r="J50" t="s">
        <v>8</v>
      </c>
      <c r="K50" t="str">
        <f>VLOOKUP(Table137[[#This Row],[Depósito]], $N$2:$O$4, 2,FALSE)</f>
        <v>Bahía Blanca</v>
      </c>
      <c r="L50" t="b">
        <f ca="1">AND(Table137[[#This Row],[Estado]] &lt;&gt; "Entregado", Table137[[#This Row],[Fecha ent Prevista]] &gt; TODAY())</f>
        <v>1</v>
      </c>
      <c r="AI50" s="8" t="s">
        <v>10</v>
      </c>
      <c r="AJ50" s="9" t="s">
        <v>0</v>
      </c>
      <c r="AK50" s="9" t="s">
        <v>1</v>
      </c>
      <c r="AL50" s="9" t="s">
        <v>2</v>
      </c>
      <c r="AM50" s="9" t="s">
        <v>3</v>
      </c>
      <c r="AN50" s="9" t="s">
        <v>4</v>
      </c>
      <c r="AO50" s="9" t="s">
        <v>14</v>
      </c>
      <c r="AP50" s="9" t="s">
        <v>15</v>
      </c>
      <c r="AQ50" s="9" t="s">
        <v>5</v>
      </c>
      <c r="AR50" s="9" t="s">
        <v>6</v>
      </c>
      <c r="AS50" s="9" t="s">
        <v>51</v>
      </c>
      <c r="AT50" s="10" t="s">
        <v>52</v>
      </c>
    </row>
    <row r="51" spans="1:46" x14ac:dyDescent="0.25">
      <c r="A51">
        <v>60798</v>
      </c>
      <c r="B51">
        <v>349</v>
      </c>
      <c r="C51">
        <v>90</v>
      </c>
      <c r="D51">
        <v>500</v>
      </c>
      <c r="E51">
        <f t="shared" si="3"/>
        <v>45000</v>
      </c>
      <c r="F51" s="1">
        <f t="shared" ca="1" si="1"/>
        <v>44691</v>
      </c>
      <c r="G51" s="2">
        <v>3</v>
      </c>
      <c r="H51" s="1">
        <f t="shared" ca="1" si="2"/>
        <v>44694</v>
      </c>
      <c r="I51" t="s">
        <v>11</v>
      </c>
      <c r="J51" t="s">
        <v>9</v>
      </c>
      <c r="K51" t="str">
        <f>VLOOKUP(Table137[[#This Row],[Depósito]], $N$2:$O$4, 2,FALSE)</f>
        <v>Rosario</v>
      </c>
      <c r="L51" t="b">
        <f ca="1">AND(Table137[[#This Row],[Estado]] &lt;&gt; "Entregado", Table137[[#This Row],[Fecha ent Prevista]] &gt; TODAY())</f>
        <v>0</v>
      </c>
      <c r="AI51">
        <v>60798</v>
      </c>
      <c r="AJ51">
        <v>301</v>
      </c>
      <c r="AK51">
        <v>90</v>
      </c>
      <c r="AL51">
        <v>500</v>
      </c>
      <c r="AM51">
        <v>45000</v>
      </c>
      <c r="AN51" s="1">
        <v>44691</v>
      </c>
      <c r="AO51" s="2">
        <v>6</v>
      </c>
      <c r="AP51" s="1">
        <v>44697</v>
      </c>
      <c r="AQ51" t="s">
        <v>12</v>
      </c>
      <c r="AR51" t="s">
        <v>8</v>
      </c>
      <c r="AS51" t="s">
        <v>43</v>
      </c>
      <c r="AT51" t="b">
        <v>1</v>
      </c>
    </row>
    <row r="52" spans="1:46" x14ac:dyDescent="0.25">
      <c r="A52">
        <v>29384</v>
      </c>
      <c r="B52">
        <v>350</v>
      </c>
      <c r="C52">
        <v>35</v>
      </c>
      <c r="D52">
        <v>600</v>
      </c>
      <c r="E52">
        <f t="shared" si="3"/>
        <v>21000</v>
      </c>
      <c r="F52" s="1">
        <f t="shared" ca="1" si="1"/>
        <v>44691</v>
      </c>
      <c r="G52" s="2">
        <v>8</v>
      </c>
      <c r="H52" s="1">
        <f t="shared" ca="1" si="2"/>
        <v>44699</v>
      </c>
      <c r="I52" t="s">
        <v>13</v>
      </c>
      <c r="J52" t="s">
        <v>9</v>
      </c>
      <c r="K52" t="str">
        <f>VLOOKUP(Table137[[#This Row],[Depósito]], $N$2:$O$4, 2,FALSE)</f>
        <v>Rosario</v>
      </c>
      <c r="L52" t="b">
        <f ca="1">AND(Table137[[#This Row],[Estado]] &lt;&gt; "Entregado", Table137[[#This Row],[Fecha ent Prevista]] &gt; TODAY())</f>
        <v>0</v>
      </c>
      <c r="AI52">
        <v>45607</v>
      </c>
      <c r="AJ52">
        <v>304</v>
      </c>
      <c r="AK52">
        <v>40</v>
      </c>
      <c r="AL52">
        <v>800</v>
      </c>
      <c r="AM52">
        <v>32000</v>
      </c>
      <c r="AN52" s="1">
        <v>44691</v>
      </c>
      <c r="AO52" s="2">
        <v>8</v>
      </c>
      <c r="AP52" s="1">
        <v>44699</v>
      </c>
      <c r="AQ52" t="s">
        <v>12</v>
      </c>
      <c r="AR52" t="s">
        <v>8</v>
      </c>
      <c r="AS52" t="s">
        <v>43</v>
      </c>
      <c r="AT52" t="b">
        <v>1</v>
      </c>
    </row>
    <row r="53" spans="1:46" x14ac:dyDescent="0.25">
      <c r="A53">
        <v>59302</v>
      </c>
      <c r="B53">
        <v>351</v>
      </c>
      <c r="C53">
        <v>60</v>
      </c>
      <c r="D53">
        <v>900</v>
      </c>
      <c r="E53">
        <f t="shared" si="3"/>
        <v>54000</v>
      </c>
      <c r="F53" s="1">
        <f t="shared" ca="1" si="1"/>
        <v>44691</v>
      </c>
      <c r="G53" s="2">
        <v>1</v>
      </c>
      <c r="H53" s="1">
        <f t="shared" ca="1" si="2"/>
        <v>44692</v>
      </c>
      <c r="I53" t="s">
        <v>12</v>
      </c>
      <c r="J53" t="s">
        <v>7</v>
      </c>
      <c r="K53" t="str">
        <f>VLOOKUP(Table137[[#This Row],[Depósito]], $N$2:$O$4, 2,FALSE)</f>
        <v>Buenos Aires</v>
      </c>
      <c r="L53" t="b">
        <f ca="1">AND(Table137[[#This Row],[Estado]] &lt;&gt; "Entregado", Table137[[#This Row],[Fecha ent Prevista]] &gt; TODAY())</f>
        <v>0</v>
      </c>
      <c r="AI53">
        <v>60798</v>
      </c>
      <c r="AJ53">
        <v>317</v>
      </c>
      <c r="AK53">
        <v>20</v>
      </c>
      <c r="AL53">
        <v>800</v>
      </c>
      <c r="AM53">
        <v>16000</v>
      </c>
      <c r="AN53" s="1">
        <v>44691</v>
      </c>
      <c r="AO53" s="2">
        <v>6</v>
      </c>
      <c r="AP53" s="1">
        <v>44697</v>
      </c>
      <c r="AQ53" t="s">
        <v>12</v>
      </c>
      <c r="AR53" t="s">
        <v>8</v>
      </c>
      <c r="AS53" t="s">
        <v>43</v>
      </c>
      <c r="AT53" t="b">
        <v>1</v>
      </c>
    </row>
    <row r="54" spans="1:46" x14ac:dyDescent="0.25">
      <c r="A54">
        <v>45607</v>
      </c>
      <c r="B54">
        <v>352</v>
      </c>
      <c r="C54">
        <v>40</v>
      </c>
      <c r="D54">
        <v>600</v>
      </c>
      <c r="E54">
        <f t="shared" si="3"/>
        <v>24000</v>
      </c>
      <c r="F54" s="1">
        <f t="shared" ca="1" si="1"/>
        <v>44691</v>
      </c>
      <c r="G54" s="2">
        <v>2</v>
      </c>
      <c r="H54" s="1">
        <f t="shared" ca="1" si="2"/>
        <v>44693</v>
      </c>
      <c r="I54" t="s">
        <v>11</v>
      </c>
      <c r="J54" t="s">
        <v>7</v>
      </c>
      <c r="K54" t="str">
        <f>VLOOKUP(Table137[[#This Row],[Depósito]], $N$2:$O$4, 2,FALSE)</f>
        <v>Buenos Aires</v>
      </c>
      <c r="L54" t="b">
        <f ca="1">AND(Table137[[#This Row],[Estado]] &lt;&gt; "Entregado", Table137[[#This Row],[Fecha ent Prevista]] &gt; TODAY())</f>
        <v>0</v>
      </c>
      <c r="AI54">
        <v>59302</v>
      </c>
      <c r="AJ54">
        <v>319</v>
      </c>
      <c r="AK54">
        <v>45</v>
      </c>
      <c r="AL54">
        <v>500</v>
      </c>
      <c r="AM54">
        <v>22500</v>
      </c>
      <c r="AN54" s="1">
        <v>44691</v>
      </c>
      <c r="AO54" s="2">
        <v>4</v>
      </c>
      <c r="AP54" s="1">
        <v>44695</v>
      </c>
      <c r="AQ54" t="s">
        <v>12</v>
      </c>
      <c r="AR54" t="s">
        <v>8</v>
      </c>
      <c r="AS54" t="s">
        <v>43</v>
      </c>
      <c r="AT54" t="b">
        <v>0</v>
      </c>
    </row>
    <row r="55" spans="1:46" x14ac:dyDescent="0.25">
      <c r="A55">
        <v>29384</v>
      </c>
      <c r="B55">
        <v>353</v>
      </c>
      <c r="C55">
        <v>75</v>
      </c>
      <c r="D55">
        <v>700</v>
      </c>
      <c r="E55">
        <f t="shared" si="3"/>
        <v>52500</v>
      </c>
      <c r="F55" s="1">
        <f t="shared" ca="1" si="1"/>
        <v>44691</v>
      </c>
      <c r="G55" s="2">
        <v>7</v>
      </c>
      <c r="H55" s="1">
        <f t="shared" ca="1" si="2"/>
        <v>44698</v>
      </c>
      <c r="I55" t="s">
        <v>12</v>
      </c>
      <c r="J55" t="s">
        <v>7</v>
      </c>
      <c r="K55" t="str">
        <f>VLOOKUP(Table137[[#This Row],[Depósito]], $N$2:$O$4, 2,FALSE)</f>
        <v>Buenos Aires</v>
      </c>
      <c r="L55" t="b">
        <f ca="1">AND(Table137[[#This Row],[Estado]] &lt;&gt; "Entregado", Table137[[#This Row],[Fecha ent Prevista]] &gt; TODAY())</f>
        <v>1</v>
      </c>
      <c r="AI55">
        <v>29384</v>
      </c>
      <c r="AJ55">
        <v>321</v>
      </c>
      <c r="AK55">
        <v>25</v>
      </c>
      <c r="AL55">
        <v>300</v>
      </c>
      <c r="AM55">
        <v>7500</v>
      </c>
      <c r="AN55" s="1">
        <v>44691</v>
      </c>
      <c r="AO55" s="2">
        <v>7</v>
      </c>
      <c r="AP55" s="1">
        <v>44698</v>
      </c>
      <c r="AQ55" t="s">
        <v>12</v>
      </c>
      <c r="AR55" t="s">
        <v>8</v>
      </c>
      <c r="AS55" t="s">
        <v>43</v>
      </c>
      <c r="AT55" t="b">
        <v>1</v>
      </c>
    </row>
    <row r="56" spans="1:46" x14ac:dyDescent="0.25">
      <c r="A56">
        <v>10304</v>
      </c>
      <c r="B56">
        <v>354</v>
      </c>
      <c r="C56">
        <v>60</v>
      </c>
      <c r="D56">
        <v>200</v>
      </c>
      <c r="E56">
        <f t="shared" si="3"/>
        <v>12000</v>
      </c>
      <c r="F56" s="1">
        <f t="shared" ca="1" si="1"/>
        <v>44691</v>
      </c>
      <c r="G56" s="2">
        <v>6</v>
      </c>
      <c r="H56" s="1">
        <f t="shared" ca="1" si="2"/>
        <v>44697</v>
      </c>
      <c r="I56" t="s">
        <v>13</v>
      </c>
      <c r="J56" t="s">
        <v>7</v>
      </c>
      <c r="K56" t="str">
        <f>VLOOKUP(Table137[[#This Row],[Depósito]], $N$2:$O$4, 2,FALSE)</f>
        <v>Buenos Aires</v>
      </c>
      <c r="L56" t="b">
        <f ca="1">AND(Table137[[#This Row],[Estado]] &lt;&gt; "Entregado", Table137[[#This Row],[Fecha ent Prevista]] &gt; TODAY())</f>
        <v>0</v>
      </c>
      <c r="AI56">
        <v>10395</v>
      </c>
      <c r="AJ56">
        <v>323</v>
      </c>
      <c r="AK56">
        <v>55</v>
      </c>
      <c r="AL56">
        <v>600</v>
      </c>
      <c r="AM56">
        <v>33000</v>
      </c>
      <c r="AN56" s="1">
        <v>44691</v>
      </c>
      <c r="AO56" s="2">
        <v>8</v>
      </c>
      <c r="AP56" s="1">
        <v>44699</v>
      </c>
      <c r="AQ56" t="s">
        <v>13</v>
      </c>
      <c r="AR56" t="s">
        <v>8</v>
      </c>
      <c r="AS56" t="s">
        <v>43</v>
      </c>
      <c r="AT56" t="b">
        <v>0</v>
      </c>
    </row>
    <row r="57" spans="1:46" x14ac:dyDescent="0.25">
      <c r="A57">
        <v>60798</v>
      </c>
      <c r="B57">
        <v>355</v>
      </c>
      <c r="C57">
        <v>25</v>
      </c>
      <c r="D57">
        <v>300</v>
      </c>
      <c r="E57">
        <f t="shared" si="3"/>
        <v>7500</v>
      </c>
      <c r="F57" s="1">
        <f t="shared" ca="1" si="1"/>
        <v>44691</v>
      </c>
      <c r="G57" s="2">
        <v>3</v>
      </c>
      <c r="H57" s="1">
        <f t="shared" ca="1" si="2"/>
        <v>44694</v>
      </c>
      <c r="I57" t="s">
        <v>13</v>
      </c>
      <c r="J57" t="s">
        <v>8</v>
      </c>
      <c r="K57" t="str">
        <f>VLOOKUP(Table137[[#This Row],[Depósito]], $N$2:$O$4, 2,FALSE)</f>
        <v>Bahía Blanca</v>
      </c>
      <c r="L57" t="b">
        <f ca="1">AND(Table137[[#This Row],[Estado]] &lt;&gt; "Entregado", Table137[[#This Row],[Fecha ent Prevista]] &gt; TODAY())</f>
        <v>0</v>
      </c>
      <c r="AI57">
        <v>40543</v>
      </c>
      <c r="AJ57">
        <v>326</v>
      </c>
      <c r="AK57">
        <v>55</v>
      </c>
      <c r="AL57">
        <v>600</v>
      </c>
      <c r="AM57">
        <v>33000</v>
      </c>
      <c r="AN57" s="1">
        <v>44691</v>
      </c>
      <c r="AO57" s="2">
        <v>6</v>
      </c>
      <c r="AP57" s="1">
        <v>44697</v>
      </c>
      <c r="AQ57" t="s">
        <v>11</v>
      </c>
      <c r="AR57" t="s">
        <v>8</v>
      </c>
      <c r="AS57" t="s">
        <v>43</v>
      </c>
      <c r="AT57" t="b">
        <v>1</v>
      </c>
    </row>
    <row r="58" spans="1:46" x14ac:dyDescent="0.25">
      <c r="A58">
        <v>29384</v>
      </c>
      <c r="B58">
        <v>356</v>
      </c>
      <c r="C58">
        <v>40</v>
      </c>
      <c r="D58">
        <v>500</v>
      </c>
      <c r="E58">
        <f t="shared" si="3"/>
        <v>20000</v>
      </c>
      <c r="F58" s="1">
        <f t="shared" ca="1" si="1"/>
        <v>44691</v>
      </c>
      <c r="G58" s="2">
        <v>8</v>
      </c>
      <c r="H58" s="1">
        <f t="shared" ca="1" si="2"/>
        <v>44699</v>
      </c>
      <c r="I58" t="s">
        <v>13</v>
      </c>
      <c r="J58" t="s">
        <v>9</v>
      </c>
      <c r="K58" t="str">
        <f>VLOOKUP(Table137[[#This Row],[Depósito]], $N$2:$O$4, 2,FALSE)</f>
        <v>Rosario</v>
      </c>
      <c r="L58" t="b">
        <f ca="1">AND(Table137[[#This Row],[Estado]] &lt;&gt; "Entregado", Table137[[#This Row],[Fecha ent Prevista]] &gt; TODAY())</f>
        <v>0</v>
      </c>
      <c r="AI58">
        <v>10304</v>
      </c>
      <c r="AJ58">
        <v>331</v>
      </c>
      <c r="AK58">
        <v>15</v>
      </c>
      <c r="AL58">
        <v>800</v>
      </c>
      <c r="AM58">
        <v>12000</v>
      </c>
      <c r="AN58" s="1">
        <v>44691</v>
      </c>
      <c r="AO58" s="2">
        <v>6</v>
      </c>
      <c r="AP58" s="1">
        <v>44697</v>
      </c>
      <c r="AQ58" t="s">
        <v>12</v>
      </c>
      <c r="AR58" t="s">
        <v>8</v>
      </c>
      <c r="AS58" t="s">
        <v>43</v>
      </c>
      <c r="AT58" t="b">
        <v>1</v>
      </c>
    </row>
    <row r="59" spans="1:46" x14ac:dyDescent="0.25">
      <c r="A59">
        <v>59302</v>
      </c>
      <c r="B59">
        <v>357</v>
      </c>
      <c r="C59">
        <v>95</v>
      </c>
      <c r="D59">
        <v>600</v>
      </c>
      <c r="E59">
        <f t="shared" si="3"/>
        <v>57000</v>
      </c>
      <c r="F59" s="1">
        <f t="shared" ca="1" si="1"/>
        <v>44691</v>
      </c>
      <c r="G59" s="2">
        <v>1</v>
      </c>
      <c r="H59" s="1">
        <f t="shared" ca="1" si="2"/>
        <v>44692</v>
      </c>
      <c r="I59" t="s">
        <v>12</v>
      </c>
      <c r="J59" t="s">
        <v>9</v>
      </c>
      <c r="K59" t="str">
        <f>VLOOKUP(Table137[[#This Row],[Depósito]], $N$2:$O$4, 2,FALSE)</f>
        <v>Rosario</v>
      </c>
      <c r="L59" t="b">
        <f ca="1">AND(Table137[[#This Row],[Estado]] &lt;&gt; "Entregado", Table137[[#This Row],[Fecha ent Prevista]] &gt; TODAY())</f>
        <v>0</v>
      </c>
      <c r="AI59">
        <v>60798</v>
      </c>
      <c r="AJ59">
        <v>343</v>
      </c>
      <c r="AK59">
        <v>130</v>
      </c>
      <c r="AL59">
        <v>400</v>
      </c>
      <c r="AM59">
        <v>52000</v>
      </c>
      <c r="AN59" s="1">
        <v>44691</v>
      </c>
      <c r="AO59" s="2">
        <v>4</v>
      </c>
      <c r="AP59" s="1">
        <v>44695</v>
      </c>
      <c r="AQ59" t="s">
        <v>11</v>
      </c>
      <c r="AR59" t="s">
        <v>8</v>
      </c>
      <c r="AS59" t="s">
        <v>43</v>
      </c>
      <c r="AT59" t="b">
        <v>0</v>
      </c>
    </row>
    <row r="60" spans="1:46" x14ac:dyDescent="0.25">
      <c r="A60">
        <v>45607</v>
      </c>
      <c r="B60">
        <v>358</v>
      </c>
      <c r="C60">
        <v>90</v>
      </c>
      <c r="D60">
        <v>300</v>
      </c>
      <c r="E60">
        <f t="shared" si="3"/>
        <v>27000</v>
      </c>
      <c r="F60" s="1">
        <f t="shared" ca="1" si="1"/>
        <v>44691</v>
      </c>
      <c r="G60" s="2">
        <v>2</v>
      </c>
      <c r="H60" s="1">
        <f t="shared" ca="1" si="2"/>
        <v>44693</v>
      </c>
      <c r="I60" t="s">
        <v>11</v>
      </c>
      <c r="J60" t="s">
        <v>7</v>
      </c>
      <c r="K60" t="str">
        <f>VLOOKUP(Table137[[#This Row],[Depósito]], $N$2:$O$4, 2,FALSE)</f>
        <v>Buenos Aires</v>
      </c>
      <c r="L60" t="b">
        <f ca="1">AND(Table137[[#This Row],[Estado]] &lt;&gt; "Entregado", Table137[[#This Row],[Fecha ent Prevista]] &gt; TODAY())</f>
        <v>0</v>
      </c>
      <c r="AI60">
        <v>10304</v>
      </c>
      <c r="AJ60">
        <v>348</v>
      </c>
      <c r="AK60">
        <v>25</v>
      </c>
      <c r="AL60">
        <v>500</v>
      </c>
      <c r="AM60">
        <v>12500</v>
      </c>
      <c r="AN60" s="1">
        <v>44691</v>
      </c>
      <c r="AO60" s="2">
        <v>6</v>
      </c>
      <c r="AP60" s="1">
        <v>44697</v>
      </c>
      <c r="AQ60" t="s">
        <v>12</v>
      </c>
      <c r="AR60" t="s">
        <v>8</v>
      </c>
      <c r="AS60" t="s">
        <v>43</v>
      </c>
      <c r="AT60" t="b">
        <v>1</v>
      </c>
    </row>
    <row r="61" spans="1:46" x14ac:dyDescent="0.25">
      <c r="A61">
        <v>29384</v>
      </c>
      <c r="B61">
        <v>359</v>
      </c>
      <c r="C61">
        <v>110</v>
      </c>
      <c r="D61">
        <v>800</v>
      </c>
      <c r="E61">
        <f t="shared" si="3"/>
        <v>88000</v>
      </c>
      <c r="F61" s="1">
        <f t="shared" ca="1" si="1"/>
        <v>44691</v>
      </c>
      <c r="G61" s="2">
        <v>6</v>
      </c>
      <c r="H61" s="1">
        <f t="shared" ca="1" si="2"/>
        <v>44697</v>
      </c>
      <c r="I61" t="s">
        <v>13</v>
      </c>
      <c r="J61" t="s">
        <v>8</v>
      </c>
      <c r="K61" t="str">
        <f>VLOOKUP(Table137[[#This Row],[Depósito]], $N$2:$O$4, 2,FALSE)</f>
        <v>Bahía Blanca</v>
      </c>
      <c r="L61" t="b">
        <f ca="1">AND(Table137[[#This Row],[Estado]] &lt;&gt; "Entregado", Table137[[#This Row],[Fecha ent Prevista]] &gt; TODAY())</f>
        <v>0</v>
      </c>
      <c r="AI61">
        <v>29384</v>
      </c>
      <c r="AJ61">
        <v>359</v>
      </c>
      <c r="AK61">
        <v>110</v>
      </c>
      <c r="AL61">
        <v>800</v>
      </c>
      <c r="AM61">
        <v>88000</v>
      </c>
      <c r="AN61" s="1">
        <v>44691</v>
      </c>
      <c r="AO61" s="2">
        <v>6</v>
      </c>
      <c r="AP61" s="1">
        <v>44697</v>
      </c>
      <c r="AQ61" t="s">
        <v>13</v>
      </c>
      <c r="AR61" t="s">
        <v>8</v>
      </c>
      <c r="AS61" t="s">
        <v>43</v>
      </c>
      <c r="AT61" t="b">
        <v>0</v>
      </c>
    </row>
    <row r="62" spans="1:46" x14ac:dyDescent="0.25">
      <c r="A62">
        <v>50695</v>
      </c>
      <c r="B62">
        <v>360</v>
      </c>
      <c r="C62">
        <v>45</v>
      </c>
      <c r="D62">
        <v>700</v>
      </c>
      <c r="E62">
        <f t="shared" si="3"/>
        <v>31500</v>
      </c>
      <c r="F62" s="1">
        <f t="shared" ca="1" si="1"/>
        <v>44691</v>
      </c>
      <c r="G62" s="2">
        <v>3</v>
      </c>
      <c r="H62" s="1">
        <f t="shared" ca="1" si="2"/>
        <v>44694</v>
      </c>
      <c r="I62" t="s">
        <v>12</v>
      </c>
      <c r="J62" t="s">
        <v>9</v>
      </c>
      <c r="K62" t="str">
        <f>VLOOKUP(Table137[[#This Row],[Depósito]], $N$2:$O$4, 2,FALSE)</f>
        <v>Rosario</v>
      </c>
      <c r="L62" t="b">
        <f ca="1">AND(Table137[[#This Row],[Estado]] &lt;&gt; "Entregado", Table137[[#This Row],[Fecha ent Prevista]] &gt; TODAY())</f>
        <v>0</v>
      </c>
      <c r="AI62">
        <v>10395</v>
      </c>
      <c r="AJ62">
        <v>361</v>
      </c>
      <c r="AK62">
        <v>55</v>
      </c>
      <c r="AL62">
        <v>900</v>
      </c>
      <c r="AM62">
        <v>49500</v>
      </c>
      <c r="AN62" s="1">
        <v>44691</v>
      </c>
      <c r="AO62" s="2">
        <v>4</v>
      </c>
      <c r="AP62" s="1">
        <v>44695</v>
      </c>
      <c r="AQ62" t="s">
        <v>11</v>
      </c>
      <c r="AR62" t="s">
        <v>8</v>
      </c>
      <c r="AS62" t="s">
        <v>43</v>
      </c>
      <c r="AT62" t="b">
        <v>0</v>
      </c>
    </row>
    <row r="63" spans="1:46" x14ac:dyDescent="0.25">
      <c r="A63">
        <v>10395</v>
      </c>
      <c r="B63">
        <v>361</v>
      </c>
      <c r="C63">
        <v>55</v>
      </c>
      <c r="D63">
        <v>900</v>
      </c>
      <c r="E63">
        <f t="shared" si="3"/>
        <v>49500</v>
      </c>
      <c r="F63" s="1">
        <f t="shared" ca="1" si="1"/>
        <v>44691</v>
      </c>
      <c r="G63" s="2">
        <v>4</v>
      </c>
      <c r="H63" s="1">
        <f t="shared" ca="1" si="2"/>
        <v>44695</v>
      </c>
      <c r="I63" t="s">
        <v>11</v>
      </c>
      <c r="J63" t="s">
        <v>8</v>
      </c>
      <c r="K63" t="str">
        <f>VLOOKUP(Table137[[#This Row],[Depósito]], $N$2:$O$4, 2,FALSE)</f>
        <v>Bahía Blanca</v>
      </c>
      <c r="L63" t="b">
        <f ca="1">AND(Table137[[#This Row],[Estado]] &lt;&gt; "Entregado", Table137[[#This Row],[Fecha ent Prevista]] &gt; TODAY())</f>
        <v>0</v>
      </c>
      <c r="AI63">
        <v>45023</v>
      </c>
      <c r="AJ63">
        <v>363</v>
      </c>
      <c r="AK63">
        <v>40</v>
      </c>
      <c r="AL63">
        <v>400</v>
      </c>
      <c r="AM63">
        <v>16000</v>
      </c>
      <c r="AN63" s="1">
        <v>44691</v>
      </c>
      <c r="AO63" s="2">
        <v>7</v>
      </c>
      <c r="AP63" s="1">
        <v>44698</v>
      </c>
      <c r="AQ63" t="s">
        <v>11</v>
      </c>
      <c r="AR63" t="s">
        <v>8</v>
      </c>
      <c r="AS63" t="s">
        <v>43</v>
      </c>
      <c r="AT63" t="b">
        <v>1</v>
      </c>
    </row>
    <row r="64" spans="1:46" x14ac:dyDescent="0.25">
      <c r="A64">
        <v>15036</v>
      </c>
      <c r="B64">
        <v>362</v>
      </c>
      <c r="C64">
        <v>110</v>
      </c>
      <c r="D64">
        <v>500</v>
      </c>
      <c r="E64">
        <f t="shared" si="3"/>
        <v>55000</v>
      </c>
      <c r="F64" s="1">
        <f t="shared" ca="1" si="1"/>
        <v>44691</v>
      </c>
      <c r="G64" s="2">
        <v>2</v>
      </c>
      <c r="H64" s="1">
        <f t="shared" ca="1" si="2"/>
        <v>44693</v>
      </c>
      <c r="I64" t="s">
        <v>12</v>
      </c>
      <c r="J64" t="s">
        <v>9</v>
      </c>
      <c r="K64" t="str">
        <f>VLOOKUP(Table137[[#This Row],[Depósito]], $N$2:$O$4, 2,FALSE)</f>
        <v>Rosario</v>
      </c>
      <c r="L64" t="b">
        <f ca="1">AND(Table137[[#This Row],[Estado]] &lt;&gt; "Entregado", Table137[[#This Row],[Fecha ent Prevista]] &gt; TODAY())</f>
        <v>0</v>
      </c>
      <c r="AI64">
        <v>20550</v>
      </c>
      <c r="AJ64">
        <v>365</v>
      </c>
      <c r="AK64">
        <v>35</v>
      </c>
      <c r="AL64">
        <v>500</v>
      </c>
      <c r="AM64">
        <v>17500</v>
      </c>
      <c r="AN64" s="1">
        <v>44691</v>
      </c>
      <c r="AO64" s="2">
        <v>8</v>
      </c>
      <c r="AP64" s="1">
        <v>44699</v>
      </c>
      <c r="AQ64" t="s">
        <v>12</v>
      </c>
      <c r="AR64" t="s">
        <v>8</v>
      </c>
      <c r="AS64" t="s">
        <v>43</v>
      </c>
      <c r="AT64" t="b">
        <v>1</v>
      </c>
    </row>
    <row r="65" spans="1:46" x14ac:dyDescent="0.25">
      <c r="A65">
        <v>45023</v>
      </c>
      <c r="B65">
        <v>363</v>
      </c>
      <c r="C65">
        <v>40</v>
      </c>
      <c r="D65">
        <v>400</v>
      </c>
      <c r="E65">
        <f t="shared" si="3"/>
        <v>16000</v>
      </c>
      <c r="F65" s="1">
        <f t="shared" ca="1" si="1"/>
        <v>44691</v>
      </c>
      <c r="G65" s="2">
        <v>7</v>
      </c>
      <c r="H65" s="1">
        <f t="shared" ca="1" si="2"/>
        <v>44698</v>
      </c>
      <c r="I65" t="s">
        <v>11</v>
      </c>
      <c r="J65" t="s">
        <v>8</v>
      </c>
      <c r="K65" t="str">
        <f>VLOOKUP(Table137[[#This Row],[Depósito]], $N$2:$O$4, 2,FALSE)</f>
        <v>Bahía Blanca</v>
      </c>
      <c r="L65" t="b">
        <f ca="1">AND(Table137[[#This Row],[Estado]] &lt;&gt; "Entregado", Table137[[#This Row],[Fecha ent Prevista]] &gt; TODAY())</f>
        <v>1</v>
      </c>
      <c r="AI65" t="s">
        <v>63</v>
      </c>
    </row>
    <row r="66" spans="1:46" x14ac:dyDescent="0.25">
      <c r="A66">
        <v>40543</v>
      </c>
      <c r="B66">
        <v>364</v>
      </c>
      <c r="C66">
        <v>70</v>
      </c>
      <c r="D66">
        <v>300</v>
      </c>
      <c r="E66">
        <f t="shared" si="3"/>
        <v>21000</v>
      </c>
      <c r="F66" s="1">
        <f t="shared" ca="1" si="1"/>
        <v>44691</v>
      </c>
      <c r="G66" s="2">
        <v>4</v>
      </c>
      <c r="H66" s="1">
        <f t="shared" ca="1" si="2"/>
        <v>44695</v>
      </c>
      <c r="I66" t="s">
        <v>12</v>
      </c>
      <c r="J66" t="s">
        <v>7</v>
      </c>
      <c r="K66" t="str">
        <f>VLOOKUP(Table137[[#This Row],[Depósito]], $N$2:$O$4, 2,FALSE)</f>
        <v>Buenos Aires</v>
      </c>
      <c r="L66" t="b">
        <f ca="1">AND(Table137[[#This Row],[Estado]] &lt;&gt; "Entregado", Table137[[#This Row],[Fecha ent Prevista]] &gt; TODAY())</f>
        <v>0</v>
      </c>
      <c r="AI66" s="8" t="s">
        <v>10</v>
      </c>
      <c r="AJ66" s="9" t="s">
        <v>0</v>
      </c>
      <c r="AK66" s="9" t="s">
        <v>1</v>
      </c>
      <c r="AL66" s="9" t="s">
        <v>2</v>
      </c>
      <c r="AM66" s="9" t="s">
        <v>3</v>
      </c>
      <c r="AN66" s="9" t="s">
        <v>4</v>
      </c>
      <c r="AO66" s="9" t="s">
        <v>14</v>
      </c>
      <c r="AP66" s="9" t="s">
        <v>15</v>
      </c>
      <c r="AQ66" s="9" t="s">
        <v>5</v>
      </c>
      <c r="AR66" s="9" t="s">
        <v>6</v>
      </c>
      <c r="AS66" s="9" t="s">
        <v>51</v>
      </c>
      <c r="AT66" s="10" t="s">
        <v>52</v>
      </c>
    </row>
    <row r="67" spans="1:46"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VLOOKUP(Table137[[#This Row],[Depósito]], $N$2:$O$4, 2,FALSE)</f>
        <v>Bahía Blanca</v>
      </c>
      <c r="L67" t="b">
        <f ca="1">AND(Table137[[#This Row],[Estado]] &lt;&gt; "Entregado", Table137[[#This Row],[Fecha ent Prevista]] &gt; TODAY())</f>
        <v>1</v>
      </c>
      <c r="AI67">
        <v>50695</v>
      </c>
      <c r="AJ67">
        <v>306</v>
      </c>
      <c r="AK67">
        <v>60</v>
      </c>
      <c r="AL67">
        <v>200</v>
      </c>
      <c r="AM67">
        <v>12000</v>
      </c>
      <c r="AN67" s="1">
        <v>44691</v>
      </c>
      <c r="AO67" s="2">
        <v>3</v>
      </c>
      <c r="AP67" s="1">
        <v>44694</v>
      </c>
      <c r="AQ67" t="s">
        <v>11</v>
      </c>
      <c r="AR67" t="s">
        <v>8</v>
      </c>
      <c r="AS67" t="s">
        <v>43</v>
      </c>
      <c r="AT67" t="b">
        <v>0</v>
      </c>
    </row>
    <row r="68" spans="1:46" x14ac:dyDescent="0.25">
      <c r="A68">
        <v>45607</v>
      </c>
      <c r="B68">
        <v>366</v>
      </c>
      <c r="C68">
        <v>40</v>
      </c>
      <c r="D68">
        <v>700</v>
      </c>
      <c r="E68">
        <f t="shared" si="3"/>
        <v>28000</v>
      </c>
      <c r="F68" s="1">
        <f t="shared" ca="1" si="4"/>
        <v>44691</v>
      </c>
      <c r="G68" s="2">
        <v>2</v>
      </c>
      <c r="H68" s="1">
        <f t="shared" ca="1" si="5"/>
        <v>44693</v>
      </c>
      <c r="I68" t="s">
        <v>11</v>
      </c>
      <c r="J68" t="s">
        <v>9</v>
      </c>
      <c r="K68" t="str">
        <f>VLOOKUP(Table137[[#This Row],[Depósito]], $N$2:$O$4, 2,FALSE)</f>
        <v>Rosario</v>
      </c>
      <c r="L68" t="b">
        <f ca="1">AND(Table137[[#This Row],[Estado]] &lt;&gt; "Entregado", Table137[[#This Row],[Fecha ent Prevista]] &gt; TODAY())</f>
        <v>0</v>
      </c>
      <c r="AI68">
        <v>45023</v>
      </c>
      <c r="AJ68">
        <v>309</v>
      </c>
      <c r="AK68">
        <v>30</v>
      </c>
      <c r="AL68">
        <v>100</v>
      </c>
      <c r="AM68">
        <v>3000</v>
      </c>
      <c r="AN68" s="1">
        <v>44691</v>
      </c>
      <c r="AO68" s="2">
        <v>8</v>
      </c>
      <c r="AP68" s="1">
        <v>44699</v>
      </c>
      <c r="AQ68" t="s">
        <v>13</v>
      </c>
      <c r="AR68" t="s">
        <v>7</v>
      </c>
      <c r="AS68" t="s">
        <v>42</v>
      </c>
      <c r="AT68"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760E-5875-47D3-A054-FB26386402DA}">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58E6-3B35-4DEA-BA4E-A129EDBC6341}">
  <dimension ref="A1:P68"/>
  <sheetViews>
    <sheetView topLeftCell="D2" workbookViewId="0">
      <selection activeCell="Q13" sqref="Q13"/>
    </sheetView>
  </sheetViews>
  <sheetFormatPr defaultRowHeight="15" x14ac:dyDescent="0.25"/>
  <cols>
    <col min="6" max="6" width="10.42578125" customWidth="1"/>
    <col min="8" max="8" width="11.42578125" customWidth="1"/>
    <col min="11" max="11" width="9.140625" customWidth="1"/>
    <col min="15" max="15" width="13.140625" bestFit="1" customWidth="1"/>
    <col min="16" max="16" width="14.85546875" bestFit="1" customWidth="1"/>
  </cols>
  <sheetData>
    <row r="1" spans="1:16" x14ac:dyDescent="0.25">
      <c r="A1" t="s">
        <v>10</v>
      </c>
      <c r="B1" t="s">
        <v>0</v>
      </c>
      <c r="C1" t="s">
        <v>1</v>
      </c>
      <c r="D1" t="s">
        <v>2</v>
      </c>
      <c r="E1" t="s">
        <v>3</v>
      </c>
      <c r="F1" t="s">
        <v>4</v>
      </c>
      <c r="G1" t="s">
        <v>14</v>
      </c>
      <c r="H1" t="s">
        <v>15</v>
      </c>
      <c r="I1" t="s">
        <v>5</v>
      </c>
      <c r="J1" t="s">
        <v>6</v>
      </c>
      <c r="K1" t="s">
        <v>51</v>
      </c>
      <c r="L1" t="s">
        <v>52</v>
      </c>
      <c r="N1" t="s">
        <v>40</v>
      </c>
      <c r="O1" t="s">
        <v>41</v>
      </c>
    </row>
    <row r="2" spans="1:16" x14ac:dyDescent="0.25">
      <c r="A2">
        <v>10304</v>
      </c>
      <c r="B2">
        <v>300</v>
      </c>
      <c r="C2">
        <v>25</v>
      </c>
      <c r="D2">
        <v>300</v>
      </c>
      <c r="E2">
        <f t="shared" ref="E2:E12" si="0">+D2*C2</f>
        <v>7500</v>
      </c>
      <c r="F2" s="1">
        <f ca="1">+TODAY()-5</f>
        <v>44691</v>
      </c>
      <c r="G2" s="2">
        <v>3</v>
      </c>
      <c r="H2" s="1">
        <f ca="1">+F2+G2</f>
        <v>44694</v>
      </c>
      <c r="I2" t="s">
        <v>11</v>
      </c>
      <c r="J2" t="s">
        <v>7</v>
      </c>
      <c r="K2" t="str">
        <f>VLOOKUP(Table13910[[#This Row],[Depósito]], $N$2:$O$4, 2,FALSE)</f>
        <v>Buenos Aires</v>
      </c>
      <c r="L2" t="b">
        <f ca="1">AND(Table13910[[#This Row],[Estado]] &lt;&gt; "Entregado", Table13910[[#This Row],[Fecha ent Prevista]] &gt; TODAY())</f>
        <v>0</v>
      </c>
      <c r="N2" t="s">
        <v>7</v>
      </c>
      <c r="O2" t="s">
        <v>42</v>
      </c>
    </row>
    <row r="3" spans="1:1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VLOOKUP(Table13910[[#This Row],[Depósito]], $N$2:$O$4, 2,FALSE)</f>
        <v>Bahía Blanca</v>
      </c>
      <c r="L3" t="b">
        <f ca="1">AND(Table13910[[#This Row],[Estado]] &lt;&gt; "Entregado", Table13910[[#This Row],[Fecha ent Prevista]] &gt; TODAY())</f>
        <v>1</v>
      </c>
      <c r="N3" t="s">
        <v>8</v>
      </c>
      <c r="O3" t="s">
        <v>43</v>
      </c>
    </row>
    <row r="4" spans="1:16" x14ac:dyDescent="0.25">
      <c r="A4">
        <v>29384</v>
      </c>
      <c r="B4">
        <v>302</v>
      </c>
      <c r="C4">
        <v>20</v>
      </c>
      <c r="D4">
        <v>900</v>
      </c>
      <c r="E4">
        <f t="shared" si="0"/>
        <v>18000</v>
      </c>
      <c r="F4" s="1">
        <f t="shared" ca="1" si="1"/>
        <v>44691</v>
      </c>
      <c r="G4" s="2">
        <v>3</v>
      </c>
      <c r="H4" s="1">
        <f t="shared" ca="1" si="2"/>
        <v>44694</v>
      </c>
      <c r="I4" t="s">
        <v>13</v>
      </c>
      <c r="J4" t="s">
        <v>9</v>
      </c>
      <c r="K4" t="str">
        <f>VLOOKUP(Table13910[[#This Row],[Depósito]], $N$2:$O$4, 2,FALSE)</f>
        <v>Rosario</v>
      </c>
      <c r="L4" t="b">
        <f ca="1">AND(Table13910[[#This Row],[Estado]] &lt;&gt; "Entregado", Table13910[[#This Row],[Fecha ent Prevista]] &gt; TODAY())</f>
        <v>0</v>
      </c>
      <c r="N4" t="s">
        <v>9</v>
      </c>
      <c r="O4" t="s">
        <v>44</v>
      </c>
    </row>
    <row r="5" spans="1:16" x14ac:dyDescent="0.25">
      <c r="A5">
        <v>59302</v>
      </c>
      <c r="B5">
        <v>303</v>
      </c>
      <c r="C5">
        <v>80</v>
      </c>
      <c r="D5">
        <v>200</v>
      </c>
      <c r="E5">
        <f t="shared" si="0"/>
        <v>16000</v>
      </c>
      <c r="F5" s="1">
        <f t="shared" ca="1" si="1"/>
        <v>44691</v>
      </c>
      <c r="G5" s="2">
        <v>6</v>
      </c>
      <c r="H5" s="1">
        <f t="shared" ca="1" si="2"/>
        <v>44697</v>
      </c>
      <c r="I5" t="s">
        <v>13</v>
      </c>
      <c r="J5" t="s">
        <v>7</v>
      </c>
      <c r="K5" t="str">
        <f>VLOOKUP(Table13910[[#This Row],[Depósito]], $N$2:$O$4, 2,FALSE)</f>
        <v>Buenos Aires</v>
      </c>
      <c r="L5" t="b">
        <f ca="1">AND(Table13910[[#This Row],[Estado]] &lt;&gt; "Entregado", Table13910[[#This Row],[Fecha ent Prevista]] &gt; TODAY())</f>
        <v>0</v>
      </c>
    </row>
    <row r="6" spans="1:16" x14ac:dyDescent="0.25">
      <c r="A6">
        <v>45607</v>
      </c>
      <c r="B6">
        <v>304</v>
      </c>
      <c r="C6">
        <v>40</v>
      </c>
      <c r="D6">
        <v>800</v>
      </c>
      <c r="E6">
        <f t="shared" si="0"/>
        <v>32000</v>
      </c>
      <c r="F6" s="1">
        <f t="shared" ca="1" si="1"/>
        <v>44691</v>
      </c>
      <c r="G6" s="2">
        <v>8</v>
      </c>
      <c r="H6" s="1">
        <f t="shared" ca="1" si="2"/>
        <v>44699</v>
      </c>
      <c r="I6" t="s">
        <v>12</v>
      </c>
      <c r="J6" t="s">
        <v>8</v>
      </c>
      <c r="K6" t="str">
        <f>VLOOKUP(Table13910[[#This Row],[Depósito]], $N$2:$O$4, 2,FALSE)</f>
        <v>Bahía Blanca</v>
      </c>
      <c r="L6" t="b">
        <f ca="1">AND(Table13910[[#This Row],[Estado]] &lt;&gt; "Entregado", Table13910[[#This Row],[Fecha ent Prevista]] &gt; TODAY())</f>
        <v>1</v>
      </c>
      <c r="O6" s="3" t="s">
        <v>46</v>
      </c>
    </row>
    <row r="7" spans="1:16" x14ac:dyDescent="0.25">
      <c r="A7">
        <v>29384</v>
      </c>
      <c r="B7">
        <v>305</v>
      </c>
      <c r="C7">
        <v>35</v>
      </c>
      <c r="D7">
        <v>400</v>
      </c>
      <c r="E7">
        <f t="shared" si="0"/>
        <v>14000</v>
      </c>
      <c r="F7" s="1">
        <f t="shared" ca="1" si="1"/>
        <v>44691</v>
      </c>
      <c r="G7" s="2">
        <v>7</v>
      </c>
      <c r="H7" s="1">
        <f t="shared" ca="1" si="2"/>
        <v>44698</v>
      </c>
      <c r="I7" t="s">
        <v>12</v>
      </c>
      <c r="J7" t="s">
        <v>9</v>
      </c>
      <c r="K7" t="str">
        <f>VLOOKUP(Table13910[[#This Row],[Depósito]], $N$2:$O$4, 2,FALSE)</f>
        <v>Rosario</v>
      </c>
      <c r="L7" t="b">
        <f ca="1">AND(Table13910[[#This Row],[Estado]] &lt;&gt; "Entregado", Table13910[[#This Row],[Fecha ent Prevista]] &gt; TODAY())</f>
        <v>1</v>
      </c>
      <c r="O7" s="3" t="s">
        <v>47</v>
      </c>
    </row>
    <row r="8" spans="1:16" x14ac:dyDescent="0.25">
      <c r="A8">
        <v>50695</v>
      </c>
      <c r="B8">
        <v>306</v>
      </c>
      <c r="C8">
        <v>60</v>
      </c>
      <c r="D8">
        <v>200</v>
      </c>
      <c r="E8">
        <f t="shared" si="0"/>
        <v>12000</v>
      </c>
      <c r="F8" s="1">
        <f t="shared" ca="1" si="1"/>
        <v>44691</v>
      </c>
      <c r="G8" s="2">
        <v>3</v>
      </c>
      <c r="H8" s="1">
        <f t="shared" ca="1" si="2"/>
        <v>44694</v>
      </c>
      <c r="I8" t="s">
        <v>11</v>
      </c>
      <c r="J8" t="s">
        <v>8</v>
      </c>
      <c r="K8" t="str">
        <f>VLOOKUP(Table13910[[#This Row],[Depósito]], $N$2:$O$4, 2,FALSE)</f>
        <v>Bahía Blanca</v>
      </c>
      <c r="L8" t="b">
        <f ca="1">AND(Table13910[[#This Row],[Estado]] &lt;&gt; "Entregado", Table13910[[#This Row],[Fecha ent Prevista]] &gt; TODAY())</f>
        <v>0</v>
      </c>
      <c r="O8" s="3" t="s">
        <v>48</v>
      </c>
    </row>
    <row r="9" spans="1:16" x14ac:dyDescent="0.25">
      <c r="A9">
        <v>10395</v>
      </c>
      <c r="B9">
        <v>307</v>
      </c>
      <c r="C9">
        <v>40</v>
      </c>
      <c r="D9">
        <v>300</v>
      </c>
      <c r="E9">
        <f t="shared" si="0"/>
        <v>12000</v>
      </c>
      <c r="F9" s="1">
        <f t="shared" ca="1" si="1"/>
        <v>44691</v>
      </c>
      <c r="G9" s="2">
        <v>4</v>
      </c>
      <c r="H9" s="1">
        <f t="shared" ca="1" si="2"/>
        <v>44695</v>
      </c>
      <c r="I9" t="s">
        <v>11</v>
      </c>
      <c r="J9" t="s">
        <v>9</v>
      </c>
      <c r="K9" t="str">
        <f>VLOOKUP(Table13910[[#This Row],[Depósito]], $N$2:$O$4, 2,FALSE)</f>
        <v>Rosario</v>
      </c>
      <c r="L9" t="b">
        <f ca="1">AND(Table13910[[#This Row],[Estado]] &lt;&gt; "Entregado", Table13910[[#This Row],[Fecha ent Prevista]] &gt; TODAY())</f>
        <v>0</v>
      </c>
      <c r="O9" s="3" t="s">
        <v>49</v>
      </c>
    </row>
    <row r="10" spans="1:16" x14ac:dyDescent="0.25">
      <c r="A10">
        <v>15036</v>
      </c>
      <c r="B10">
        <v>308</v>
      </c>
      <c r="C10">
        <v>120</v>
      </c>
      <c r="D10">
        <v>400</v>
      </c>
      <c r="E10">
        <f t="shared" si="0"/>
        <v>48000</v>
      </c>
      <c r="F10" s="1">
        <f t="shared" ca="1" si="1"/>
        <v>44691</v>
      </c>
      <c r="G10" s="2">
        <v>5</v>
      </c>
      <c r="H10" s="1">
        <f t="shared" ca="1" si="2"/>
        <v>44696</v>
      </c>
      <c r="I10" t="s">
        <v>12</v>
      </c>
      <c r="J10" t="s">
        <v>9</v>
      </c>
      <c r="K10" t="str">
        <f>VLOOKUP(Table13910[[#This Row],[Depósito]], $N$2:$O$4, 2,FALSE)</f>
        <v>Rosario</v>
      </c>
      <c r="L10" t="b">
        <f ca="1">AND(Table13910[[#This Row],[Estado]] &lt;&gt; "Entregado", Table13910[[#This Row],[Fecha ent Prevista]] &gt; TODAY())</f>
        <v>0</v>
      </c>
      <c r="O10" s="3" t="s">
        <v>50</v>
      </c>
    </row>
    <row r="11" spans="1:16" x14ac:dyDescent="0.25">
      <c r="A11">
        <v>45023</v>
      </c>
      <c r="B11">
        <v>309</v>
      </c>
      <c r="C11">
        <v>30</v>
      </c>
      <c r="D11">
        <v>100</v>
      </c>
      <c r="E11">
        <f t="shared" si="0"/>
        <v>3000</v>
      </c>
      <c r="F11" s="1">
        <f t="shared" ca="1" si="1"/>
        <v>44691</v>
      </c>
      <c r="G11" s="2">
        <v>8</v>
      </c>
      <c r="H11" s="1">
        <f t="shared" ca="1" si="2"/>
        <v>44699</v>
      </c>
      <c r="I11" t="s">
        <v>13</v>
      </c>
      <c r="J11" t="s">
        <v>7</v>
      </c>
      <c r="K11" t="str">
        <f>VLOOKUP(Table13910[[#This Row],[Depósito]], $N$2:$O$4, 2,FALSE)</f>
        <v>Buenos Aires</v>
      </c>
      <c r="L11" t="b">
        <f ca="1">AND(Table13910[[#This Row],[Estado]] &lt;&gt; "Entregado", Table13910[[#This Row],[Fecha ent Prevista]] &gt; TODAY())</f>
        <v>0</v>
      </c>
    </row>
    <row r="12" spans="1:16" x14ac:dyDescent="0.25">
      <c r="A12">
        <v>40543</v>
      </c>
      <c r="B12">
        <v>310</v>
      </c>
      <c r="C12">
        <v>25</v>
      </c>
      <c r="D12">
        <v>500</v>
      </c>
      <c r="E12">
        <f t="shared" si="0"/>
        <v>12500</v>
      </c>
      <c r="F12" s="1">
        <f t="shared" ca="1" si="1"/>
        <v>44691</v>
      </c>
      <c r="G12" s="2">
        <v>2</v>
      </c>
      <c r="H12" s="1">
        <f t="shared" ca="1" si="2"/>
        <v>44693</v>
      </c>
      <c r="I12" t="s">
        <v>13</v>
      </c>
      <c r="J12" t="s">
        <v>7</v>
      </c>
      <c r="K12" t="str">
        <f>VLOOKUP(Table13910[[#This Row],[Depósito]], $N$2:$O$4, 2,FALSE)</f>
        <v>Buenos Aires</v>
      </c>
      <c r="L12" t="b">
        <f ca="1">AND(Table13910[[#This Row],[Estado]] &lt;&gt; "Entregado", Table13910[[#This Row],[Fecha ent Prevista]] &gt; TODAY())</f>
        <v>0</v>
      </c>
    </row>
    <row r="13" spans="1:16" x14ac:dyDescent="0.25">
      <c r="A13">
        <v>20550</v>
      </c>
      <c r="B13">
        <v>311</v>
      </c>
      <c r="C13">
        <v>60</v>
      </c>
      <c r="D13">
        <v>600</v>
      </c>
      <c r="E13">
        <f>+D13*C13</f>
        <v>36000</v>
      </c>
      <c r="F13" s="1">
        <f t="shared" ca="1" si="1"/>
        <v>44691</v>
      </c>
      <c r="G13" s="2">
        <v>7</v>
      </c>
      <c r="H13" s="1">
        <f t="shared" ca="1" si="2"/>
        <v>44698</v>
      </c>
      <c r="I13" t="s">
        <v>12</v>
      </c>
      <c r="J13" t="s">
        <v>7</v>
      </c>
      <c r="K13" t="str">
        <f>VLOOKUP(Table13910[[#This Row],[Depósito]], $N$2:$O$4, 2,FALSE)</f>
        <v>Buenos Aires</v>
      </c>
      <c r="L13" t="b">
        <f ca="1">AND(Table13910[[#This Row],[Estado]] &lt;&gt; "Entregado", Table13910[[#This Row],[Fecha ent Prevista]] &gt; TODAY())</f>
        <v>1</v>
      </c>
      <c r="O13" s="11" t="s">
        <v>53</v>
      </c>
      <c r="P13" s="15" t="s">
        <v>73</v>
      </c>
    </row>
    <row r="14" spans="1:1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VLOOKUP(Table13910[[#This Row],[Depósito]], $N$2:$O$4, 2,FALSE)</f>
        <v>Buenos Aires</v>
      </c>
      <c r="L14" t="b">
        <f ca="1">AND(Table13910[[#This Row],[Estado]] &lt;&gt; "Entregado", Table13910[[#This Row],[Fecha ent Prevista]] &gt; TODAY())</f>
        <v>1</v>
      </c>
      <c r="O14" s="12" t="s">
        <v>67</v>
      </c>
      <c r="P14" s="15">
        <v>234000</v>
      </c>
    </row>
    <row r="15" spans="1:16" x14ac:dyDescent="0.25">
      <c r="A15">
        <v>29384</v>
      </c>
      <c r="B15">
        <v>313</v>
      </c>
      <c r="C15">
        <v>80</v>
      </c>
      <c r="D15">
        <v>400</v>
      </c>
      <c r="E15">
        <f t="shared" si="3"/>
        <v>32000</v>
      </c>
      <c r="F15" s="1">
        <f t="shared" ca="1" si="1"/>
        <v>44691</v>
      </c>
      <c r="G15" s="2">
        <v>3</v>
      </c>
      <c r="H15" s="1">
        <f t="shared" ca="1" si="2"/>
        <v>44694</v>
      </c>
      <c r="I15" t="s">
        <v>11</v>
      </c>
      <c r="J15" t="s">
        <v>8</v>
      </c>
      <c r="K15" t="str">
        <f>VLOOKUP(Table13910[[#This Row],[Depósito]], $N$2:$O$4, 2,FALSE)</f>
        <v>Bahía Blanca</v>
      </c>
      <c r="L15" t="b">
        <f ca="1">AND(Table13910[[#This Row],[Estado]] &lt;&gt; "Entregado", Table13910[[#This Row],[Fecha ent Prevista]] &gt; TODAY())</f>
        <v>0</v>
      </c>
      <c r="O15" s="12" t="s">
        <v>68</v>
      </c>
      <c r="P15" s="15">
        <v>463500</v>
      </c>
    </row>
    <row r="16" spans="1:16" x14ac:dyDescent="0.25">
      <c r="A16">
        <v>50695</v>
      </c>
      <c r="B16">
        <v>314</v>
      </c>
      <c r="C16">
        <v>65</v>
      </c>
      <c r="D16">
        <v>300</v>
      </c>
      <c r="E16">
        <f t="shared" si="3"/>
        <v>19500</v>
      </c>
      <c r="F16" s="1">
        <f t="shared" ca="1" si="1"/>
        <v>44691</v>
      </c>
      <c r="G16" s="2">
        <v>8</v>
      </c>
      <c r="H16" s="1">
        <f t="shared" ca="1" si="2"/>
        <v>44699</v>
      </c>
      <c r="I16" t="s">
        <v>13</v>
      </c>
      <c r="J16" t="s">
        <v>9</v>
      </c>
      <c r="K16" t="str">
        <f>VLOOKUP(Table13910[[#This Row],[Depósito]], $N$2:$O$4, 2,FALSE)</f>
        <v>Rosario</v>
      </c>
      <c r="L16" t="b">
        <f ca="1">AND(Table13910[[#This Row],[Estado]] &lt;&gt; "Entregado", Table13910[[#This Row],[Fecha ent Prevista]] &gt; TODAY())</f>
        <v>0</v>
      </c>
      <c r="O16" s="12" t="s">
        <v>69</v>
      </c>
      <c r="P16" s="15">
        <v>513000</v>
      </c>
    </row>
    <row r="17" spans="1:16" x14ac:dyDescent="0.25">
      <c r="A17">
        <v>30960</v>
      </c>
      <c r="B17">
        <v>315</v>
      </c>
      <c r="C17">
        <v>75</v>
      </c>
      <c r="D17">
        <v>400</v>
      </c>
      <c r="E17">
        <f t="shared" si="3"/>
        <v>30000</v>
      </c>
      <c r="F17" s="1">
        <f t="shared" ca="1" si="1"/>
        <v>44691</v>
      </c>
      <c r="G17" s="2">
        <v>1</v>
      </c>
      <c r="H17" s="1">
        <f t="shared" ca="1" si="2"/>
        <v>44692</v>
      </c>
      <c r="I17" t="s">
        <v>12</v>
      </c>
      <c r="J17" t="s">
        <v>9</v>
      </c>
      <c r="K17" t="str">
        <f>VLOOKUP(Table13910[[#This Row],[Depósito]], $N$2:$O$4, 2,FALSE)</f>
        <v>Rosario</v>
      </c>
      <c r="L17" t="b">
        <f ca="1">AND(Table13910[[#This Row],[Estado]] &lt;&gt; "Entregado", Table13910[[#This Row],[Fecha ent Prevista]] &gt; TODAY())</f>
        <v>0</v>
      </c>
      <c r="O17" s="12" t="s">
        <v>70</v>
      </c>
      <c r="P17" s="15">
        <v>658500</v>
      </c>
    </row>
    <row r="18" spans="1:16" x14ac:dyDescent="0.25">
      <c r="A18">
        <v>10304</v>
      </c>
      <c r="B18">
        <v>316</v>
      </c>
      <c r="C18">
        <v>90</v>
      </c>
      <c r="D18">
        <v>700</v>
      </c>
      <c r="E18">
        <f t="shared" si="3"/>
        <v>63000</v>
      </c>
      <c r="F18" s="1">
        <f t="shared" ca="1" si="1"/>
        <v>44691</v>
      </c>
      <c r="G18" s="2">
        <v>2</v>
      </c>
      <c r="H18" s="1">
        <f t="shared" ca="1" si="2"/>
        <v>44693</v>
      </c>
      <c r="I18" t="s">
        <v>11</v>
      </c>
      <c r="J18" t="s">
        <v>7</v>
      </c>
      <c r="K18" t="str">
        <f>VLOOKUP(Table13910[[#This Row],[Depósito]], $N$2:$O$4, 2,FALSE)</f>
        <v>Buenos Aires</v>
      </c>
      <c r="L18" t="b">
        <f ca="1">AND(Table13910[[#This Row],[Estado]] &lt;&gt; "Entregado", Table13910[[#This Row],[Fecha ent Prevista]] &gt; TODAY())</f>
        <v>0</v>
      </c>
      <c r="O18" s="12" t="s">
        <v>71</v>
      </c>
      <c r="P18" s="15">
        <v>304000</v>
      </c>
    </row>
    <row r="19" spans="1:16" x14ac:dyDescent="0.25">
      <c r="A19">
        <v>60798</v>
      </c>
      <c r="B19">
        <v>317</v>
      </c>
      <c r="C19">
        <v>20</v>
      </c>
      <c r="D19">
        <v>800</v>
      </c>
      <c r="E19">
        <f t="shared" si="3"/>
        <v>16000</v>
      </c>
      <c r="F19" s="1">
        <f t="shared" ca="1" si="1"/>
        <v>44691</v>
      </c>
      <c r="G19" s="2">
        <v>6</v>
      </c>
      <c r="H19" s="1">
        <f t="shared" ca="1" si="2"/>
        <v>44697</v>
      </c>
      <c r="I19" t="s">
        <v>12</v>
      </c>
      <c r="J19" t="s">
        <v>8</v>
      </c>
      <c r="K19" t="str">
        <f>VLOOKUP(Table13910[[#This Row],[Depósito]], $N$2:$O$4, 2,FALSE)</f>
        <v>Bahía Blanca</v>
      </c>
      <c r="L19" t="b">
        <f ca="1">AND(Table13910[[#This Row],[Estado]] &lt;&gt; "Entregado", Table13910[[#This Row],[Fecha ent Prevista]] &gt; TODAY())</f>
        <v>1</v>
      </c>
      <c r="O19" s="12" t="s">
        <v>54</v>
      </c>
      <c r="P19" s="15">
        <v>2173000</v>
      </c>
    </row>
    <row r="20" spans="1:16" x14ac:dyDescent="0.25">
      <c r="A20">
        <v>29384</v>
      </c>
      <c r="B20">
        <v>318</v>
      </c>
      <c r="C20">
        <v>15</v>
      </c>
      <c r="D20">
        <v>200</v>
      </c>
      <c r="E20">
        <f t="shared" si="3"/>
        <v>3000</v>
      </c>
      <c r="F20" s="1">
        <f t="shared" ca="1" si="1"/>
        <v>44691</v>
      </c>
      <c r="G20" s="2">
        <v>3</v>
      </c>
      <c r="H20" s="1">
        <f t="shared" ca="1" si="2"/>
        <v>44694</v>
      </c>
      <c r="I20" t="s">
        <v>13</v>
      </c>
      <c r="J20" t="s">
        <v>9</v>
      </c>
      <c r="K20" t="str">
        <f>VLOOKUP(Table13910[[#This Row],[Depósito]], $N$2:$O$4, 2,FALSE)</f>
        <v>Rosario</v>
      </c>
      <c r="L20" t="b">
        <f ca="1">AND(Table13910[[#This Row],[Estado]] &lt;&gt; "Entregado", Table13910[[#This Row],[Fecha ent Prevista]] &gt; TODAY())</f>
        <v>0</v>
      </c>
    </row>
    <row r="21" spans="1:16" x14ac:dyDescent="0.25">
      <c r="A21">
        <v>59302</v>
      </c>
      <c r="B21">
        <v>319</v>
      </c>
      <c r="C21">
        <v>45</v>
      </c>
      <c r="D21">
        <v>500</v>
      </c>
      <c r="E21">
        <f t="shared" si="3"/>
        <v>22500</v>
      </c>
      <c r="F21" s="1">
        <f t="shared" ca="1" si="1"/>
        <v>44691</v>
      </c>
      <c r="G21" s="2">
        <v>4</v>
      </c>
      <c r="H21" s="1">
        <f t="shared" ca="1" si="2"/>
        <v>44695</v>
      </c>
      <c r="I21" t="s">
        <v>12</v>
      </c>
      <c r="J21" t="s">
        <v>8</v>
      </c>
      <c r="K21" t="str">
        <f>VLOOKUP(Table13910[[#This Row],[Depósito]], $N$2:$O$4, 2,FALSE)</f>
        <v>Bahía Blanca</v>
      </c>
      <c r="L21" t="b">
        <f ca="1">AND(Table13910[[#This Row],[Estado]] &lt;&gt; "Entregado", Table13910[[#This Row],[Fecha ent Prevista]] &gt; TODAY())</f>
        <v>0</v>
      </c>
    </row>
    <row r="22" spans="1:16" x14ac:dyDescent="0.25">
      <c r="A22">
        <v>45607</v>
      </c>
      <c r="B22">
        <v>320</v>
      </c>
      <c r="C22">
        <v>30</v>
      </c>
      <c r="D22">
        <v>500</v>
      </c>
      <c r="E22">
        <f t="shared" si="3"/>
        <v>15000</v>
      </c>
      <c r="F22" s="1">
        <f t="shared" ca="1" si="1"/>
        <v>44691</v>
      </c>
      <c r="G22" s="2">
        <v>2</v>
      </c>
      <c r="H22" s="1">
        <f t="shared" ca="1" si="2"/>
        <v>44693</v>
      </c>
      <c r="I22" t="s">
        <v>11</v>
      </c>
      <c r="J22" t="s">
        <v>9</v>
      </c>
      <c r="K22" t="str">
        <f>VLOOKUP(Table13910[[#This Row],[Depósito]], $N$2:$O$4, 2,FALSE)</f>
        <v>Rosario</v>
      </c>
      <c r="L22" t="b">
        <f ca="1">AND(Table13910[[#This Row],[Estado]] &lt;&gt; "Entregado", Table13910[[#This Row],[Fecha ent Prevista]] &gt; TODAY())</f>
        <v>0</v>
      </c>
    </row>
    <row r="23" spans="1:16" x14ac:dyDescent="0.25">
      <c r="A23">
        <v>29384</v>
      </c>
      <c r="B23">
        <v>321</v>
      </c>
      <c r="C23">
        <v>25</v>
      </c>
      <c r="D23">
        <v>300</v>
      </c>
      <c r="E23">
        <f t="shared" si="3"/>
        <v>7500</v>
      </c>
      <c r="F23" s="1">
        <f t="shared" ca="1" si="1"/>
        <v>44691</v>
      </c>
      <c r="G23" s="2">
        <v>7</v>
      </c>
      <c r="H23" s="1">
        <f t="shared" ca="1" si="2"/>
        <v>44698</v>
      </c>
      <c r="I23" t="s">
        <v>12</v>
      </c>
      <c r="J23" t="s">
        <v>8</v>
      </c>
      <c r="K23" t="str">
        <f>VLOOKUP(Table13910[[#This Row],[Depósito]], $N$2:$O$4, 2,FALSE)</f>
        <v>Bahía Blanca</v>
      </c>
      <c r="L23" t="b">
        <f ca="1">AND(Table13910[[#This Row],[Estado]] &lt;&gt; "Entregado", Table13910[[#This Row],[Fecha ent Prevista]] &gt; TODAY())</f>
        <v>1</v>
      </c>
    </row>
    <row r="24" spans="1:16" x14ac:dyDescent="0.25">
      <c r="A24">
        <v>50695</v>
      </c>
      <c r="B24">
        <v>322</v>
      </c>
      <c r="C24">
        <v>80</v>
      </c>
      <c r="D24">
        <v>500</v>
      </c>
      <c r="E24">
        <f t="shared" si="3"/>
        <v>40000</v>
      </c>
      <c r="F24" s="1">
        <f t="shared" ca="1" si="1"/>
        <v>44691</v>
      </c>
      <c r="G24" s="2">
        <v>4</v>
      </c>
      <c r="H24" s="1">
        <f t="shared" ca="1" si="2"/>
        <v>44695</v>
      </c>
      <c r="I24" t="s">
        <v>13</v>
      </c>
      <c r="J24" t="s">
        <v>7</v>
      </c>
      <c r="K24" t="str">
        <f>VLOOKUP(Table13910[[#This Row],[Depósito]], $N$2:$O$4, 2,FALSE)</f>
        <v>Buenos Aires</v>
      </c>
      <c r="L24" t="b">
        <f ca="1">AND(Table13910[[#This Row],[Estado]] &lt;&gt; "Entregado", Table13910[[#This Row],[Fecha ent Prevista]] &gt; TODAY())</f>
        <v>0</v>
      </c>
    </row>
    <row r="25" spans="1:16" x14ac:dyDescent="0.25">
      <c r="A25">
        <v>10395</v>
      </c>
      <c r="B25">
        <v>323</v>
      </c>
      <c r="C25">
        <v>55</v>
      </c>
      <c r="D25">
        <v>600</v>
      </c>
      <c r="E25">
        <f t="shared" si="3"/>
        <v>33000</v>
      </c>
      <c r="F25" s="1">
        <f t="shared" ca="1" si="1"/>
        <v>44691</v>
      </c>
      <c r="G25" s="2">
        <v>8</v>
      </c>
      <c r="H25" s="1">
        <f t="shared" ca="1" si="2"/>
        <v>44699</v>
      </c>
      <c r="I25" t="s">
        <v>13</v>
      </c>
      <c r="J25" t="s">
        <v>8</v>
      </c>
      <c r="K25" t="str">
        <f>VLOOKUP(Table13910[[#This Row],[Depósito]], $N$2:$O$4, 2,FALSE)</f>
        <v>Bahía Blanca</v>
      </c>
      <c r="L25" t="b">
        <f ca="1">AND(Table13910[[#This Row],[Estado]] &lt;&gt; "Entregado", Table13910[[#This Row],[Fecha ent Prevista]] &gt; TODAY())</f>
        <v>0</v>
      </c>
    </row>
    <row r="26" spans="1:16" x14ac:dyDescent="0.25">
      <c r="A26">
        <v>15036</v>
      </c>
      <c r="B26">
        <v>324</v>
      </c>
      <c r="C26">
        <v>65</v>
      </c>
      <c r="D26">
        <v>900</v>
      </c>
      <c r="E26">
        <f t="shared" si="3"/>
        <v>58500</v>
      </c>
      <c r="F26" s="1">
        <f t="shared" ca="1" si="1"/>
        <v>44691</v>
      </c>
      <c r="G26" s="2">
        <v>2</v>
      </c>
      <c r="H26" s="1">
        <f t="shared" ca="1" si="2"/>
        <v>44693</v>
      </c>
      <c r="I26" t="s">
        <v>12</v>
      </c>
      <c r="J26" t="s">
        <v>9</v>
      </c>
      <c r="K26" t="str">
        <f>VLOOKUP(Table13910[[#This Row],[Depósito]], $N$2:$O$4, 2,FALSE)</f>
        <v>Rosario</v>
      </c>
      <c r="L26" t="b">
        <f ca="1">AND(Table13910[[#This Row],[Estado]] &lt;&gt; "Entregado", Table13910[[#This Row],[Fecha ent Prevista]] &gt; TODAY())</f>
        <v>0</v>
      </c>
    </row>
    <row r="27" spans="1:16" x14ac:dyDescent="0.25">
      <c r="A27">
        <v>45023</v>
      </c>
      <c r="B27">
        <v>325</v>
      </c>
      <c r="C27">
        <v>90</v>
      </c>
      <c r="D27">
        <v>400</v>
      </c>
      <c r="E27">
        <f t="shared" si="3"/>
        <v>36000</v>
      </c>
      <c r="F27" s="1">
        <f t="shared" ca="1" si="1"/>
        <v>44691</v>
      </c>
      <c r="G27" s="2">
        <v>7</v>
      </c>
      <c r="H27" s="1">
        <f t="shared" ca="1" si="2"/>
        <v>44698</v>
      </c>
      <c r="I27" t="s">
        <v>12</v>
      </c>
      <c r="J27" t="s">
        <v>7</v>
      </c>
      <c r="K27" t="str">
        <f>VLOOKUP(Table13910[[#This Row],[Depósito]], $N$2:$O$4, 2,FALSE)</f>
        <v>Buenos Aires</v>
      </c>
      <c r="L27" t="b">
        <f ca="1">AND(Table13910[[#This Row],[Estado]] &lt;&gt; "Entregado", Table13910[[#This Row],[Fecha ent Prevista]] &gt; TODAY())</f>
        <v>1</v>
      </c>
    </row>
    <row r="28" spans="1:16" x14ac:dyDescent="0.25">
      <c r="A28">
        <v>40543</v>
      </c>
      <c r="B28">
        <v>326</v>
      </c>
      <c r="C28">
        <v>55</v>
      </c>
      <c r="D28">
        <v>600</v>
      </c>
      <c r="E28">
        <f t="shared" si="3"/>
        <v>33000</v>
      </c>
      <c r="F28" s="1">
        <f t="shared" ca="1" si="1"/>
        <v>44691</v>
      </c>
      <c r="G28" s="2">
        <v>6</v>
      </c>
      <c r="H28" s="1">
        <f t="shared" ca="1" si="2"/>
        <v>44697</v>
      </c>
      <c r="I28" t="s">
        <v>11</v>
      </c>
      <c r="J28" t="s">
        <v>8</v>
      </c>
      <c r="K28" t="str">
        <f>VLOOKUP(Table13910[[#This Row],[Depósito]], $N$2:$O$4, 2,FALSE)</f>
        <v>Bahía Blanca</v>
      </c>
      <c r="L28" t="b">
        <f ca="1">AND(Table13910[[#This Row],[Estado]] &lt;&gt; "Entregado", Table13910[[#This Row],[Fecha ent Prevista]] &gt; TODAY())</f>
        <v>1</v>
      </c>
    </row>
    <row r="29" spans="1:16" x14ac:dyDescent="0.25">
      <c r="A29">
        <v>30670</v>
      </c>
      <c r="B29">
        <v>327</v>
      </c>
      <c r="C29">
        <v>35</v>
      </c>
      <c r="D29">
        <v>500</v>
      </c>
      <c r="E29">
        <f t="shared" si="3"/>
        <v>17500</v>
      </c>
      <c r="F29" s="1">
        <f t="shared" ca="1" si="1"/>
        <v>44691</v>
      </c>
      <c r="G29" s="2">
        <v>3</v>
      </c>
      <c r="H29" s="1">
        <f t="shared" ca="1" si="2"/>
        <v>44694</v>
      </c>
      <c r="I29" t="s">
        <v>11</v>
      </c>
      <c r="J29" t="s">
        <v>9</v>
      </c>
      <c r="K29" t="str">
        <f>VLOOKUP(Table13910[[#This Row],[Depósito]], $N$2:$O$4, 2,FALSE)</f>
        <v>Rosario</v>
      </c>
      <c r="L29" t="b">
        <f ca="1">AND(Table13910[[#This Row],[Estado]] &lt;&gt; "Entregado", Table13910[[#This Row],[Fecha ent Prevista]] &gt; TODAY())</f>
        <v>0</v>
      </c>
    </row>
    <row r="30" spans="1:16" x14ac:dyDescent="0.25">
      <c r="A30">
        <v>45090</v>
      </c>
      <c r="B30">
        <v>328</v>
      </c>
      <c r="C30">
        <v>90</v>
      </c>
      <c r="D30">
        <v>700</v>
      </c>
      <c r="E30">
        <f t="shared" si="3"/>
        <v>63000</v>
      </c>
      <c r="F30" s="1">
        <f t="shared" ca="1" si="1"/>
        <v>44691</v>
      </c>
      <c r="G30" s="2">
        <v>8</v>
      </c>
      <c r="H30" s="1">
        <f t="shared" ca="1" si="2"/>
        <v>44699</v>
      </c>
      <c r="I30" t="s">
        <v>12</v>
      </c>
      <c r="J30" t="s">
        <v>7</v>
      </c>
      <c r="K30" t="str">
        <f>VLOOKUP(Table13910[[#This Row],[Depósito]], $N$2:$O$4, 2,FALSE)</f>
        <v>Buenos Aires</v>
      </c>
      <c r="L30" t="b">
        <f ca="1">AND(Table13910[[#This Row],[Estado]] &lt;&gt; "Entregado", Table13910[[#This Row],[Fecha ent Prevista]] &gt; TODAY())</f>
        <v>1</v>
      </c>
    </row>
    <row r="31" spans="1:16" x14ac:dyDescent="0.25">
      <c r="A31">
        <v>23450</v>
      </c>
      <c r="B31">
        <v>329</v>
      </c>
      <c r="C31">
        <v>95</v>
      </c>
      <c r="D31">
        <v>300</v>
      </c>
      <c r="E31">
        <f t="shared" si="3"/>
        <v>28500</v>
      </c>
      <c r="F31" s="1">
        <f t="shared" ca="1" si="1"/>
        <v>44691</v>
      </c>
      <c r="G31" s="2">
        <v>1</v>
      </c>
      <c r="H31" s="1">
        <f t="shared" ca="1" si="2"/>
        <v>44692</v>
      </c>
      <c r="I31" t="s">
        <v>13</v>
      </c>
      <c r="J31" t="s">
        <v>8</v>
      </c>
      <c r="K31" t="str">
        <f>VLOOKUP(Table13910[[#This Row],[Depósito]], $N$2:$O$4, 2,FALSE)</f>
        <v>Bahía Blanca</v>
      </c>
      <c r="L31" t="b">
        <f ca="1">AND(Table13910[[#This Row],[Estado]] &lt;&gt; "Entregado", Table13910[[#This Row],[Fecha ent Prevista]] &gt; TODAY())</f>
        <v>0</v>
      </c>
    </row>
    <row r="32" spans="1:16" x14ac:dyDescent="0.25">
      <c r="A32">
        <v>59830</v>
      </c>
      <c r="B32">
        <v>330</v>
      </c>
      <c r="C32">
        <v>120</v>
      </c>
      <c r="D32">
        <v>500</v>
      </c>
      <c r="E32">
        <f t="shared" si="3"/>
        <v>60000</v>
      </c>
      <c r="F32" s="1">
        <f t="shared" ca="1" si="1"/>
        <v>44691</v>
      </c>
      <c r="G32" s="2">
        <v>2</v>
      </c>
      <c r="H32" s="1">
        <f t="shared" ca="1" si="2"/>
        <v>44693</v>
      </c>
      <c r="I32" t="s">
        <v>13</v>
      </c>
      <c r="J32" t="s">
        <v>9</v>
      </c>
      <c r="K32" t="str">
        <f>VLOOKUP(Table13910[[#This Row],[Depósito]], $N$2:$O$4, 2,FALSE)</f>
        <v>Rosario</v>
      </c>
      <c r="L32" t="b">
        <f ca="1">AND(Table13910[[#This Row],[Estado]] &lt;&gt; "Entregado", Table13910[[#This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VLOOKUP(Table13910[[#This Row],[Depósito]], $N$2:$O$4, 2,FALSE)</f>
        <v>Bahía Blanca</v>
      </c>
      <c r="L33" t="b">
        <f ca="1">AND(Table13910[[#This Row],[Estado]] &lt;&gt; "Entregado", Table13910[[#This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VLOOKUP(Table13910[[#This Row],[Depósito]], $N$2:$O$4, 2,FALSE)</f>
        <v>Rosario</v>
      </c>
      <c r="L34" t="b">
        <f ca="1">AND(Table13910[[#This Row],[Estado]] &lt;&gt; "Entregado", Table13910[[#This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VLOOKUP(Table13910[[#This Row],[Depósito]], $N$2:$O$4, 2,FALSE)</f>
        <v>Rosario</v>
      </c>
      <c r="L35" t="b">
        <f ca="1">AND(Table13910[[#This Row],[Estado]] &lt;&gt; "Entregado", Table13910[[#This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VLOOKUP(Table13910[[#This Row],[Depósito]], $N$2:$O$4, 2,FALSE)</f>
        <v>Buenos Aires</v>
      </c>
      <c r="L36" t="b">
        <f ca="1">AND(Table13910[[#This Row],[Estado]] &lt;&gt; "Entregado", Table13910[[#This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VLOOKUP(Table13910[[#This Row],[Depósito]], $N$2:$O$4, 2,FALSE)</f>
        <v>Buenos Aires</v>
      </c>
      <c r="L37" t="b">
        <f ca="1">AND(Table13910[[#This Row],[Estado]] &lt;&gt; "Entregado", Table13910[[#This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VLOOKUP(Table13910[[#This Row],[Depósito]], $N$2:$O$4, 2,FALSE)</f>
        <v>Buenos Aires</v>
      </c>
      <c r="L38" t="b">
        <f ca="1">AND(Table13910[[#This Row],[Estado]] &lt;&gt; "Entregado", Table13910[[#This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VLOOKUP(Table13910[[#This Row],[Depósito]], $N$2:$O$4, 2,FALSE)</f>
        <v>Buenos Aires</v>
      </c>
      <c r="L39" t="b">
        <f ca="1">AND(Table13910[[#This Row],[Estado]] &lt;&gt; "Entregado", Table13910[[#This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VLOOKUP(Table13910[[#This Row],[Depósito]], $N$2:$O$4, 2,FALSE)</f>
        <v>Bahía Blanca</v>
      </c>
      <c r="L40" t="b">
        <f ca="1">AND(Table13910[[#This Row],[Estado]] &lt;&gt; "Entregado", Table13910[[#This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VLOOKUP(Table13910[[#This Row],[Depósito]], $N$2:$O$4, 2,FALSE)</f>
        <v>Rosario</v>
      </c>
      <c r="L41" t="b">
        <f ca="1">AND(Table13910[[#This Row],[Estado]] &lt;&gt; "Entregado", Table13910[[#This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VLOOKUP(Table13910[[#This Row],[Depósito]], $N$2:$O$4, 2,FALSE)</f>
        <v>Rosario</v>
      </c>
      <c r="L42" t="b">
        <f ca="1">AND(Table13910[[#This Row],[Estado]] &lt;&gt; "Entregado", Table13910[[#This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VLOOKUP(Table13910[[#This Row],[Depósito]], $N$2:$O$4, 2,FALSE)</f>
        <v>Buenos Aires</v>
      </c>
      <c r="L43" t="b">
        <f ca="1">AND(Table13910[[#This Row],[Estado]] &lt;&gt; "Entregado", Table13910[[#This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VLOOKUP(Table13910[[#This Row],[Depósito]], $N$2:$O$4, 2,FALSE)</f>
        <v>Buenos Aires</v>
      </c>
      <c r="L44" t="b">
        <f ca="1">AND(Table13910[[#This Row],[Estado]] &lt;&gt; "Entregado", Table13910[[#This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VLOOKUP(Table13910[[#This Row],[Depósito]], $N$2:$O$4, 2,FALSE)</f>
        <v>Bahía Blanca</v>
      </c>
      <c r="L45" t="b">
        <f ca="1">AND(Table13910[[#This Row],[Estado]] &lt;&gt; "Entregado", Table13910[[#This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VLOOKUP(Table13910[[#This Row],[Depósito]], $N$2:$O$4, 2,FALSE)</f>
        <v>Rosario</v>
      </c>
      <c r="L46" t="b">
        <f ca="1">AND(Table13910[[#This Row],[Estado]] &lt;&gt; "Entregado", Table13910[[#This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VLOOKUP(Table13910[[#This Row],[Depósito]], $N$2:$O$4, 2,FALSE)</f>
        <v>Buenos Aires</v>
      </c>
      <c r="L47" t="b">
        <f ca="1">AND(Table13910[[#This Row],[Estado]] &lt;&gt; "Entregado", Table13910[[#This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VLOOKUP(Table13910[[#This Row],[Depósito]], $N$2:$O$4, 2,FALSE)</f>
        <v>Bahía Blanca</v>
      </c>
      <c r="L48" t="b">
        <f ca="1">AND(Table13910[[#This Row],[Estado]] &lt;&gt; "Entregado", Table13910[[#This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VLOOKUP(Table13910[[#This Row],[Depósito]], $N$2:$O$4, 2,FALSE)</f>
        <v>Rosario</v>
      </c>
      <c r="L49" t="b">
        <f ca="1">AND(Table13910[[#This Row],[Estado]] &lt;&gt; "Entregado", Table13910[[#This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VLOOKUP(Table13910[[#This Row],[Depósito]], $N$2:$O$4, 2,FALSE)</f>
        <v>Bahía Blanca</v>
      </c>
      <c r="L50" t="b">
        <f ca="1">AND(Table13910[[#This Row],[Estado]] &lt;&gt; "Entregado", Table13910[[#This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VLOOKUP(Table13910[[#This Row],[Depósito]], $N$2:$O$4, 2,FALSE)</f>
        <v>Rosario</v>
      </c>
      <c r="L51" t="b">
        <f ca="1">AND(Table13910[[#This Row],[Estado]] &lt;&gt; "Entregado", Table13910[[#This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VLOOKUP(Table13910[[#This Row],[Depósito]], $N$2:$O$4, 2,FALSE)</f>
        <v>Rosario</v>
      </c>
      <c r="L52" t="b">
        <f ca="1">AND(Table13910[[#This Row],[Estado]] &lt;&gt; "Entregado", Table13910[[#This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VLOOKUP(Table13910[[#This Row],[Depósito]], $N$2:$O$4, 2,FALSE)</f>
        <v>Buenos Aires</v>
      </c>
      <c r="L53" t="b">
        <f ca="1">AND(Table13910[[#This Row],[Estado]] &lt;&gt; "Entregado", Table13910[[#This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VLOOKUP(Table13910[[#This Row],[Depósito]], $N$2:$O$4, 2,FALSE)</f>
        <v>Buenos Aires</v>
      </c>
      <c r="L54" t="b">
        <f ca="1">AND(Table13910[[#This Row],[Estado]] &lt;&gt; "Entregado", Table13910[[#This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VLOOKUP(Table13910[[#This Row],[Depósito]], $N$2:$O$4, 2,FALSE)</f>
        <v>Buenos Aires</v>
      </c>
      <c r="L55" t="b">
        <f ca="1">AND(Table13910[[#This Row],[Estado]] &lt;&gt; "Entregado", Table13910[[#This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VLOOKUP(Table13910[[#This Row],[Depósito]], $N$2:$O$4, 2,FALSE)</f>
        <v>Buenos Aires</v>
      </c>
      <c r="L56" t="b">
        <f ca="1">AND(Table13910[[#This Row],[Estado]] &lt;&gt; "Entregado", Table13910[[#This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VLOOKUP(Table13910[[#This Row],[Depósito]], $N$2:$O$4, 2,FALSE)</f>
        <v>Bahía Blanca</v>
      </c>
      <c r="L57" t="b">
        <f ca="1">AND(Table13910[[#This Row],[Estado]] &lt;&gt; "Entregado", Table13910[[#This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VLOOKUP(Table13910[[#This Row],[Depósito]], $N$2:$O$4, 2,FALSE)</f>
        <v>Rosario</v>
      </c>
      <c r="L58" t="b">
        <f ca="1">AND(Table13910[[#This Row],[Estado]] &lt;&gt; "Entregado", Table13910[[#This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VLOOKUP(Table13910[[#This Row],[Depósito]], $N$2:$O$4, 2,FALSE)</f>
        <v>Rosario</v>
      </c>
      <c r="L59" t="b">
        <f ca="1">AND(Table13910[[#This Row],[Estado]] &lt;&gt; "Entregado", Table13910[[#This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VLOOKUP(Table13910[[#This Row],[Depósito]], $N$2:$O$4, 2,FALSE)</f>
        <v>Buenos Aires</v>
      </c>
      <c r="L60" t="b">
        <f ca="1">AND(Table13910[[#This Row],[Estado]] &lt;&gt; "Entregado", Table13910[[#This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VLOOKUP(Table13910[[#This Row],[Depósito]], $N$2:$O$4, 2,FALSE)</f>
        <v>Bahía Blanca</v>
      </c>
      <c r="L61" t="b">
        <f ca="1">AND(Table13910[[#This Row],[Estado]] &lt;&gt; "Entregado", Table13910[[#This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VLOOKUP(Table13910[[#This Row],[Depósito]], $N$2:$O$4, 2,FALSE)</f>
        <v>Rosario</v>
      </c>
      <c r="L62" t="b">
        <f ca="1">AND(Table13910[[#This Row],[Estado]] &lt;&gt; "Entregado", Table13910[[#This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VLOOKUP(Table13910[[#This Row],[Depósito]], $N$2:$O$4, 2,FALSE)</f>
        <v>Bahía Blanca</v>
      </c>
      <c r="L63" t="b">
        <f ca="1">AND(Table13910[[#This Row],[Estado]] &lt;&gt; "Entregado", Table13910[[#This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VLOOKUP(Table13910[[#This Row],[Depósito]], $N$2:$O$4, 2,FALSE)</f>
        <v>Rosario</v>
      </c>
      <c r="L64" t="b">
        <f ca="1">AND(Table13910[[#This Row],[Estado]] &lt;&gt; "Entregado", Table13910[[#This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VLOOKUP(Table13910[[#This Row],[Depósito]], $N$2:$O$4, 2,FALSE)</f>
        <v>Bahía Blanca</v>
      </c>
      <c r="L65" t="b">
        <f ca="1">AND(Table13910[[#This Row],[Estado]] &lt;&gt; "Entregado", Table13910[[#This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VLOOKUP(Table13910[[#This Row],[Depósito]], $N$2:$O$4, 2,FALSE)</f>
        <v>Buenos Aires</v>
      </c>
      <c r="L66" t="b">
        <f ca="1">AND(Table13910[[#This Row],[Estado]] &lt;&gt; "Entregado", Table13910[[#This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VLOOKUP(Table13910[[#This Row],[Depósito]], $N$2:$O$4, 2,FALSE)</f>
        <v>Bahía Blanca</v>
      </c>
      <c r="L67" t="b">
        <f ca="1">AND(Table13910[[#This Row],[Estado]] &lt;&gt; "Entregado", Table13910[[#This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VLOOKUP(Table13910[[#This Row],[Depósito]], $N$2:$O$4, 2,FALSE)</f>
        <v>Rosario</v>
      </c>
      <c r="L68" t="b">
        <f ca="1">AND(Table13910[[#This Row],[Estado]] &lt;&gt; "Entregado", Table13910[[#This Row],[Fecha ent Prevista]] &gt; TODAY())</f>
        <v>0</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54C1-A2DF-4ACA-82A0-2860A31F2472}">
  <dimension ref="A1:P68"/>
  <sheetViews>
    <sheetView tabSelected="1" topLeftCell="N5" workbookViewId="0">
      <selection activeCell="O16" sqref="O15:O19 O21:O25 O27:O31"/>
    </sheetView>
  </sheetViews>
  <sheetFormatPr defaultRowHeight="15" x14ac:dyDescent="0.25"/>
  <cols>
    <col min="6" max="6" width="10.42578125" customWidth="1"/>
    <col min="8" max="8" width="11.42578125" customWidth="1"/>
    <col min="11" max="11" width="9.140625" customWidth="1"/>
    <col min="15" max="15" width="23" bestFit="1" customWidth="1"/>
    <col min="16" max="16" width="19.85546875" bestFit="1" customWidth="1"/>
  </cols>
  <sheetData>
    <row r="1" spans="1:16" x14ac:dyDescent="0.25">
      <c r="A1" t="s">
        <v>10</v>
      </c>
      <c r="B1" t="s">
        <v>0</v>
      </c>
      <c r="C1" t="s">
        <v>1</v>
      </c>
      <c r="D1" t="s">
        <v>2</v>
      </c>
      <c r="E1" t="s">
        <v>3</v>
      </c>
      <c r="F1" t="s">
        <v>4</v>
      </c>
      <c r="G1" t="s">
        <v>14</v>
      </c>
      <c r="H1" t="s">
        <v>15</v>
      </c>
      <c r="I1" t="s">
        <v>5</v>
      </c>
      <c r="J1" t="s">
        <v>6</v>
      </c>
      <c r="K1" t="s">
        <v>51</v>
      </c>
      <c r="L1" t="s">
        <v>52</v>
      </c>
      <c r="N1" t="s">
        <v>40</v>
      </c>
      <c r="O1" t="s">
        <v>41</v>
      </c>
    </row>
    <row r="2" spans="1:16" x14ac:dyDescent="0.25">
      <c r="A2">
        <v>10304</v>
      </c>
      <c r="B2">
        <v>300</v>
      </c>
      <c r="C2">
        <v>25</v>
      </c>
      <c r="D2">
        <v>300</v>
      </c>
      <c r="E2">
        <f t="shared" ref="E2:E12" si="0">+D2*C2</f>
        <v>7500</v>
      </c>
      <c r="F2" s="1">
        <f ca="1">+TODAY()-5</f>
        <v>44691</v>
      </c>
      <c r="G2" s="2">
        <v>3</v>
      </c>
      <c r="H2" s="1">
        <f ca="1">+F2+G2</f>
        <v>44694</v>
      </c>
      <c r="I2" t="s">
        <v>11</v>
      </c>
      <c r="J2" t="s">
        <v>7</v>
      </c>
      <c r="K2" t="str">
        <f>VLOOKUP(Table13911[[#This Row],[Depósito]], $N$2:$O$4, 2,FALSE)</f>
        <v>Buenos Aires</v>
      </c>
      <c r="L2" t="b">
        <f ca="1">AND(Table13911[[#This Row],[Estado]] &lt;&gt; "Entregado", Table13911[[#This Row],[Fecha ent Prevista]] &gt; TODAY())</f>
        <v>0</v>
      </c>
      <c r="N2" t="s">
        <v>7</v>
      </c>
      <c r="O2" t="s">
        <v>42</v>
      </c>
    </row>
    <row r="3" spans="1:1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VLOOKUP(Table13911[[#This Row],[Depósito]], $N$2:$O$4, 2,FALSE)</f>
        <v>Bahía Blanca</v>
      </c>
      <c r="L3" t="b">
        <f ca="1">AND(Table13911[[#This Row],[Estado]] &lt;&gt; "Entregado", Table13911[[#This Row],[Fecha ent Prevista]] &gt; TODAY())</f>
        <v>1</v>
      </c>
      <c r="N3" t="s">
        <v>8</v>
      </c>
      <c r="O3" t="s">
        <v>43</v>
      </c>
    </row>
    <row r="4" spans="1:16" x14ac:dyDescent="0.25">
      <c r="A4">
        <v>29384</v>
      </c>
      <c r="B4">
        <v>302</v>
      </c>
      <c r="C4">
        <v>20</v>
      </c>
      <c r="D4">
        <v>900</v>
      </c>
      <c r="E4">
        <f t="shared" si="0"/>
        <v>18000</v>
      </c>
      <c r="F4" s="1">
        <f t="shared" ca="1" si="1"/>
        <v>44691</v>
      </c>
      <c r="G4" s="2">
        <v>3</v>
      </c>
      <c r="H4" s="1">
        <f t="shared" ca="1" si="2"/>
        <v>44694</v>
      </c>
      <c r="I4" t="s">
        <v>13</v>
      </c>
      <c r="J4" t="s">
        <v>9</v>
      </c>
      <c r="K4" t="str">
        <f>VLOOKUP(Table13911[[#This Row],[Depósito]], $N$2:$O$4, 2,FALSE)</f>
        <v>Rosario</v>
      </c>
      <c r="L4" t="b">
        <f ca="1">AND(Table13911[[#This Row],[Estado]] &lt;&gt; "Entregado", Table13911[[#This Row],[Fecha ent Prevista]] &gt; TODAY())</f>
        <v>0</v>
      </c>
      <c r="N4" t="s">
        <v>9</v>
      </c>
      <c r="O4" t="s">
        <v>44</v>
      </c>
    </row>
    <row r="5" spans="1:16" x14ac:dyDescent="0.25">
      <c r="A5">
        <v>59302</v>
      </c>
      <c r="B5">
        <v>303</v>
      </c>
      <c r="C5">
        <v>80</v>
      </c>
      <c r="D5">
        <v>200</v>
      </c>
      <c r="E5">
        <f t="shared" si="0"/>
        <v>16000</v>
      </c>
      <c r="F5" s="1">
        <f t="shared" ca="1" si="1"/>
        <v>44691</v>
      </c>
      <c r="G5" s="2">
        <v>6</v>
      </c>
      <c r="H5" s="1">
        <f t="shared" ca="1" si="2"/>
        <v>44697</v>
      </c>
      <c r="I5" t="s">
        <v>13</v>
      </c>
      <c r="J5" t="s">
        <v>7</v>
      </c>
      <c r="K5" t="str">
        <f>VLOOKUP(Table13911[[#This Row],[Depósito]], $N$2:$O$4, 2,FALSE)</f>
        <v>Buenos Aires</v>
      </c>
      <c r="L5" t="b">
        <f ca="1">AND(Table13911[[#This Row],[Estado]] &lt;&gt; "Entregado", Table13911[[#This Row],[Fecha ent Prevista]] &gt; TODAY())</f>
        <v>0</v>
      </c>
    </row>
    <row r="6" spans="1:16" x14ac:dyDescent="0.25">
      <c r="A6">
        <v>45607</v>
      </c>
      <c r="B6">
        <v>304</v>
      </c>
      <c r="C6">
        <v>40</v>
      </c>
      <c r="D6">
        <v>800</v>
      </c>
      <c r="E6">
        <f t="shared" si="0"/>
        <v>32000</v>
      </c>
      <c r="F6" s="1">
        <f t="shared" ca="1" si="1"/>
        <v>44691</v>
      </c>
      <c r="G6" s="2">
        <v>8</v>
      </c>
      <c r="H6" s="1">
        <f t="shared" ca="1" si="2"/>
        <v>44699</v>
      </c>
      <c r="I6" t="s">
        <v>12</v>
      </c>
      <c r="J6" t="s">
        <v>8</v>
      </c>
      <c r="K6" t="str">
        <f>VLOOKUP(Table13911[[#This Row],[Depósito]], $N$2:$O$4, 2,FALSE)</f>
        <v>Bahía Blanca</v>
      </c>
      <c r="L6" t="b">
        <f ca="1">AND(Table13911[[#This Row],[Estado]] &lt;&gt; "Entregado", Table13911[[#This Row],[Fecha ent Prevista]] &gt; TODAY())</f>
        <v>1</v>
      </c>
      <c r="O6" s="3" t="s">
        <v>46</v>
      </c>
    </row>
    <row r="7" spans="1:16" x14ac:dyDescent="0.25">
      <c r="A7">
        <v>29384</v>
      </c>
      <c r="B7">
        <v>305</v>
      </c>
      <c r="C7">
        <v>35</v>
      </c>
      <c r="D7">
        <v>400</v>
      </c>
      <c r="E7">
        <f t="shared" si="0"/>
        <v>14000</v>
      </c>
      <c r="F7" s="1">
        <f t="shared" ca="1" si="1"/>
        <v>44691</v>
      </c>
      <c r="G7" s="2">
        <v>7</v>
      </c>
      <c r="H7" s="1">
        <f t="shared" ca="1" si="2"/>
        <v>44698</v>
      </c>
      <c r="I7" t="s">
        <v>12</v>
      </c>
      <c r="J7" t="s">
        <v>9</v>
      </c>
      <c r="K7" t="str">
        <f>VLOOKUP(Table13911[[#This Row],[Depósito]], $N$2:$O$4, 2,FALSE)</f>
        <v>Rosario</v>
      </c>
      <c r="L7" t="b">
        <f ca="1">AND(Table13911[[#This Row],[Estado]] &lt;&gt; "Entregado", Table13911[[#This Row],[Fecha ent Prevista]] &gt; TODAY())</f>
        <v>1</v>
      </c>
      <c r="O7" s="3" t="s">
        <v>47</v>
      </c>
    </row>
    <row r="8" spans="1:16" x14ac:dyDescent="0.25">
      <c r="A8">
        <v>50695</v>
      </c>
      <c r="B8">
        <v>306</v>
      </c>
      <c r="C8">
        <v>60</v>
      </c>
      <c r="D8">
        <v>200</v>
      </c>
      <c r="E8">
        <f t="shared" si="0"/>
        <v>12000</v>
      </c>
      <c r="F8" s="1">
        <f t="shared" ca="1" si="1"/>
        <v>44691</v>
      </c>
      <c r="G8" s="2">
        <v>3</v>
      </c>
      <c r="H8" s="1">
        <f t="shared" ca="1" si="2"/>
        <v>44694</v>
      </c>
      <c r="I8" t="s">
        <v>11</v>
      </c>
      <c r="J8" t="s">
        <v>8</v>
      </c>
      <c r="K8" t="str">
        <f>VLOOKUP(Table13911[[#This Row],[Depósito]], $N$2:$O$4, 2,FALSE)</f>
        <v>Bahía Blanca</v>
      </c>
      <c r="L8" t="b">
        <f ca="1">AND(Table13911[[#This Row],[Estado]] &lt;&gt; "Entregado", Table13911[[#This Row],[Fecha ent Prevista]] &gt; TODAY())</f>
        <v>0</v>
      </c>
      <c r="O8" s="3" t="s">
        <v>48</v>
      </c>
    </row>
    <row r="9" spans="1:16" x14ac:dyDescent="0.25">
      <c r="A9">
        <v>10395</v>
      </c>
      <c r="B9">
        <v>307</v>
      </c>
      <c r="C9">
        <v>40</v>
      </c>
      <c r="D9">
        <v>300</v>
      </c>
      <c r="E9">
        <f t="shared" si="0"/>
        <v>12000</v>
      </c>
      <c r="F9" s="1">
        <f t="shared" ca="1" si="1"/>
        <v>44691</v>
      </c>
      <c r="G9" s="2">
        <v>4</v>
      </c>
      <c r="H9" s="1">
        <f t="shared" ca="1" si="2"/>
        <v>44695</v>
      </c>
      <c r="I9" t="s">
        <v>11</v>
      </c>
      <c r="J9" t="s">
        <v>9</v>
      </c>
      <c r="K9" t="str">
        <f>VLOOKUP(Table13911[[#This Row],[Depósito]], $N$2:$O$4, 2,FALSE)</f>
        <v>Rosario</v>
      </c>
      <c r="L9" t="b">
        <f ca="1">AND(Table13911[[#This Row],[Estado]] &lt;&gt; "Entregado", Table13911[[#This Row],[Fecha ent Prevista]] &gt; TODAY())</f>
        <v>0</v>
      </c>
      <c r="O9" s="3" t="s">
        <v>49</v>
      </c>
    </row>
    <row r="10" spans="1:16" x14ac:dyDescent="0.25">
      <c r="A10">
        <v>15036</v>
      </c>
      <c r="B10">
        <v>308</v>
      </c>
      <c r="C10">
        <v>120</v>
      </c>
      <c r="D10">
        <v>400</v>
      </c>
      <c r="E10">
        <f t="shared" si="0"/>
        <v>48000</v>
      </c>
      <c r="F10" s="1">
        <f t="shared" ca="1" si="1"/>
        <v>44691</v>
      </c>
      <c r="G10" s="2">
        <v>5</v>
      </c>
      <c r="H10" s="1">
        <f t="shared" ca="1" si="2"/>
        <v>44696</v>
      </c>
      <c r="I10" t="s">
        <v>12</v>
      </c>
      <c r="J10" t="s">
        <v>9</v>
      </c>
      <c r="K10" t="str">
        <f>VLOOKUP(Table13911[[#This Row],[Depósito]], $N$2:$O$4, 2,FALSE)</f>
        <v>Rosario</v>
      </c>
      <c r="L10" t="b">
        <f ca="1">AND(Table13911[[#This Row],[Estado]] &lt;&gt; "Entregado", Table13911[[#This Row],[Fecha ent Prevista]] &gt; TODAY())</f>
        <v>0</v>
      </c>
      <c r="O10" s="3" t="s">
        <v>50</v>
      </c>
    </row>
    <row r="11" spans="1:16" x14ac:dyDescent="0.25">
      <c r="A11">
        <v>45023</v>
      </c>
      <c r="B11">
        <v>309</v>
      </c>
      <c r="C11">
        <v>30</v>
      </c>
      <c r="D11">
        <v>100</v>
      </c>
      <c r="E11">
        <f t="shared" si="0"/>
        <v>3000</v>
      </c>
      <c r="F11" s="1">
        <f t="shared" ca="1" si="1"/>
        <v>44691</v>
      </c>
      <c r="G11" s="2">
        <v>8</v>
      </c>
      <c r="H11" s="1">
        <f t="shared" ca="1" si="2"/>
        <v>44699</v>
      </c>
      <c r="I11" t="s">
        <v>13</v>
      </c>
      <c r="J11" t="s">
        <v>7</v>
      </c>
      <c r="K11" t="str">
        <f>VLOOKUP(Table13911[[#This Row],[Depósito]], $N$2:$O$4, 2,FALSE)</f>
        <v>Buenos Aires</v>
      </c>
      <c r="L11" t="b">
        <f ca="1">AND(Table13911[[#This Row],[Estado]] &lt;&gt; "Entregado", Table13911[[#This Row],[Fecha ent Prevista]] &gt; TODAY())</f>
        <v>0</v>
      </c>
    </row>
    <row r="12" spans="1:16" x14ac:dyDescent="0.25">
      <c r="A12">
        <v>40543</v>
      </c>
      <c r="B12">
        <v>310</v>
      </c>
      <c r="C12">
        <v>25</v>
      </c>
      <c r="D12">
        <v>500</v>
      </c>
      <c r="E12">
        <f t="shared" si="0"/>
        <v>12500</v>
      </c>
      <c r="F12" s="1">
        <f t="shared" ca="1" si="1"/>
        <v>44691</v>
      </c>
      <c r="G12" s="2">
        <v>2</v>
      </c>
      <c r="H12" s="1">
        <f t="shared" ca="1" si="2"/>
        <v>44693</v>
      </c>
      <c r="I12" t="s">
        <v>13</v>
      </c>
      <c r="J12" t="s">
        <v>7</v>
      </c>
      <c r="K12" t="str">
        <f>VLOOKUP(Table13911[[#This Row],[Depósito]], $N$2:$O$4, 2,FALSE)</f>
        <v>Buenos Aires</v>
      </c>
      <c r="L12" t="b">
        <f ca="1">AND(Table13911[[#This Row],[Estado]] &lt;&gt; "Entregado", Table13911[[#This Row],[Fecha ent Prevista]] &gt; TODAY())</f>
        <v>0</v>
      </c>
    </row>
    <row r="13" spans="1:16" x14ac:dyDescent="0.25">
      <c r="A13">
        <v>20550</v>
      </c>
      <c r="B13">
        <v>311</v>
      </c>
      <c r="C13">
        <v>60</v>
      </c>
      <c r="D13">
        <v>600</v>
      </c>
      <c r="E13">
        <f>+D13*C13</f>
        <v>36000</v>
      </c>
      <c r="F13" s="1">
        <f t="shared" ca="1" si="1"/>
        <v>44691</v>
      </c>
      <c r="G13" s="2">
        <v>7</v>
      </c>
      <c r="H13" s="1">
        <f t="shared" ca="1" si="2"/>
        <v>44698</v>
      </c>
      <c r="I13" t="s">
        <v>12</v>
      </c>
      <c r="J13" t="s">
        <v>7</v>
      </c>
      <c r="K13" t="str">
        <f>VLOOKUP(Table13911[[#This Row],[Depósito]], $N$2:$O$4, 2,FALSE)</f>
        <v>Buenos Aires</v>
      </c>
      <c r="L13" t="b">
        <f ca="1">AND(Table13911[[#This Row],[Estado]] &lt;&gt; "Entregado", Table13911[[#This Row],[Fecha ent Prevista]] &gt; TODAY())</f>
        <v>1</v>
      </c>
      <c r="O13" s="11" t="s">
        <v>53</v>
      </c>
      <c r="P13" t="s">
        <v>72</v>
      </c>
    </row>
    <row r="14" spans="1:1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VLOOKUP(Table13911[[#This Row],[Depósito]], $N$2:$O$4, 2,FALSE)</f>
        <v>Buenos Aires</v>
      </c>
      <c r="L14" t="b">
        <f ca="1">AND(Table13911[[#This Row],[Estado]] &lt;&gt; "Entregado", Table13911[[#This Row],[Fecha ent Prevista]] &gt; TODAY())</f>
        <v>1</v>
      </c>
      <c r="O14" s="12" t="s">
        <v>13</v>
      </c>
      <c r="P14" s="14">
        <v>20</v>
      </c>
    </row>
    <row r="15" spans="1:16" x14ac:dyDescent="0.25">
      <c r="A15">
        <v>29384</v>
      </c>
      <c r="B15">
        <v>313</v>
      </c>
      <c r="C15">
        <v>80</v>
      </c>
      <c r="D15">
        <v>400</v>
      </c>
      <c r="E15">
        <f t="shared" si="3"/>
        <v>32000</v>
      </c>
      <c r="F15" s="1">
        <f t="shared" ca="1" si="1"/>
        <v>44691</v>
      </c>
      <c r="G15" s="2">
        <v>3</v>
      </c>
      <c r="H15" s="1">
        <f t="shared" ca="1" si="2"/>
        <v>44694</v>
      </c>
      <c r="I15" t="s">
        <v>11</v>
      </c>
      <c r="J15" t="s">
        <v>8</v>
      </c>
      <c r="K15" t="str">
        <f>VLOOKUP(Table13911[[#This Row],[Depósito]], $N$2:$O$4, 2,FALSE)</f>
        <v>Bahía Blanca</v>
      </c>
      <c r="L15" t="b">
        <f ca="1">AND(Table13911[[#This Row],[Estado]] &lt;&gt; "Entregado", Table13911[[#This Row],[Fecha ent Prevista]] &gt; TODAY())</f>
        <v>0</v>
      </c>
      <c r="O15" s="13" t="s">
        <v>67</v>
      </c>
      <c r="P15" s="14">
        <v>6</v>
      </c>
    </row>
    <row r="16" spans="1:16" x14ac:dyDescent="0.25">
      <c r="A16">
        <v>50695</v>
      </c>
      <c r="B16">
        <v>314</v>
      </c>
      <c r="C16">
        <v>65</v>
      </c>
      <c r="D16">
        <v>300</v>
      </c>
      <c r="E16">
        <f t="shared" si="3"/>
        <v>19500</v>
      </c>
      <c r="F16" s="1">
        <f t="shared" ca="1" si="1"/>
        <v>44691</v>
      </c>
      <c r="G16" s="2">
        <v>8</v>
      </c>
      <c r="H16" s="1">
        <f t="shared" ca="1" si="2"/>
        <v>44699</v>
      </c>
      <c r="I16" t="s">
        <v>13</v>
      </c>
      <c r="J16" t="s">
        <v>9</v>
      </c>
      <c r="K16" t="str">
        <f>VLOOKUP(Table13911[[#This Row],[Depósito]], $N$2:$O$4, 2,FALSE)</f>
        <v>Rosario</v>
      </c>
      <c r="L16" t="b">
        <f ca="1">AND(Table13911[[#This Row],[Estado]] &lt;&gt; "Entregado", Table13911[[#This Row],[Fecha ent Prevista]] &gt; TODAY())</f>
        <v>0</v>
      </c>
      <c r="O16" s="13" t="s">
        <v>68</v>
      </c>
      <c r="P16" s="14">
        <v>4</v>
      </c>
    </row>
    <row r="17" spans="1:16" x14ac:dyDescent="0.25">
      <c r="A17">
        <v>30960</v>
      </c>
      <c r="B17">
        <v>315</v>
      </c>
      <c r="C17">
        <v>75</v>
      </c>
      <c r="D17">
        <v>400</v>
      </c>
      <c r="E17">
        <f t="shared" si="3"/>
        <v>30000</v>
      </c>
      <c r="F17" s="1">
        <f t="shared" ca="1" si="1"/>
        <v>44691</v>
      </c>
      <c r="G17" s="2">
        <v>1</v>
      </c>
      <c r="H17" s="1">
        <f t="shared" ca="1" si="2"/>
        <v>44692</v>
      </c>
      <c r="I17" t="s">
        <v>12</v>
      </c>
      <c r="J17" t="s">
        <v>9</v>
      </c>
      <c r="K17" t="str">
        <f>VLOOKUP(Table13911[[#This Row],[Depósito]], $N$2:$O$4, 2,FALSE)</f>
        <v>Rosario</v>
      </c>
      <c r="L17" t="b">
        <f ca="1">AND(Table13911[[#This Row],[Estado]] &lt;&gt; "Entregado", Table13911[[#This Row],[Fecha ent Prevista]] &gt; TODAY())</f>
        <v>0</v>
      </c>
      <c r="O17" s="13" t="s">
        <v>69</v>
      </c>
      <c r="P17" s="14">
        <v>5</v>
      </c>
    </row>
    <row r="18" spans="1:16" x14ac:dyDescent="0.25">
      <c r="A18">
        <v>10304</v>
      </c>
      <c r="B18">
        <v>316</v>
      </c>
      <c r="C18">
        <v>90</v>
      </c>
      <c r="D18">
        <v>700</v>
      </c>
      <c r="E18">
        <f t="shared" si="3"/>
        <v>63000</v>
      </c>
      <c r="F18" s="1">
        <f t="shared" ca="1" si="1"/>
        <v>44691</v>
      </c>
      <c r="G18" s="2">
        <v>2</v>
      </c>
      <c r="H18" s="1">
        <f t="shared" ca="1" si="2"/>
        <v>44693</v>
      </c>
      <c r="I18" t="s">
        <v>11</v>
      </c>
      <c r="J18" t="s">
        <v>7</v>
      </c>
      <c r="K18" t="str">
        <f>VLOOKUP(Table13911[[#This Row],[Depósito]], $N$2:$O$4, 2,FALSE)</f>
        <v>Buenos Aires</v>
      </c>
      <c r="L18" t="b">
        <f ca="1">AND(Table13911[[#This Row],[Estado]] &lt;&gt; "Entregado", Table13911[[#This Row],[Fecha ent Prevista]] &gt; TODAY())</f>
        <v>0</v>
      </c>
      <c r="O18" s="13" t="s">
        <v>70</v>
      </c>
      <c r="P18" s="14">
        <v>4</v>
      </c>
    </row>
    <row r="19" spans="1:16" x14ac:dyDescent="0.25">
      <c r="A19">
        <v>60798</v>
      </c>
      <c r="B19">
        <v>317</v>
      </c>
      <c r="C19">
        <v>20</v>
      </c>
      <c r="D19">
        <v>800</v>
      </c>
      <c r="E19">
        <f t="shared" si="3"/>
        <v>16000</v>
      </c>
      <c r="F19" s="1">
        <f t="shared" ca="1" si="1"/>
        <v>44691</v>
      </c>
      <c r="G19" s="2">
        <v>6</v>
      </c>
      <c r="H19" s="1">
        <f t="shared" ca="1" si="2"/>
        <v>44697</v>
      </c>
      <c r="I19" t="s">
        <v>12</v>
      </c>
      <c r="J19" t="s">
        <v>8</v>
      </c>
      <c r="K19" t="str">
        <f>VLOOKUP(Table13911[[#This Row],[Depósito]], $N$2:$O$4, 2,FALSE)</f>
        <v>Bahía Blanca</v>
      </c>
      <c r="L19" t="b">
        <f ca="1">AND(Table13911[[#This Row],[Estado]] &lt;&gt; "Entregado", Table13911[[#This Row],[Fecha ent Prevista]] &gt; TODAY())</f>
        <v>1</v>
      </c>
      <c r="O19" s="13" t="s">
        <v>71</v>
      </c>
      <c r="P19" s="14">
        <v>1</v>
      </c>
    </row>
    <row r="20" spans="1:16" x14ac:dyDescent="0.25">
      <c r="A20">
        <v>29384</v>
      </c>
      <c r="B20">
        <v>318</v>
      </c>
      <c r="C20">
        <v>15</v>
      </c>
      <c r="D20">
        <v>200</v>
      </c>
      <c r="E20">
        <f t="shared" si="3"/>
        <v>3000</v>
      </c>
      <c r="F20" s="1">
        <f t="shared" ca="1" si="1"/>
        <v>44691</v>
      </c>
      <c r="G20" s="2">
        <v>3</v>
      </c>
      <c r="H20" s="1">
        <f t="shared" ca="1" si="2"/>
        <v>44694</v>
      </c>
      <c r="I20" t="s">
        <v>13</v>
      </c>
      <c r="J20" t="s">
        <v>9</v>
      </c>
      <c r="K20" t="str">
        <f>VLOOKUP(Table13911[[#This Row],[Depósito]], $N$2:$O$4, 2,FALSE)</f>
        <v>Rosario</v>
      </c>
      <c r="L20" t="b">
        <f ca="1">AND(Table13911[[#This Row],[Estado]] &lt;&gt; "Entregado", Table13911[[#This Row],[Fecha ent Prevista]] &gt; TODAY())</f>
        <v>0</v>
      </c>
      <c r="O20" s="12" t="s">
        <v>11</v>
      </c>
      <c r="P20" s="14">
        <v>18</v>
      </c>
    </row>
    <row r="21" spans="1:16" x14ac:dyDescent="0.25">
      <c r="A21">
        <v>59302</v>
      </c>
      <c r="B21">
        <v>319</v>
      </c>
      <c r="C21">
        <v>45</v>
      </c>
      <c r="D21">
        <v>500</v>
      </c>
      <c r="E21">
        <f t="shared" si="3"/>
        <v>22500</v>
      </c>
      <c r="F21" s="1">
        <f t="shared" ca="1" si="1"/>
        <v>44691</v>
      </c>
      <c r="G21" s="2">
        <v>4</v>
      </c>
      <c r="H21" s="1">
        <f t="shared" ca="1" si="2"/>
        <v>44695</v>
      </c>
      <c r="I21" t="s">
        <v>12</v>
      </c>
      <c r="J21" t="s">
        <v>8</v>
      </c>
      <c r="K21" t="str">
        <f>VLOOKUP(Table13911[[#This Row],[Depósito]], $N$2:$O$4, 2,FALSE)</f>
        <v>Bahía Blanca</v>
      </c>
      <c r="L21" t="b">
        <f ca="1">AND(Table13911[[#This Row],[Estado]] &lt;&gt; "Entregado", Table13911[[#This Row],[Fecha ent Prevista]] &gt; TODAY())</f>
        <v>0</v>
      </c>
      <c r="O21" s="13" t="s">
        <v>67</v>
      </c>
      <c r="P21" s="14">
        <v>3</v>
      </c>
    </row>
    <row r="22" spans="1:16" x14ac:dyDescent="0.25">
      <c r="A22">
        <v>45607</v>
      </c>
      <c r="B22">
        <v>320</v>
      </c>
      <c r="C22">
        <v>30</v>
      </c>
      <c r="D22">
        <v>500</v>
      </c>
      <c r="E22">
        <f t="shared" si="3"/>
        <v>15000</v>
      </c>
      <c r="F22" s="1">
        <f t="shared" ca="1" si="1"/>
        <v>44691</v>
      </c>
      <c r="G22" s="2">
        <v>2</v>
      </c>
      <c r="H22" s="1">
        <f t="shared" ca="1" si="2"/>
        <v>44693</v>
      </c>
      <c r="I22" t="s">
        <v>11</v>
      </c>
      <c r="J22" t="s">
        <v>9</v>
      </c>
      <c r="K22" t="str">
        <f>VLOOKUP(Table13911[[#This Row],[Depósito]], $N$2:$O$4, 2,FALSE)</f>
        <v>Rosario</v>
      </c>
      <c r="L22" t="b">
        <f ca="1">AND(Table13911[[#This Row],[Estado]] &lt;&gt; "Entregado", Table13911[[#This Row],[Fecha ent Prevista]] &gt; TODAY())</f>
        <v>0</v>
      </c>
      <c r="O22" s="13" t="s">
        <v>68</v>
      </c>
      <c r="P22" s="14">
        <v>7</v>
      </c>
    </row>
    <row r="23" spans="1:16" x14ac:dyDescent="0.25">
      <c r="A23">
        <v>29384</v>
      </c>
      <c r="B23">
        <v>321</v>
      </c>
      <c r="C23">
        <v>25</v>
      </c>
      <c r="D23">
        <v>300</v>
      </c>
      <c r="E23">
        <f t="shared" si="3"/>
        <v>7500</v>
      </c>
      <c r="F23" s="1">
        <f t="shared" ca="1" si="1"/>
        <v>44691</v>
      </c>
      <c r="G23" s="2">
        <v>7</v>
      </c>
      <c r="H23" s="1">
        <f t="shared" ca="1" si="2"/>
        <v>44698</v>
      </c>
      <c r="I23" t="s">
        <v>12</v>
      </c>
      <c r="J23" t="s">
        <v>8</v>
      </c>
      <c r="K23" t="str">
        <f>VLOOKUP(Table13911[[#This Row],[Depósito]], $N$2:$O$4, 2,FALSE)</f>
        <v>Bahía Blanca</v>
      </c>
      <c r="L23" t="b">
        <f ca="1">AND(Table13911[[#This Row],[Estado]] &lt;&gt; "Entregado", Table13911[[#This Row],[Fecha ent Prevista]] &gt; TODAY())</f>
        <v>1</v>
      </c>
      <c r="O23" s="13" t="s">
        <v>69</v>
      </c>
      <c r="P23" s="14">
        <v>3</v>
      </c>
    </row>
    <row r="24" spans="1:16" x14ac:dyDescent="0.25">
      <c r="A24">
        <v>50695</v>
      </c>
      <c r="B24">
        <v>322</v>
      </c>
      <c r="C24">
        <v>80</v>
      </c>
      <c r="D24">
        <v>500</v>
      </c>
      <c r="E24">
        <f t="shared" si="3"/>
        <v>40000</v>
      </c>
      <c r="F24" s="1">
        <f t="shared" ca="1" si="1"/>
        <v>44691</v>
      </c>
      <c r="G24" s="2">
        <v>4</v>
      </c>
      <c r="H24" s="1">
        <f t="shared" ca="1" si="2"/>
        <v>44695</v>
      </c>
      <c r="I24" t="s">
        <v>13</v>
      </c>
      <c r="J24" t="s">
        <v>7</v>
      </c>
      <c r="K24" t="str">
        <f>VLOOKUP(Table13911[[#This Row],[Depósito]], $N$2:$O$4, 2,FALSE)</f>
        <v>Buenos Aires</v>
      </c>
      <c r="L24" t="b">
        <f ca="1">AND(Table13911[[#This Row],[Estado]] &lt;&gt; "Entregado", Table13911[[#This Row],[Fecha ent Prevista]] &gt; TODAY())</f>
        <v>0</v>
      </c>
      <c r="O24" s="13" t="s">
        <v>70</v>
      </c>
      <c r="P24" s="14">
        <v>3</v>
      </c>
    </row>
    <row r="25" spans="1:16" x14ac:dyDescent="0.25">
      <c r="A25">
        <v>10395</v>
      </c>
      <c r="B25">
        <v>323</v>
      </c>
      <c r="C25">
        <v>55</v>
      </c>
      <c r="D25">
        <v>600</v>
      </c>
      <c r="E25">
        <f t="shared" si="3"/>
        <v>33000</v>
      </c>
      <c r="F25" s="1">
        <f t="shared" ca="1" si="1"/>
        <v>44691</v>
      </c>
      <c r="G25" s="2">
        <v>8</v>
      </c>
      <c r="H25" s="1">
        <f t="shared" ca="1" si="2"/>
        <v>44699</v>
      </c>
      <c r="I25" t="s">
        <v>13</v>
      </c>
      <c r="J25" t="s">
        <v>8</v>
      </c>
      <c r="K25" t="str">
        <f>VLOOKUP(Table13911[[#This Row],[Depósito]], $N$2:$O$4, 2,FALSE)</f>
        <v>Bahía Blanca</v>
      </c>
      <c r="L25" t="b">
        <f ca="1">AND(Table13911[[#This Row],[Estado]] &lt;&gt; "Entregado", Table13911[[#This Row],[Fecha ent Prevista]] &gt; TODAY())</f>
        <v>0</v>
      </c>
      <c r="O25" s="13" t="s">
        <v>71</v>
      </c>
      <c r="P25" s="14">
        <v>2</v>
      </c>
    </row>
    <row r="26" spans="1:16" x14ac:dyDescent="0.25">
      <c r="A26">
        <v>15036</v>
      </c>
      <c r="B26">
        <v>324</v>
      </c>
      <c r="C26">
        <v>65</v>
      </c>
      <c r="D26">
        <v>900</v>
      </c>
      <c r="E26">
        <f t="shared" si="3"/>
        <v>58500</v>
      </c>
      <c r="F26" s="1">
        <f t="shared" ca="1" si="1"/>
        <v>44691</v>
      </c>
      <c r="G26" s="2">
        <v>2</v>
      </c>
      <c r="H26" s="1">
        <f t="shared" ca="1" si="2"/>
        <v>44693</v>
      </c>
      <c r="I26" t="s">
        <v>12</v>
      </c>
      <c r="J26" t="s">
        <v>9</v>
      </c>
      <c r="K26" t="str">
        <f>VLOOKUP(Table13911[[#This Row],[Depósito]], $N$2:$O$4, 2,FALSE)</f>
        <v>Rosario</v>
      </c>
      <c r="L26" t="b">
        <f ca="1">AND(Table13911[[#This Row],[Estado]] &lt;&gt; "Entregado", Table13911[[#This Row],[Fecha ent Prevista]] &gt; TODAY())</f>
        <v>0</v>
      </c>
      <c r="O26" s="12" t="s">
        <v>12</v>
      </c>
      <c r="P26" s="14">
        <v>29</v>
      </c>
    </row>
    <row r="27" spans="1:16" x14ac:dyDescent="0.25">
      <c r="A27">
        <v>45023</v>
      </c>
      <c r="B27">
        <v>325</v>
      </c>
      <c r="C27">
        <v>90</v>
      </c>
      <c r="D27">
        <v>400</v>
      </c>
      <c r="E27">
        <f t="shared" si="3"/>
        <v>36000</v>
      </c>
      <c r="F27" s="1">
        <f t="shared" ca="1" si="1"/>
        <v>44691</v>
      </c>
      <c r="G27" s="2">
        <v>7</v>
      </c>
      <c r="H27" s="1">
        <f t="shared" ca="1" si="2"/>
        <v>44698</v>
      </c>
      <c r="I27" t="s">
        <v>12</v>
      </c>
      <c r="J27" t="s">
        <v>7</v>
      </c>
      <c r="K27" t="str">
        <f>VLOOKUP(Table13911[[#This Row],[Depósito]], $N$2:$O$4, 2,FALSE)</f>
        <v>Buenos Aires</v>
      </c>
      <c r="L27" t="b">
        <f ca="1">AND(Table13911[[#This Row],[Estado]] &lt;&gt; "Entregado", Table13911[[#This Row],[Fecha ent Prevista]] &gt; TODAY())</f>
        <v>1</v>
      </c>
      <c r="O27" s="13" t="s">
        <v>67</v>
      </c>
      <c r="P27" s="14">
        <v>8</v>
      </c>
    </row>
    <row r="28" spans="1:16" x14ac:dyDescent="0.25">
      <c r="A28">
        <v>40543</v>
      </c>
      <c r="B28">
        <v>326</v>
      </c>
      <c r="C28">
        <v>55</v>
      </c>
      <c r="D28">
        <v>600</v>
      </c>
      <c r="E28">
        <f t="shared" si="3"/>
        <v>33000</v>
      </c>
      <c r="F28" s="1">
        <f t="shared" ca="1" si="1"/>
        <v>44691</v>
      </c>
      <c r="G28" s="2">
        <v>6</v>
      </c>
      <c r="H28" s="1">
        <f t="shared" ca="1" si="2"/>
        <v>44697</v>
      </c>
      <c r="I28" t="s">
        <v>11</v>
      </c>
      <c r="J28" t="s">
        <v>8</v>
      </c>
      <c r="K28" t="str">
        <f>VLOOKUP(Table13911[[#This Row],[Depósito]], $N$2:$O$4, 2,FALSE)</f>
        <v>Bahía Blanca</v>
      </c>
      <c r="L28" t="b">
        <f ca="1">AND(Table13911[[#This Row],[Estado]] &lt;&gt; "Entregado", Table13911[[#This Row],[Fecha ent Prevista]] &gt; TODAY())</f>
        <v>1</v>
      </c>
      <c r="O28" s="13" t="s">
        <v>68</v>
      </c>
      <c r="P28" s="14">
        <v>6</v>
      </c>
    </row>
    <row r="29" spans="1:16" x14ac:dyDescent="0.25">
      <c r="A29">
        <v>30670</v>
      </c>
      <c r="B29">
        <v>327</v>
      </c>
      <c r="C29">
        <v>35</v>
      </c>
      <c r="D29">
        <v>500</v>
      </c>
      <c r="E29">
        <f t="shared" si="3"/>
        <v>17500</v>
      </c>
      <c r="F29" s="1">
        <f t="shared" ca="1" si="1"/>
        <v>44691</v>
      </c>
      <c r="G29" s="2">
        <v>3</v>
      </c>
      <c r="H29" s="1">
        <f t="shared" ca="1" si="2"/>
        <v>44694</v>
      </c>
      <c r="I29" t="s">
        <v>11</v>
      </c>
      <c r="J29" t="s">
        <v>9</v>
      </c>
      <c r="K29" t="str">
        <f>VLOOKUP(Table13911[[#This Row],[Depósito]], $N$2:$O$4, 2,FALSE)</f>
        <v>Rosario</v>
      </c>
      <c r="L29" t="b">
        <f ca="1">AND(Table13911[[#This Row],[Estado]] &lt;&gt; "Entregado", Table13911[[#This Row],[Fecha ent Prevista]] &gt; TODAY())</f>
        <v>0</v>
      </c>
      <c r="O29" s="13" t="s">
        <v>69</v>
      </c>
      <c r="P29" s="14">
        <v>6</v>
      </c>
    </row>
    <row r="30" spans="1:16" x14ac:dyDescent="0.25">
      <c r="A30">
        <v>45090</v>
      </c>
      <c r="B30">
        <v>328</v>
      </c>
      <c r="C30">
        <v>90</v>
      </c>
      <c r="D30">
        <v>700</v>
      </c>
      <c r="E30">
        <f t="shared" si="3"/>
        <v>63000</v>
      </c>
      <c r="F30" s="1">
        <f t="shared" ca="1" si="1"/>
        <v>44691</v>
      </c>
      <c r="G30" s="2">
        <v>8</v>
      </c>
      <c r="H30" s="1">
        <f t="shared" ca="1" si="2"/>
        <v>44699</v>
      </c>
      <c r="I30" t="s">
        <v>12</v>
      </c>
      <c r="J30" t="s">
        <v>7</v>
      </c>
      <c r="K30" t="str">
        <f>VLOOKUP(Table13911[[#This Row],[Depósito]], $N$2:$O$4, 2,FALSE)</f>
        <v>Buenos Aires</v>
      </c>
      <c r="L30" t="b">
        <f ca="1">AND(Table13911[[#This Row],[Estado]] &lt;&gt; "Entregado", Table13911[[#This Row],[Fecha ent Prevista]] &gt; TODAY())</f>
        <v>1</v>
      </c>
      <c r="O30" s="13" t="s">
        <v>70</v>
      </c>
      <c r="P30" s="14">
        <v>7</v>
      </c>
    </row>
    <row r="31" spans="1:16" x14ac:dyDescent="0.25">
      <c r="A31">
        <v>23450</v>
      </c>
      <c r="B31">
        <v>329</v>
      </c>
      <c r="C31">
        <v>95</v>
      </c>
      <c r="D31">
        <v>300</v>
      </c>
      <c r="E31">
        <f t="shared" si="3"/>
        <v>28500</v>
      </c>
      <c r="F31" s="1">
        <f t="shared" ca="1" si="1"/>
        <v>44691</v>
      </c>
      <c r="G31" s="2">
        <v>1</v>
      </c>
      <c r="H31" s="1">
        <f t="shared" ca="1" si="2"/>
        <v>44692</v>
      </c>
      <c r="I31" t="s">
        <v>13</v>
      </c>
      <c r="J31" t="s">
        <v>8</v>
      </c>
      <c r="K31" t="str">
        <f>VLOOKUP(Table13911[[#This Row],[Depósito]], $N$2:$O$4, 2,FALSE)</f>
        <v>Bahía Blanca</v>
      </c>
      <c r="L31" t="b">
        <f ca="1">AND(Table13911[[#This Row],[Estado]] &lt;&gt; "Entregado", Table13911[[#This Row],[Fecha ent Prevista]] &gt; TODAY())</f>
        <v>0</v>
      </c>
      <c r="O31" s="13" t="s">
        <v>71</v>
      </c>
      <c r="P31" s="14">
        <v>2</v>
      </c>
    </row>
    <row r="32" spans="1:16" x14ac:dyDescent="0.25">
      <c r="A32">
        <v>59830</v>
      </c>
      <c r="B32">
        <v>330</v>
      </c>
      <c r="C32">
        <v>120</v>
      </c>
      <c r="D32">
        <v>500</v>
      </c>
      <c r="E32">
        <f t="shared" si="3"/>
        <v>60000</v>
      </c>
      <c r="F32" s="1">
        <f t="shared" ca="1" si="1"/>
        <v>44691</v>
      </c>
      <c r="G32" s="2">
        <v>2</v>
      </c>
      <c r="H32" s="1">
        <f t="shared" ca="1" si="2"/>
        <v>44693</v>
      </c>
      <c r="I32" t="s">
        <v>13</v>
      </c>
      <c r="J32" t="s">
        <v>9</v>
      </c>
      <c r="K32" t="str">
        <f>VLOOKUP(Table13911[[#This Row],[Depósito]], $N$2:$O$4, 2,FALSE)</f>
        <v>Rosario</v>
      </c>
      <c r="L32" t="b">
        <f ca="1">AND(Table13911[[#This Row],[Estado]] &lt;&gt; "Entregado", Table13911[[#This Row],[Fecha ent Prevista]] &gt; TODAY())</f>
        <v>0</v>
      </c>
      <c r="O32" s="12" t="s">
        <v>54</v>
      </c>
      <c r="P32" s="14">
        <v>67</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VLOOKUP(Table13911[[#This Row],[Depósito]], $N$2:$O$4, 2,FALSE)</f>
        <v>Bahía Blanca</v>
      </c>
      <c r="L33" t="b">
        <f ca="1">AND(Table13911[[#This Row],[Estado]] &lt;&gt; "Entregado", Table13911[[#This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VLOOKUP(Table13911[[#This Row],[Depósito]], $N$2:$O$4, 2,FALSE)</f>
        <v>Rosario</v>
      </c>
      <c r="L34" t="b">
        <f ca="1">AND(Table13911[[#This Row],[Estado]] &lt;&gt; "Entregado", Table13911[[#This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VLOOKUP(Table13911[[#This Row],[Depósito]], $N$2:$O$4, 2,FALSE)</f>
        <v>Rosario</v>
      </c>
      <c r="L35" t="b">
        <f ca="1">AND(Table13911[[#This Row],[Estado]] &lt;&gt; "Entregado", Table13911[[#This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VLOOKUP(Table13911[[#This Row],[Depósito]], $N$2:$O$4, 2,FALSE)</f>
        <v>Buenos Aires</v>
      </c>
      <c r="L36" t="b">
        <f ca="1">AND(Table13911[[#This Row],[Estado]] &lt;&gt; "Entregado", Table13911[[#This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VLOOKUP(Table13911[[#This Row],[Depósito]], $N$2:$O$4, 2,FALSE)</f>
        <v>Buenos Aires</v>
      </c>
      <c r="L37" t="b">
        <f ca="1">AND(Table13911[[#This Row],[Estado]] &lt;&gt; "Entregado", Table13911[[#This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VLOOKUP(Table13911[[#This Row],[Depósito]], $N$2:$O$4, 2,FALSE)</f>
        <v>Buenos Aires</v>
      </c>
      <c r="L38" t="b">
        <f ca="1">AND(Table13911[[#This Row],[Estado]] &lt;&gt; "Entregado", Table13911[[#This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VLOOKUP(Table13911[[#This Row],[Depósito]], $N$2:$O$4, 2,FALSE)</f>
        <v>Buenos Aires</v>
      </c>
      <c r="L39" t="b">
        <f ca="1">AND(Table13911[[#This Row],[Estado]] &lt;&gt; "Entregado", Table13911[[#This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VLOOKUP(Table13911[[#This Row],[Depósito]], $N$2:$O$4, 2,FALSE)</f>
        <v>Bahía Blanca</v>
      </c>
      <c r="L40" t="b">
        <f ca="1">AND(Table13911[[#This Row],[Estado]] &lt;&gt; "Entregado", Table13911[[#This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VLOOKUP(Table13911[[#This Row],[Depósito]], $N$2:$O$4, 2,FALSE)</f>
        <v>Rosario</v>
      </c>
      <c r="L41" t="b">
        <f ca="1">AND(Table13911[[#This Row],[Estado]] &lt;&gt; "Entregado", Table13911[[#This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VLOOKUP(Table13911[[#This Row],[Depósito]], $N$2:$O$4, 2,FALSE)</f>
        <v>Rosario</v>
      </c>
      <c r="L42" t="b">
        <f ca="1">AND(Table13911[[#This Row],[Estado]] &lt;&gt; "Entregado", Table13911[[#This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VLOOKUP(Table13911[[#This Row],[Depósito]], $N$2:$O$4, 2,FALSE)</f>
        <v>Buenos Aires</v>
      </c>
      <c r="L43" t="b">
        <f ca="1">AND(Table13911[[#This Row],[Estado]] &lt;&gt; "Entregado", Table13911[[#This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VLOOKUP(Table13911[[#This Row],[Depósito]], $N$2:$O$4, 2,FALSE)</f>
        <v>Buenos Aires</v>
      </c>
      <c r="L44" t="b">
        <f ca="1">AND(Table13911[[#This Row],[Estado]] &lt;&gt; "Entregado", Table13911[[#This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VLOOKUP(Table13911[[#This Row],[Depósito]], $N$2:$O$4, 2,FALSE)</f>
        <v>Bahía Blanca</v>
      </c>
      <c r="L45" t="b">
        <f ca="1">AND(Table13911[[#This Row],[Estado]] &lt;&gt; "Entregado", Table13911[[#This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VLOOKUP(Table13911[[#This Row],[Depósito]], $N$2:$O$4, 2,FALSE)</f>
        <v>Rosario</v>
      </c>
      <c r="L46" t="b">
        <f ca="1">AND(Table13911[[#This Row],[Estado]] &lt;&gt; "Entregado", Table13911[[#This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VLOOKUP(Table13911[[#This Row],[Depósito]], $N$2:$O$4, 2,FALSE)</f>
        <v>Buenos Aires</v>
      </c>
      <c r="L47" t="b">
        <f ca="1">AND(Table13911[[#This Row],[Estado]] &lt;&gt; "Entregado", Table13911[[#This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VLOOKUP(Table13911[[#This Row],[Depósito]], $N$2:$O$4, 2,FALSE)</f>
        <v>Bahía Blanca</v>
      </c>
      <c r="L48" t="b">
        <f ca="1">AND(Table13911[[#This Row],[Estado]] &lt;&gt; "Entregado", Table13911[[#This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VLOOKUP(Table13911[[#This Row],[Depósito]], $N$2:$O$4, 2,FALSE)</f>
        <v>Rosario</v>
      </c>
      <c r="L49" t="b">
        <f ca="1">AND(Table13911[[#This Row],[Estado]] &lt;&gt; "Entregado", Table13911[[#This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VLOOKUP(Table13911[[#This Row],[Depósito]], $N$2:$O$4, 2,FALSE)</f>
        <v>Bahía Blanca</v>
      </c>
      <c r="L50" t="b">
        <f ca="1">AND(Table13911[[#This Row],[Estado]] &lt;&gt; "Entregado", Table13911[[#This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VLOOKUP(Table13911[[#This Row],[Depósito]], $N$2:$O$4, 2,FALSE)</f>
        <v>Rosario</v>
      </c>
      <c r="L51" t="b">
        <f ca="1">AND(Table13911[[#This Row],[Estado]] &lt;&gt; "Entregado", Table13911[[#This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VLOOKUP(Table13911[[#This Row],[Depósito]], $N$2:$O$4, 2,FALSE)</f>
        <v>Rosario</v>
      </c>
      <c r="L52" t="b">
        <f ca="1">AND(Table13911[[#This Row],[Estado]] &lt;&gt; "Entregado", Table13911[[#This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VLOOKUP(Table13911[[#This Row],[Depósito]], $N$2:$O$4, 2,FALSE)</f>
        <v>Buenos Aires</v>
      </c>
      <c r="L53" t="b">
        <f ca="1">AND(Table13911[[#This Row],[Estado]] &lt;&gt; "Entregado", Table13911[[#This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VLOOKUP(Table13911[[#This Row],[Depósito]], $N$2:$O$4, 2,FALSE)</f>
        <v>Buenos Aires</v>
      </c>
      <c r="L54" t="b">
        <f ca="1">AND(Table13911[[#This Row],[Estado]] &lt;&gt; "Entregado", Table13911[[#This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VLOOKUP(Table13911[[#This Row],[Depósito]], $N$2:$O$4, 2,FALSE)</f>
        <v>Buenos Aires</v>
      </c>
      <c r="L55" t="b">
        <f ca="1">AND(Table13911[[#This Row],[Estado]] &lt;&gt; "Entregado", Table13911[[#This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VLOOKUP(Table13911[[#This Row],[Depósito]], $N$2:$O$4, 2,FALSE)</f>
        <v>Buenos Aires</v>
      </c>
      <c r="L56" t="b">
        <f ca="1">AND(Table13911[[#This Row],[Estado]] &lt;&gt; "Entregado", Table13911[[#This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VLOOKUP(Table13911[[#This Row],[Depósito]], $N$2:$O$4, 2,FALSE)</f>
        <v>Bahía Blanca</v>
      </c>
      <c r="L57" t="b">
        <f ca="1">AND(Table13911[[#This Row],[Estado]] &lt;&gt; "Entregado", Table13911[[#This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VLOOKUP(Table13911[[#This Row],[Depósito]], $N$2:$O$4, 2,FALSE)</f>
        <v>Rosario</v>
      </c>
      <c r="L58" t="b">
        <f ca="1">AND(Table13911[[#This Row],[Estado]] &lt;&gt; "Entregado", Table13911[[#This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VLOOKUP(Table13911[[#This Row],[Depósito]], $N$2:$O$4, 2,FALSE)</f>
        <v>Rosario</v>
      </c>
      <c r="L59" t="b">
        <f ca="1">AND(Table13911[[#This Row],[Estado]] &lt;&gt; "Entregado", Table13911[[#This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VLOOKUP(Table13911[[#This Row],[Depósito]], $N$2:$O$4, 2,FALSE)</f>
        <v>Buenos Aires</v>
      </c>
      <c r="L60" t="b">
        <f ca="1">AND(Table13911[[#This Row],[Estado]] &lt;&gt; "Entregado", Table13911[[#This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VLOOKUP(Table13911[[#This Row],[Depósito]], $N$2:$O$4, 2,FALSE)</f>
        <v>Bahía Blanca</v>
      </c>
      <c r="L61" t="b">
        <f ca="1">AND(Table13911[[#This Row],[Estado]] &lt;&gt; "Entregado", Table13911[[#This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VLOOKUP(Table13911[[#This Row],[Depósito]], $N$2:$O$4, 2,FALSE)</f>
        <v>Rosario</v>
      </c>
      <c r="L62" t="b">
        <f ca="1">AND(Table13911[[#This Row],[Estado]] &lt;&gt; "Entregado", Table13911[[#This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VLOOKUP(Table13911[[#This Row],[Depósito]], $N$2:$O$4, 2,FALSE)</f>
        <v>Bahía Blanca</v>
      </c>
      <c r="L63" t="b">
        <f ca="1">AND(Table13911[[#This Row],[Estado]] &lt;&gt; "Entregado", Table13911[[#This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VLOOKUP(Table13911[[#This Row],[Depósito]], $N$2:$O$4, 2,FALSE)</f>
        <v>Rosario</v>
      </c>
      <c r="L64" t="b">
        <f ca="1">AND(Table13911[[#This Row],[Estado]] &lt;&gt; "Entregado", Table13911[[#This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VLOOKUP(Table13911[[#This Row],[Depósito]], $N$2:$O$4, 2,FALSE)</f>
        <v>Bahía Blanca</v>
      </c>
      <c r="L65" t="b">
        <f ca="1">AND(Table13911[[#This Row],[Estado]] &lt;&gt; "Entregado", Table13911[[#This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VLOOKUP(Table13911[[#This Row],[Depósito]], $N$2:$O$4, 2,FALSE)</f>
        <v>Buenos Aires</v>
      </c>
      <c r="L66" t="b">
        <f ca="1">AND(Table13911[[#This Row],[Estado]] &lt;&gt; "Entregado", Table13911[[#This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VLOOKUP(Table13911[[#This Row],[Depósito]], $N$2:$O$4, 2,FALSE)</f>
        <v>Bahía Blanca</v>
      </c>
      <c r="L67" t="b">
        <f ca="1">AND(Table13911[[#This Row],[Estado]] &lt;&gt; "Entregado", Table13911[[#This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VLOOKUP(Table13911[[#This Row],[Depósito]], $N$2:$O$4, 2,FALSE)</f>
        <v>Rosario</v>
      </c>
      <c r="L68" t="b">
        <f ca="1">AND(Table13911[[#This Row],[Estado]] &lt;&gt; "Entregado", Table13911[[#This Row],[Fecha ent Prevista]] &gt; TODAY())</f>
        <v>0</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2AE6-293F-4990-8F87-77507DE17654}">
  <dimension ref="A1:P68"/>
  <sheetViews>
    <sheetView topLeftCell="G5" workbookViewId="0">
      <selection activeCell="P14" sqref="P14"/>
    </sheetView>
  </sheetViews>
  <sheetFormatPr defaultRowHeight="15" x14ac:dyDescent="0.25"/>
  <cols>
    <col min="6" max="6" width="10.42578125" customWidth="1"/>
    <col min="8" max="8" width="11.42578125" customWidth="1"/>
    <col min="11" max="11" width="9.140625" customWidth="1"/>
    <col min="15" max="15" width="13.140625" bestFit="1" customWidth="1"/>
    <col min="16" max="16" width="19.85546875" bestFit="1" customWidth="1"/>
  </cols>
  <sheetData>
    <row r="1" spans="1:16" x14ac:dyDescent="0.25">
      <c r="A1" t="s">
        <v>10</v>
      </c>
      <c r="B1" t="s">
        <v>0</v>
      </c>
      <c r="C1" t="s">
        <v>1</v>
      </c>
      <c r="D1" t="s">
        <v>2</v>
      </c>
      <c r="E1" t="s">
        <v>3</v>
      </c>
      <c r="F1" t="s">
        <v>4</v>
      </c>
      <c r="G1" t="s">
        <v>14</v>
      </c>
      <c r="H1" t="s">
        <v>15</v>
      </c>
      <c r="I1" t="s">
        <v>5</v>
      </c>
      <c r="J1" t="s">
        <v>6</v>
      </c>
      <c r="K1" t="s">
        <v>51</v>
      </c>
      <c r="L1" t="s">
        <v>52</v>
      </c>
      <c r="N1" t="s">
        <v>40</v>
      </c>
      <c r="O1" t="s">
        <v>41</v>
      </c>
    </row>
    <row r="2" spans="1:16" x14ac:dyDescent="0.25">
      <c r="A2">
        <v>10304</v>
      </c>
      <c r="B2">
        <v>300</v>
      </c>
      <c r="C2">
        <v>25</v>
      </c>
      <c r="D2">
        <v>300</v>
      </c>
      <c r="E2">
        <f t="shared" ref="E2:E12" si="0">+D2*C2</f>
        <v>7500</v>
      </c>
      <c r="F2" s="1">
        <f ca="1">+TODAY()-5</f>
        <v>44691</v>
      </c>
      <c r="G2" s="2">
        <v>3</v>
      </c>
      <c r="H2" s="1">
        <f ca="1">+F2+G2</f>
        <v>44694</v>
      </c>
      <c r="I2" t="s">
        <v>11</v>
      </c>
      <c r="J2" t="s">
        <v>7</v>
      </c>
      <c r="K2" t="str">
        <f>VLOOKUP(Table139[[#This Row],[Depósito]], $N$2:$O$4, 2,FALSE)</f>
        <v>Buenos Aires</v>
      </c>
      <c r="L2" t="b">
        <f ca="1">AND(Table139[[#This Row],[Estado]] &lt;&gt; "Entregado", Table139[[#This Row],[Fecha ent Prevista]] &gt; TODAY())</f>
        <v>0</v>
      </c>
      <c r="N2" t="s">
        <v>7</v>
      </c>
      <c r="O2" t="s">
        <v>42</v>
      </c>
    </row>
    <row r="3" spans="1:1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VLOOKUP(Table139[[#This Row],[Depósito]], $N$2:$O$4, 2,FALSE)</f>
        <v>Bahía Blanca</v>
      </c>
      <c r="L3" t="b">
        <f ca="1">AND(Table139[[#This Row],[Estado]] &lt;&gt; "Entregado", Table139[[#This Row],[Fecha ent Prevista]] &gt; TODAY())</f>
        <v>1</v>
      </c>
      <c r="N3" t="s">
        <v>8</v>
      </c>
      <c r="O3" t="s">
        <v>43</v>
      </c>
    </row>
    <row r="4" spans="1:16" x14ac:dyDescent="0.25">
      <c r="A4">
        <v>29384</v>
      </c>
      <c r="B4">
        <v>302</v>
      </c>
      <c r="C4">
        <v>20</v>
      </c>
      <c r="D4">
        <v>900</v>
      </c>
      <c r="E4">
        <f t="shared" si="0"/>
        <v>18000</v>
      </c>
      <c r="F4" s="1">
        <f t="shared" ca="1" si="1"/>
        <v>44691</v>
      </c>
      <c r="G4" s="2">
        <v>3</v>
      </c>
      <c r="H4" s="1">
        <f t="shared" ca="1" si="2"/>
        <v>44694</v>
      </c>
      <c r="I4" t="s">
        <v>13</v>
      </c>
      <c r="J4" t="s">
        <v>9</v>
      </c>
      <c r="K4" t="str">
        <f>VLOOKUP(Table139[[#This Row],[Depósito]], $N$2:$O$4, 2,FALSE)</f>
        <v>Rosario</v>
      </c>
      <c r="L4" t="b">
        <f ca="1">AND(Table139[[#This Row],[Estado]] &lt;&gt; "Entregado", Table139[[#This Row],[Fecha ent Prevista]] &gt; TODAY())</f>
        <v>0</v>
      </c>
      <c r="N4" t="s">
        <v>9</v>
      </c>
      <c r="O4" t="s">
        <v>44</v>
      </c>
    </row>
    <row r="5" spans="1:16" x14ac:dyDescent="0.25">
      <c r="A5">
        <v>59302</v>
      </c>
      <c r="B5">
        <v>303</v>
      </c>
      <c r="C5">
        <v>80</v>
      </c>
      <c r="D5">
        <v>200</v>
      </c>
      <c r="E5">
        <f t="shared" si="0"/>
        <v>16000</v>
      </c>
      <c r="F5" s="1">
        <f t="shared" ca="1" si="1"/>
        <v>44691</v>
      </c>
      <c r="G5" s="2">
        <v>6</v>
      </c>
      <c r="H5" s="1">
        <f t="shared" ca="1" si="2"/>
        <v>44697</v>
      </c>
      <c r="I5" t="s">
        <v>13</v>
      </c>
      <c r="J5" t="s">
        <v>7</v>
      </c>
      <c r="K5" t="str">
        <f>VLOOKUP(Table139[[#This Row],[Depósito]], $N$2:$O$4, 2,FALSE)</f>
        <v>Buenos Aires</v>
      </c>
      <c r="L5" t="b">
        <f ca="1">AND(Table139[[#This Row],[Estado]] &lt;&gt; "Entregado", Table139[[#This Row],[Fecha ent Prevista]] &gt; TODAY())</f>
        <v>0</v>
      </c>
    </row>
    <row r="6" spans="1:16" x14ac:dyDescent="0.25">
      <c r="A6">
        <v>45607</v>
      </c>
      <c r="B6">
        <v>304</v>
      </c>
      <c r="C6">
        <v>40</v>
      </c>
      <c r="D6">
        <v>800</v>
      </c>
      <c r="E6">
        <f t="shared" si="0"/>
        <v>32000</v>
      </c>
      <c r="F6" s="1">
        <f t="shared" ca="1" si="1"/>
        <v>44691</v>
      </c>
      <c r="G6" s="2">
        <v>8</v>
      </c>
      <c r="H6" s="1">
        <f t="shared" ca="1" si="2"/>
        <v>44699</v>
      </c>
      <c r="I6" t="s">
        <v>12</v>
      </c>
      <c r="J6" t="s">
        <v>8</v>
      </c>
      <c r="K6" t="str">
        <f>VLOOKUP(Table139[[#This Row],[Depósito]], $N$2:$O$4, 2,FALSE)</f>
        <v>Bahía Blanca</v>
      </c>
      <c r="L6" t="b">
        <f ca="1">AND(Table139[[#This Row],[Estado]] &lt;&gt; "Entregado", Table139[[#This Row],[Fecha ent Prevista]] &gt; TODAY())</f>
        <v>1</v>
      </c>
      <c r="O6" s="3" t="s">
        <v>46</v>
      </c>
    </row>
    <row r="7" spans="1:16" x14ac:dyDescent="0.25">
      <c r="A7">
        <v>29384</v>
      </c>
      <c r="B7">
        <v>305</v>
      </c>
      <c r="C7">
        <v>35</v>
      </c>
      <c r="D7">
        <v>400</v>
      </c>
      <c r="E7">
        <f t="shared" si="0"/>
        <v>14000</v>
      </c>
      <c r="F7" s="1">
        <f t="shared" ca="1" si="1"/>
        <v>44691</v>
      </c>
      <c r="G7" s="2">
        <v>7</v>
      </c>
      <c r="H7" s="1">
        <f t="shared" ca="1" si="2"/>
        <v>44698</v>
      </c>
      <c r="I7" t="s">
        <v>12</v>
      </c>
      <c r="J7" t="s">
        <v>9</v>
      </c>
      <c r="K7" t="str">
        <f>VLOOKUP(Table139[[#This Row],[Depósito]], $N$2:$O$4, 2,FALSE)</f>
        <v>Rosario</v>
      </c>
      <c r="L7" t="b">
        <f ca="1">AND(Table139[[#This Row],[Estado]] &lt;&gt; "Entregado", Table139[[#This Row],[Fecha ent Prevista]] &gt; TODAY())</f>
        <v>1</v>
      </c>
      <c r="O7" s="3" t="s">
        <v>47</v>
      </c>
    </row>
    <row r="8" spans="1:16" x14ac:dyDescent="0.25">
      <c r="A8">
        <v>50695</v>
      </c>
      <c r="B8">
        <v>306</v>
      </c>
      <c r="C8">
        <v>60</v>
      </c>
      <c r="D8">
        <v>200</v>
      </c>
      <c r="E8">
        <f t="shared" si="0"/>
        <v>12000</v>
      </c>
      <c r="F8" s="1">
        <f t="shared" ca="1" si="1"/>
        <v>44691</v>
      </c>
      <c r="G8" s="2">
        <v>3</v>
      </c>
      <c r="H8" s="1">
        <f t="shared" ca="1" si="2"/>
        <v>44694</v>
      </c>
      <c r="I8" t="s">
        <v>11</v>
      </c>
      <c r="J8" t="s">
        <v>8</v>
      </c>
      <c r="K8" t="str">
        <f>VLOOKUP(Table139[[#This Row],[Depósito]], $N$2:$O$4, 2,FALSE)</f>
        <v>Bahía Blanca</v>
      </c>
      <c r="L8" t="b">
        <f ca="1">AND(Table139[[#This Row],[Estado]] &lt;&gt; "Entregado", Table139[[#This Row],[Fecha ent Prevista]] &gt; TODAY())</f>
        <v>0</v>
      </c>
      <c r="O8" s="3" t="s">
        <v>48</v>
      </c>
    </row>
    <row r="9" spans="1:16" x14ac:dyDescent="0.25">
      <c r="A9">
        <v>10395</v>
      </c>
      <c r="B9">
        <v>307</v>
      </c>
      <c r="C9">
        <v>40</v>
      </c>
      <c r="D9">
        <v>300</v>
      </c>
      <c r="E9">
        <f t="shared" si="0"/>
        <v>12000</v>
      </c>
      <c r="F9" s="1">
        <f t="shared" ca="1" si="1"/>
        <v>44691</v>
      </c>
      <c r="G9" s="2">
        <v>4</v>
      </c>
      <c r="H9" s="1">
        <f t="shared" ca="1" si="2"/>
        <v>44695</v>
      </c>
      <c r="I9" t="s">
        <v>11</v>
      </c>
      <c r="J9" t="s">
        <v>9</v>
      </c>
      <c r="K9" t="str">
        <f>VLOOKUP(Table139[[#This Row],[Depósito]], $N$2:$O$4, 2,FALSE)</f>
        <v>Rosario</v>
      </c>
      <c r="L9" t="b">
        <f ca="1">AND(Table139[[#This Row],[Estado]] &lt;&gt; "Entregado", Table139[[#This Row],[Fecha ent Prevista]] &gt; TODAY())</f>
        <v>0</v>
      </c>
      <c r="O9" s="3" t="s">
        <v>49</v>
      </c>
    </row>
    <row r="10" spans="1:16" x14ac:dyDescent="0.25">
      <c r="A10">
        <v>15036</v>
      </c>
      <c r="B10">
        <v>308</v>
      </c>
      <c r="C10">
        <v>120</v>
      </c>
      <c r="D10">
        <v>400</v>
      </c>
      <c r="E10">
        <f t="shared" si="0"/>
        <v>48000</v>
      </c>
      <c r="F10" s="1">
        <f t="shared" ca="1" si="1"/>
        <v>44691</v>
      </c>
      <c r="G10" s="2">
        <v>5</v>
      </c>
      <c r="H10" s="1">
        <f t="shared" ca="1" si="2"/>
        <v>44696</v>
      </c>
      <c r="I10" t="s">
        <v>12</v>
      </c>
      <c r="J10" t="s">
        <v>9</v>
      </c>
      <c r="K10" t="str">
        <f>VLOOKUP(Table139[[#This Row],[Depósito]], $N$2:$O$4, 2,FALSE)</f>
        <v>Rosario</v>
      </c>
      <c r="L10" t="b">
        <f ca="1">AND(Table139[[#This Row],[Estado]] &lt;&gt; "Entregado", Table139[[#This Row],[Fecha ent Prevista]] &gt; TODAY())</f>
        <v>0</v>
      </c>
      <c r="O10" s="3" t="s">
        <v>50</v>
      </c>
    </row>
    <row r="11" spans="1:16" x14ac:dyDescent="0.25">
      <c r="A11">
        <v>45023</v>
      </c>
      <c r="B11">
        <v>309</v>
      </c>
      <c r="C11">
        <v>30</v>
      </c>
      <c r="D11">
        <v>100</v>
      </c>
      <c r="E11">
        <f t="shared" si="0"/>
        <v>3000</v>
      </c>
      <c r="F11" s="1">
        <f t="shared" ca="1" si="1"/>
        <v>44691</v>
      </c>
      <c r="G11" s="2">
        <v>8</v>
      </c>
      <c r="H11" s="1">
        <f t="shared" ca="1" si="2"/>
        <v>44699</v>
      </c>
      <c r="I11" t="s">
        <v>13</v>
      </c>
      <c r="J11" t="s">
        <v>7</v>
      </c>
      <c r="K11" t="str">
        <f>VLOOKUP(Table139[[#This Row],[Depósito]], $N$2:$O$4, 2,FALSE)</f>
        <v>Buenos Aires</v>
      </c>
      <c r="L11" t="b">
        <f ca="1">AND(Table139[[#This Row],[Estado]] &lt;&gt; "Entregado", Table139[[#This Row],[Fecha ent Prevista]] &gt; TODAY())</f>
        <v>0</v>
      </c>
    </row>
    <row r="12" spans="1:16" x14ac:dyDescent="0.25">
      <c r="A12">
        <v>40543</v>
      </c>
      <c r="B12">
        <v>310</v>
      </c>
      <c r="C12">
        <v>25</v>
      </c>
      <c r="D12">
        <v>500</v>
      </c>
      <c r="E12">
        <f t="shared" si="0"/>
        <v>12500</v>
      </c>
      <c r="F12" s="1">
        <f t="shared" ca="1" si="1"/>
        <v>44691</v>
      </c>
      <c r="G12" s="2">
        <v>2</v>
      </c>
      <c r="H12" s="1">
        <f t="shared" ca="1" si="2"/>
        <v>44693</v>
      </c>
      <c r="I12" t="s">
        <v>13</v>
      </c>
      <c r="J12" t="s">
        <v>7</v>
      </c>
      <c r="K12" t="str">
        <f>VLOOKUP(Table139[[#This Row],[Depósito]], $N$2:$O$4, 2,FALSE)</f>
        <v>Buenos Aires</v>
      </c>
      <c r="L12" t="b">
        <f ca="1">AND(Table139[[#This Row],[Estado]] &lt;&gt; "Entregado", Table139[[#This Row],[Fecha ent Prevista]] &gt; TODAY())</f>
        <v>0</v>
      </c>
    </row>
    <row r="13" spans="1:16" x14ac:dyDescent="0.25">
      <c r="A13">
        <v>20550</v>
      </c>
      <c r="B13">
        <v>311</v>
      </c>
      <c r="C13">
        <v>60</v>
      </c>
      <c r="D13">
        <v>600</v>
      </c>
      <c r="E13">
        <f>+D13*C13</f>
        <v>36000</v>
      </c>
      <c r="F13" s="1">
        <f t="shared" ca="1" si="1"/>
        <v>44691</v>
      </c>
      <c r="G13" s="2">
        <v>7</v>
      </c>
      <c r="H13" s="1">
        <f t="shared" ca="1" si="2"/>
        <v>44698</v>
      </c>
      <c r="I13" t="s">
        <v>12</v>
      </c>
      <c r="J13" t="s">
        <v>7</v>
      </c>
      <c r="K13" t="str">
        <f>VLOOKUP(Table139[[#This Row],[Depósito]], $N$2:$O$4, 2,FALSE)</f>
        <v>Buenos Aires</v>
      </c>
      <c r="L13" t="b">
        <f ca="1">AND(Table139[[#This Row],[Estado]] &lt;&gt; "Entregado", Table139[[#This Row],[Fecha ent Prevista]] &gt; TODAY())</f>
        <v>1</v>
      </c>
      <c r="O13" s="11" t="s">
        <v>53</v>
      </c>
      <c r="P13" t="s">
        <v>72</v>
      </c>
    </row>
    <row r="14" spans="1:1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VLOOKUP(Table139[[#This Row],[Depósito]], $N$2:$O$4, 2,FALSE)</f>
        <v>Buenos Aires</v>
      </c>
      <c r="L14" t="b">
        <f ca="1">AND(Table139[[#This Row],[Estado]] &lt;&gt; "Entregado", Table139[[#This Row],[Fecha ent Prevista]] &gt; TODAY())</f>
        <v>1</v>
      </c>
      <c r="O14" s="12" t="s">
        <v>67</v>
      </c>
      <c r="P14" s="14">
        <v>17</v>
      </c>
    </row>
    <row r="15" spans="1:16" x14ac:dyDescent="0.25">
      <c r="A15">
        <v>29384</v>
      </c>
      <c r="B15">
        <v>313</v>
      </c>
      <c r="C15">
        <v>80</v>
      </c>
      <c r="D15">
        <v>400</v>
      </c>
      <c r="E15">
        <f t="shared" si="3"/>
        <v>32000</v>
      </c>
      <c r="F15" s="1">
        <f t="shared" ca="1" si="1"/>
        <v>44691</v>
      </c>
      <c r="G15" s="2">
        <v>3</v>
      </c>
      <c r="H15" s="1">
        <f t="shared" ca="1" si="2"/>
        <v>44694</v>
      </c>
      <c r="I15" t="s">
        <v>11</v>
      </c>
      <c r="J15" t="s">
        <v>8</v>
      </c>
      <c r="K15" t="str">
        <f>VLOOKUP(Table139[[#This Row],[Depósito]], $N$2:$O$4, 2,FALSE)</f>
        <v>Bahía Blanca</v>
      </c>
      <c r="L15" t="b">
        <f ca="1">AND(Table139[[#This Row],[Estado]] &lt;&gt; "Entregado", Table139[[#This Row],[Fecha ent Prevista]] &gt; TODAY())</f>
        <v>0</v>
      </c>
      <c r="O15" s="12" t="s">
        <v>68</v>
      </c>
      <c r="P15" s="14">
        <v>17</v>
      </c>
    </row>
    <row r="16" spans="1:16" x14ac:dyDescent="0.25">
      <c r="A16">
        <v>50695</v>
      </c>
      <c r="B16">
        <v>314</v>
      </c>
      <c r="C16">
        <v>65</v>
      </c>
      <c r="D16">
        <v>300</v>
      </c>
      <c r="E16">
        <f t="shared" si="3"/>
        <v>19500</v>
      </c>
      <c r="F16" s="1">
        <f t="shared" ca="1" si="1"/>
        <v>44691</v>
      </c>
      <c r="G16" s="2">
        <v>8</v>
      </c>
      <c r="H16" s="1">
        <f t="shared" ca="1" si="2"/>
        <v>44699</v>
      </c>
      <c r="I16" t="s">
        <v>13</v>
      </c>
      <c r="J16" t="s">
        <v>9</v>
      </c>
      <c r="K16" t="str">
        <f>VLOOKUP(Table139[[#This Row],[Depósito]], $N$2:$O$4, 2,FALSE)</f>
        <v>Rosario</v>
      </c>
      <c r="L16" t="b">
        <f ca="1">AND(Table139[[#This Row],[Estado]] &lt;&gt; "Entregado", Table139[[#This Row],[Fecha ent Prevista]] &gt; TODAY())</f>
        <v>0</v>
      </c>
      <c r="O16" s="12" t="s">
        <v>69</v>
      </c>
      <c r="P16" s="14">
        <v>14</v>
      </c>
    </row>
    <row r="17" spans="1:16" x14ac:dyDescent="0.25">
      <c r="A17">
        <v>30960</v>
      </c>
      <c r="B17">
        <v>315</v>
      </c>
      <c r="C17">
        <v>75</v>
      </c>
      <c r="D17">
        <v>400</v>
      </c>
      <c r="E17">
        <f t="shared" si="3"/>
        <v>30000</v>
      </c>
      <c r="F17" s="1">
        <f t="shared" ca="1" si="1"/>
        <v>44691</v>
      </c>
      <c r="G17" s="2">
        <v>1</v>
      </c>
      <c r="H17" s="1">
        <f t="shared" ca="1" si="2"/>
        <v>44692</v>
      </c>
      <c r="I17" t="s">
        <v>12</v>
      </c>
      <c r="J17" t="s">
        <v>9</v>
      </c>
      <c r="K17" t="str">
        <f>VLOOKUP(Table139[[#This Row],[Depósito]], $N$2:$O$4, 2,FALSE)</f>
        <v>Rosario</v>
      </c>
      <c r="L17" t="b">
        <f ca="1">AND(Table139[[#This Row],[Estado]] &lt;&gt; "Entregado", Table139[[#This Row],[Fecha ent Prevista]] &gt; TODAY())</f>
        <v>0</v>
      </c>
      <c r="O17" s="12" t="s">
        <v>70</v>
      </c>
      <c r="P17" s="14">
        <v>14</v>
      </c>
    </row>
    <row r="18" spans="1:16" x14ac:dyDescent="0.25">
      <c r="A18">
        <v>10304</v>
      </c>
      <c r="B18">
        <v>316</v>
      </c>
      <c r="C18">
        <v>90</v>
      </c>
      <c r="D18">
        <v>700</v>
      </c>
      <c r="E18">
        <f t="shared" si="3"/>
        <v>63000</v>
      </c>
      <c r="F18" s="1">
        <f t="shared" ca="1" si="1"/>
        <v>44691</v>
      </c>
      <c r="G18" s="2">
        <v>2</v>
      </c>
      <c r="H18" s="1">
        <f t="shared" ca="1" si="2"/>
        <v>44693</v>
      </c>
      <c r="I18" t="s">
        <v>11</v>
      </c>
      <c r="J18" t="s">
        <v>7</v>
      </c>
      <c r="K18" t="str">
        <f>VLOOKUP(Table139[[#This Row],[Depósito]], $N$2:$O$4, 2,FALSE)</f>
        <v>Buenos Aires</v>
      </c>
      <c r="L18" t="b">
        <f ca="1">AND(Table139[[#This Row],[Estado]] &lt;&gt; "Entregado", Table139[[#This Row],[Fecha ent Prevista]] &gt; TODAY())</f>
        <v>0</v>
      </c>
      <c r="O18" s="12" t="s">
        <v>71</v>
      </c>
      <c r="P18" s="14">
        <v>5</v>
      </c>
    </row>
    <row r="19" spans="1:16" x14ac:dyDescent="0.25">
      <c r="A19">
        <v>60798</v>
      </c>
      <c r="B19">
        <v>317</v>
      </c>
      <c r="C19">
        <v>20</v>
      </c>
      <c r="D19">
        <v>800</v>
      </c>
      <c r="E19">
        <f t="shared" si="3"/>
        <v>16000</v>
      </c>
      <c r="F19" s="1">
        <f t="shared" ca="1" si="1"/>
        <v>44691</v>
      </c>
      <c r="G19" s="2">
        <v>6</v>
      </c>
      <c r="H19" s="1">
        <f t="shared" ca="1" si="2"/>
        <v>44697</v>
      </c>
      <c r="I19" t="s">
        <v>12</v>
      </c>
      <c r="J19" t="s">
        <v>8</v>
      </c>
      <c r="K19" t="str">
        <f>VLOOKUP(Table139[[#This Row],[Depósito]], $N$2:$O$4, 2,FALSE)</f>
        <v>Bahía Blanca</v>
      </c>
      <c r="L19" t="b">
        <f ca="1">AND(Table139[[#This Row],[Estado]] &lt;&gt; "Entregado", Table139[[#This Row],[Fecha ent Prevista]] &gt; TODAY())</f>
        <v>1</v>
      </c>
      <c r="O19" s="12" t="s">
        <v>54</v>
      </c>
      <c r="P19" s="14">
        <v>67</v>
      </c>
    </row>
    <row r="20" spans="1:16" x14ac:dyDescent="0.25">
      <c r="A20">
        <v>29384</v>
      </c>
      <c r="B20">
        <v>318</v>
      </c>
      <c r="C20">
        <v>15</v>
      </c>
      <c r="D20">
        <v>200</v>
      </c>
      <c r="E20">
        <f t="shared" si="3"/>
        <v>3000</v>
      </c>
      <c r="F20" s="1">
        <f t="shared" ca="1" si="1"/>
        <v>44691</v>
      </c>
      <c r="G20" s="2">
        <v>3</v>
      </c>
      <c r="H20" s="1">
        <f t="shared" ca="1" si="2"/>
        <v>44694</v>
      </c>
      <c r="I20" t="s">
        <v>13</v>
      </c>
      <c r="J20" t="s">
        <v>9</v>
      </c>
      <c r="K20" t="str">
        <f>VLOOKUP(Table139[[#This Row],[Depósito]], $N$2:$O$4, 2,FALSE)</f>
        <v>Rosario</v>
      </c>
      <c r="L20" t="b">
        <f ca="1">AND(Table139[[#This Row],[Estado]] &lt;&gt; "Entregado", Table139[[#This Row],[Fecha ent Prevista]] &gt; TODAY())</f>
        <v>0</v>
      </c>
    </row>
    <row r="21" spans="1:16" x14ac:dyDescent="0.25">
      <c r="A21">
        <v>59302</v>
      </c>
      <c r="B21">
        <v>319</v>
      </c>
      <c r="C21">
        <v>45</v>
      </c>
      <c r="D21">
        <v>500</v>
      </c>
      <c r="E21">
        <f t="shared" si="3"/>
        <v>22500</v>
      </c>
      <c r="F21" s="1">
        <f t="shared" ca="1" si="1"/>
        <v>44691</v>
      </c>
      <c r="G21" s="2">
        <v>4</v>
      </c>
      <c r="H21" s="1">
        <f t="shared" ca="1" si="2"/>
        <v>44695</v>
      </c>
      <c r="I21" t="s">
        <v>12</v>
      </c>
      <c r="J21" t="s">
        <v>8</v>
      </c>
      <c r="K21" t="str">
        <f>VLOOKUP(Table139[[#This Row],[Depósito]], $N$2:$O$4, 2,FALSE)</f>
        <v>Bahía Blanca</v>
      </c>
      <c r="L21" t="b">
        <f ca="1">AND(Table139[[#This Row],[Estado]] &lt;&gt; "Entregado", Table139[[#This Row],[Fecha ent Prevista]] &gt; TODAY())</f>
        <v>0</v>
      </c>
    </row>
    <row r="22" spans="1:16" x14ac:dyDescent="0.25">
      <c r="A22">
        <v>45607</v>
      </c>
      <c r="B22">
        <v>320</v>
      </c>
      <c r="C22">
        <v>30</v>
      </c>
      <c r="D22">
        <v>500</v>
      </c>
      <c r="E22">
        <f t="shared" si="3"/>
        <v>15000</v>
      </c>
      <c r="F22" s="1">
        <f t="shared" ca="1" si="1"/>
        <v>44691</v>
      </c>
      <c r="G22" s="2">
        <v>2</v>
      </c>
      <c r="H22" s="1">
        <f t="shared" ca="1" si="2"/>
        <v>44693</v>
      </c>
      <c r="I22" t="s">
        <v>11</v>
      </c>
      <c r="J22" t="s">
        <v>9</v>
      </c>
      <c r="K22" t="str">
        <f>VLOOKUP(Table139[[#This Row],[Depósito]], $N$2:$O$4, 2,FALSE)</f>
        <v>Rosario</v>
      </c>
      <c r="L22" t="b">
        <f ca="1">AND(Table139[[#This Row],[Estado]] &lt;&gt; "Entregado", Table139[[#This Row],[Fecha ent Prevista]] &gt; TODAY())</f>
        <v>0</v>
      </c>
    </row>
    <row r="23" spans="1:16" x14ac:dyDescent="0.25">
      <c r="A23">
        <v>29384</v>
      </c>
      <c r="B23">
        <v>321</v>
      </c>
      <c r="C23">
        <v>25</v>
      </c>
      <c r="D23">
        <v>300</v>
      </c>
      <c r="E23">
        <f t="shared" si="3"/>
        <v>7500</v>
      </c>
      <c r="F23" s="1">
        <f t="shared" ca="1" si="1"/>
        <v>44691</v>
      </c>
      <c r="G23" s="2">
        <v>7</v>
      </c>
      <c r="H23" s="1">
        <f t="shared" ca="1" si="2"/>
        <v>44698</v>
      </c>
      <c r="I23" t="s">
        <v>12</v>
      </c>
      <c r="J23" t="s">
        <v>8</v>
      </c>
      <c r="K23" t="str">
        <f>VLOOKUP(Table139[[#This Row],[Depósito]], $N$2:$O$4, 2,FALSE)</f>
        <v>Bahía Blanca</v>
      </c>
      <c r="L23" t="b">
        <f ca="1">AND(Table139[[#This Row],[Estado]] &lt;&gt; "Entregado", Table139[[#This Row],[Fecha ent Prevista]] &gt; TODAY())</f>
        <v>1</v>
      </c>
    </row>
    <row r="24" spans="1:16" x14ac:dyDescent="0.25">
      <c r="A24">
        <v>50695</v>
      </c>
      <c r="B24">
        <v>322</v>
      </c>
      <c r="C24">
        <v>80</v>
      </c>
      <c r="D24">
        <v>500</v>
      </c>
      <c r="E24">
        <f t="shared" si="3"/>
        <v>40000</v>
      </c>
      <c r="F24" s="1">
        <f t="shared" ca="1" si="1"/>
        <v>44691</v>
      </c>
      <c r="G24" s="2">
        <v>4</v>
      </c>
      <c r="H24" s="1">
        <f t="shared" ca="1" si="2"/>
        <v>44695</v>
      </c>
      <c r="I24" t="s">
        <v>13</v>
      </c>
      <c r="J24" t="s">
        <v>7</v>
      </c>
      <c r="K24" t="str">
        <f>VLOOKUP(Table139[[#This Row],[Depósito]], $N$2:$O$4, 2,FALSE)</f>
        <v>Buenos Aires</v>
      </c>
      <c r="L24" t="b">
        <f ca="1">AND(Table139[[#This Row],[Estado]] &lt;&gt; "Entregado", Table139[[#This Row],[Fecha ent Prevista]] &gt; TODAY())</f>
        <v>0</v>
      </c>
    </row>
    <row r="25" spans="1:16" x14ac:dyDescent="0.25">
      <c r="A25">
        <v>10395</v>
      </c>
      <c r="B25">
        <v>323</v>
      </c>
      <c r="C25">
        <v>55</v>
      </c>
      <c r="D25">
        <v>600</v>
      </c>
      <c r="E25">
        <f t="shared" si="3"/>
        <v>33000</v>
      </c>
      <c r="F25" s="1">
        <f t="shared" ca="1" si="1"/>
        <v>44691</v>
      </c>
      <c r="G25" s="2">
        <v>8</v>
      </c>
      <c r="H25" s="1">
        <f t="shared" ca="1" si="2"/>
        <v>44699</v>
      </c>
      <c r="I25" t="s">
        <v>13</v>
      </c>
      <c r="J25" t="s">
        <v>8</v>
      </c>
      <c r="K25" t="str">
        <f>VLOOKUP(Table139[[#This Row],[Depósito]], $N$2:$O$4, 2,FALSE)</f>
        <v>Bahía Blanca</v>
      </c>
      <c r="L25" t="b">
        <f ca="1">AND(Table139[[#This Row],[Estado]] &lt;&gt; "Entregado", Table139[[#This Row],[Fecha ent Prevista]] &gt; TODAY())</f>
        <v>0</v>
      </c>
    </row>
    <row r="26" spans="1:16" x14ac:dyDescent="0.25">
      <c r="A26">
        <v>15036</v>
      </c>
      <c r="B26">
        <v>324</v>
      </c>
      <c r="C26">
        <v>65</v>
      </c>
      <c r="D26">
        <v>900</v>
      </c>
      <c r="E26">
        <f t="shared" si="3"/>
        <v>58500</v>
      </c>
      <c r="F26" s="1">
        <f t="shared" ca="1" si="1"/>
        <v>44691</v>
      </c>
      <c r="G26" s="2">
        <v>2</v>
      </c>
      <c r="H26" s="1">
        <f t="shared" ca="1" si="2"/>
        <v>44693</v>
      </c>
      <c r="I26" t="s">
        <v>12</v>
      </c>
      <c r="J26" t="s">
        <v>9</v>
      </c>
      <c r="K26" t="str">
        <f>VLOOKUP(Table139[[#This Row],[Depósito]], $N$2:$O$4, 2,FALSE)</f>
        <v>Rosario</v>
      </c>
      <c r="L26" t="b">
        <f ca="1">AND(Table139[[#This Row],[Estado]] &lt;&gt; "Entregado", Table139[[#This Row],[Fecha ent Prevista]] &gt; TODAY())</f>
        <v>0</v>
      </c>
    </row>
    <row r="27" spans="1:16" x14ac:dyDescent="0.25">
      <c r="A27">
        <v>45023</v>
      </c>
      <c r="B27">
        <v>325</v>
      </c>
      <c r="C27">
        <v>90</v>
      </c>
      <c r="D27">
        <v>400</v>
      </c>
      <c r="E27">
        <f t="shared" si="3"/>
        <v>36000</v>
      </c>
      <c r="F27" s="1">
        <f t="shared" ca="1" si="1"/>
        <v>44691</v>
      </c>
      <c r="G27" s="2">
        <v>7</v>
      </c>
      <c r="H27" s="1">
        <f t="shared" ca="1" si="2"/>
        <v>44698</v>
      </c>
      <c r="I27" t="s">
        <v>12</v>
      </c>
      <c r="J27" t="s">
        <v>7</v>
      </c>
      <c r="K27" t="str">
        <f>VLOOKUP(Table139[[#This Row],[Depósito]], $N$2:$O$4, 2,FALSE)</f>
        <v>Buenos Aires</v>
      </c>
      <c r="L27" t="b">
        <f ca="1">AND(Table139[[#This Row],[Estado]] &lt;&gt; "Entregado", Table139[[#This Row],[Fecha ent Prevista]] &gt; TODAY())</f>
        <v>1</v>
      </c>
    </row>
    <row r="28" spans="1:16" x14ac:dyDescent="0.25">
      <c r="A28">
        <v>40543</v>
      </c>
      <c r="B28">
        <v>326</v>
      </c>
      <c r="C28">
        <v>55</v>
      </c>
      <c r="D28">
        <v>600</v>
      </c>
      <c r="E28">
        <f t="shared" si="3"/>
        <v>33000</v>
      </c>
      <c r="F28" s="1">
        <f t="shared" ca="1" si="1"/>
        <v>44691</v>
      </c>
      <c r="G28" s="2">
        <v>6</v>
      </c>
      <c r="H28" s="1">
        <f t="shared" ca="1" si="2"/>
        <v>44697</v>
      </c>
      <c r="I28" t="s">
        <v>11</v>
      </c>
      <c r="J28" t="s">
        <v>8</v>
      </c>
      <c r="K28" t="str">
        <f>VLOOKUP(Table139[[#This Row],[Depósito]], $N$2:$O$4, 2,FALSE)</f>
        <v>Bahía Blanca</v>
      </c>
      <c r="L28" t="b">
        <f ca="1">AND(Table139[[#This Row],[Estado]] &lt;&gt; "Entregado", Table139[[#This Row],[Fecha ent Prevista]] &gt; TODAY())</f>
        <v>1</v>
      </c>
    </row>
    <row r="29" spans="1:16" x14ac:dyDescent="0.25">
      <c r="A29">
        <v>30670</v>
      </c>
      <c r="B29">
        <v>327</v>
      </c>
      <c r="C29">
        <v>35</v>
      </c>
      <c r="D29">
        <v>500</v>
      </c>
      <c r="E29">
        <f t="shared" si="3"/>
        <v>17500</v>
      </c>
      <c r="F29" s="1">
        <f t="shared" ca="1" si="1"/>
        <v>44691</v>
      </c>
      <c r="G29" s="2">
        <v>3</v>
      </c>
      <c r="H29" s="1">
        <f t="shared" ca="1" si="2"/>
        <v>44694</v>
      </c>
      <c r="I29" t="s">
        <v>11</v>
      </c>
      <c r="J29" t="s">
        <v>9</v>
      </c>
      <c r="K29" t="str">
        <f>VLOOKUP(Table139[[#This Row],[Depósito]], $N$2:$O$4, 2,FALSE)</f>
        <v>Rosario</v>
      </c>
      <c r="L29" t="b">
        <f ca="1">AND(Table139[[#This Row],[Estado]] &lt;&gt; "Entregado", Table139[[#This Row],[Fecha ent Prevista]] &gt; TODAY())</f>
        <v>0</v>
      </c>
    </row>
    <row r="30" spans="1:16" x14ac:dyDescent="0.25">
      <c r="A30">
        <v>45090</v>
      </c>
      <c r="B30">
        <v>328</v>
      </c>
      <c r="C30">
        <v>90</v>
      </c>
      <c r="D30">
        <v>700</v>
      </c>
      <c r="E30">
        <f t="shared" si="3"/>
        <v>63000</v>
      </c>
      <c r="F30" s="1">
        <f t="shared" ca="1" si="1"/>
        <v>44691</v>
      </c>
      <c r="G30" s="2">
        <v>8</v>
      </c>
      <c r="H30" s="1">
        <f t="shared" ca="1" si="2"/>
        <v>44699</v>
      </c>
      <c r="I30" t="s">
        <v>12</v>
      </c>
      <c r="J30" t="s">
        <v>7</v>
      </c>
      <c r="K30" t="str">
        <f>VLOOKUP(Table139[[#This Row],[Depósito]], $N$2:$O$4, 2,FALSE)</f>
        <v>Buenos Aires</v>
      </c>
      <c r="L30" t="b">
        <f ca="1">AND(Table139[[#This Row],[Estado]] &lt;&gt; "Entregado", Table139[[#This Row],[Fecha ent Prevista]] &gt; TODAY())</f>
        <v>1</v>
      </c>
    </row>
    <row r="31" spans="1:16" x14ac:dyDescent="0.25">
      <c r="A31">
        <v>23450</v>
      </c>
      <c r="B31">
        <v>329</v>
      </c>
      <c r="C31">
        <v>95</v>
      </c>
      <c r="D31">
        <v>300</v>
      </c>
      <c r="E31">
        <f t="shared" si="3"/>
        <v>28500</v>
      </c>
      <c r="F31" s="1">
        <f t="shared" ca="1" si="1"/>
        <v>44691</v>
      </c>
      <c r="G31" s="2">
        <v>1</v>
      </c>
      <c r="H31" s="1">
        <f t="shared" ca="1" si="2"/>
        <v>44692</v>
      </c>
      <c r="I31" t="s">
        <v>13</v>
      </c>
      <c r="J31" t="s">
        <v>8</v>
      </c>
      <c r="K31" t="str">
        <f>VLOOKUP(Table139[[#This Row],[Depósito]], $N$2:$O$4, 2,FALSE)</f>
        <v>Bahía Blanca</v>
      </c>
      <c r="L31" t="b">
        <f ca="1">AND(Table139[[#This Row],[Estado]] &lt;&gt; "Entregado", Table139[[#This Row],[Fecha ent Prevista]] &gt; TODAY())</f>
        <v>0</v>
      </c>
    </row>
    <row r="32" spans="1:16" x14ac:dyDescent="0.25">
      <c r="A32">
        <v>59830</v>
      </c>
      <c r="B32">
        <v>330</v>
      </c>
      <c r="C32">
        <v>120</v>
      </c>
      <c r="D32">
        <v>500</v>
      </c>
      <c r="E32">
        <f t="shared" si="3"/>
        <v>60000</v>
      </c>
      <c r="F32" s="1">
        <f t="shared" ca="1" si="1"/>
        <v>44691</v>
      </c>
      <c r="G32" s="2">
        <v>2</v>
      </c>
      <c r="H32" s="1">
        <f t="shared" ca="1" si="2"/>
        <v>44693</v>
      </c>
      <c r="I32" t="s">
        <v>13</v>
      </c>
      <c r="J32" t="s">
        <v>9</v>
      </c>
      <c r="K32" t="str">
        <f>VLOOKUP(Table139[[#This Row],[Depósito]], $N$2:$O$4, 2,FALSE)</f>
        <v>Rosario</v>
      </c>
      <c r="L32" t="b">
        <f ca="1">AND(Table139[[#This Row],[Estado]] &lt;&gt; "Entregado", Table139[[#This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VLOOKUP(Table139[[#This Row],[Depósito]], $N$2:$O$4, 2,FALSE)</f>
        <v>Bahía Blanca</v>
      </c>
      <c r="L33" t="b">
        <f ca="1">AND(Table139[[#This Row],[Estado]] &lt;&gt; "Entregado", Table139[[#This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VLOOKUP(Table139[[#This Row],[Depósito]], $N$2:$O$4, 2,FALSE)</f>
        <v>Rosario</v>
      </c>
      <c r="L34" t="b">
        <f ca="1">AND(Table139[[#This Row],[Estado]] &lt;&gt; "Entregado", Table139[[#This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VLOOKUP(Table139[[#This Row],[Depósito]], $N$2:$O$4, 2,FALSE)</f>
        <v>Rosario</v>
      </c>
      <c r="L35" t="b">
        <f ca="1">AND(Table139[[#This Row],[Estado]] &lt;&gt; "Entregado", Table139[[#This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VLOOKUP(Table139[[#This Row],[Depósito]], $N$2:$O$4, 2,FALSE)</f>
        <v>Buenos Aires</v>
      </c>
      <c r="L36" t="b">
        <f ca="1">AND(Table139[[#This Row],[Estado]] &lt;&gt; "Entregado", Table139[[#This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VLOOKUP(Table139[[#This Row],[Depósito]], $N$2:$O$4, 2,FALSE)</f>
        <v>Buenos Aires</v>
      </c>
      <c r="L37" t="b">
        <f ca="1">AND(Table139[[#This Row],[Estado]] &lt;&gt; "Entregado", Table139[[#This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VLOOKUP(Table139[[#This Row],[Depósito]], $N$2:$O$4, 2,FALSE)</f>
        <v>Buenos Aires</v>
      </c>
      <c r="L38" t="b">
        <f ca="1">AND(Table139[[#This Row],[Estado]] &lt;&gt; "Entregado", Table139[[#This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VLOOKUP(Table139[[#This Row],[Depósito]], $N$2:$O$4, 2,FALSE)</f>
        <v>Buenos Aires</v>
      </c>
      <c r="L39" t="b">
        <f ca="1">AND(Table139[[#This Row],[Estado]] &lt;&gt; "Entregado", Table139[[#This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VLOOKUP(Table139[[#This Row],[Depósito]], $N$2:$O$4, 2,FALSE)</f>
        <v>Bahía Blanca</v>
      </c>
      <c r="L40" t="b">
        <f ca="1">AND(Table139[[#This Row],[Estado]] &lt;&gt; "Entregado", Table139[[#This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VLOOKUP(Table139[[#This Row],[Depósito]], $N$2:$O$4, 2,FALSE)</f>
        <v>Rosario</v>
      </c>
      <c r="L41" t="b">
        <f ca="1">AND(Table139[[#This Row],[Estado]] &lt;&gt; "Entregado", Table139[[#This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VLOOKUP(Table139[[#This Row],[Depósito]], $N$2:$O$4, 2,FALSE)</f>
        <v>Rosario</v>
      </c>
      <c r="L42" t="b">
        <f ca="1">AND(Table139[[#This Row],[Estado]] &lt;&gt; "Entregado", Table139[[#This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VLOOKUP(Table139[[#This Row],[Depósito]], $N$2:$O$4, 2,FALSE)</f>
        <v>Buenos Aires</v>
      </c>
      <c r="L43" t="b">
        <f ca="1">AND(Table139[[#This Row],[Estado]] &lt;&gt; "Entregado", Table139[[#This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VLOOKUP(Table139[[#This Row],[Depósito]], $N$2:$O$4, 2,FALSE)</f>
        <v>Buenos Aires</v>
      </c>
      <c r="L44" t="b">
        <f ca="1">AND(Table139[[#This Row],[Estado]] &lt;&gt; "Entregado", Table139[[#This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VLOOKUP(Table139[[#This Row],[Depósito]], $N$2:$O$4, 2,FALSE)</f>
        <v>Bahía Blanca</v>
      </c>
      <c r="L45" t="b">
        <f ca="1">AND(Table139[[#This Row],[Estado]] &lt;&gt; "Entregado", Table139[[#This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VLOOKUP(Table139[[#This Row],[Depósito]], $N$2:$O$4, 2,FALSE)</f>
        <v>Rosario</v>
      </c>
      <c r="L46" t="b">
        <f ca="1">AND(Table139[[#This Row],[Estado]] &lt;&gt; "Entregado", Table139[[#This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VLOOKUP(Table139[[#This Row],[Depósito]], $N$2:$O$4, 2,FALSE)</f>
        <v>Buenos Aires</v>
      </c>
      <c r="L47" t="b">
        <f ca="1">AND(Table139[[#This Row],[Estado]] &lt;&gt; "Entregado", Table139[[#This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VLOOKUP(Table139[[#This Row],[Depósito]], $N$2:$O$4, 2,FALSE)</f>
        <v>Bahía Blanca</v>
      </c>
      <c r="L48" t="b">
        <f ca="1">AND(Table139[[#This Row],[Estado]] &lt;&gt; "Entregado", Table139[[#This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VLOOKUP(Table139[[#This Row],[Depósito]], $N$2:$O$4, 2,FALSE)</f>
        <v>Rosario</v>
      </c>
      <c r="L49" t="b">
        <f ca="1">AND(Table139[[#This Row],[Estado]] &lt;&gt; "Entregado", Table139[[#This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VLOOKUP(Table139[[#This Row],[Depósito]], $N$2:$O$4, 2,FALSE)</f>
        <v>Bahía Blanca</v>
      </c>
      <c r="L50" t="b">
        <f ca="1">AND(Table139[[#This Row],[Estado]] &lt;&gt; "Entregado", Table139[[#This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VLOOKUP(Table139[[#This Row],[Depósito]], $N$2:$O$4, 2,FALSE)</f>
        <v>Rosario</v>
      </c>
      <c r="L51" t="b">
        <f ca="1">AND(Table139[[#This Row],[Estado]] &lt;&gt; "Entregado", Table139[[#This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VLOOKUP(Table139[[#This Row],[Depósito]], $N$2:$O$4, 2,FALSE)</f>
        <v>Rosario</v>
      </c>
      <c r="L52" t="b">
        <f ca="1">AND(Table139[[#This Row],[Estado]] &lt;&gt; "Entregado", Table139[[#This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VLOOKUP(Table139[[#This Row],[Depósito]], $N$2:$O$4, 2,FALSE)</f>
        <v>Buenos Aires</v>
      </c>
      <c r="L53" t="b">
        <f ca="1">AND(Table139[[#This Row],[Estado]] &lt;&gt; "Entregado", Table139[[#This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VLOOKUP(Table139[[#This Row],[Depósito]], $N$2:$O$4, 2,FALSE)</f>
        <v>Buenos Aires</v>
      </c>
      <c r="L54" t="b">
        <f ca="1">AND(Table139[[#This Row],[Estado]] &lt;&gt; "Entregado", Table139[[#This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VLOOKUP(Table139[[#This Row],[Depósito]], $N$2:$O$4, 2,FALSE)</f>
        <v>Buenos Aires</v>
      </c>
      <c r="L55" t="b">
        <f ca="1">AND(Table139[[#This Row],[Estado]] &lt;&gt; "Entregado", Table139[[#This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VLOOKUP(Table139[[#This Row],[Depósito]], $N$2:$O$4, 2,FALSE)</f>
        <v>Buenos Aires</v>
      </c>
      <c r="L56" t="b">
        <f ca="1">AND(Table139[[#This Row],[Estado]] &lt;&gt; "Entregado", Table139[[#This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VLOOKUP(Table139[[#This Row],[Depósito]], $N$2:$O$4, 2,FALSE)</f>
        <v>Bahía Blanca</v>
      </c>
      <c r="L57" t="b">
        <f ca="1">AND(Table139[[#This Row],[Estado]] &lt;&gt; "Entregado", Table139[[#This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VLOOKUP(Table139[[#This Row],[Depósito]], $N$2:$O$4, 2,FALSE)</f>
        <v>Rosario</v>
      </c>
      <c r="L58" t="b">
        <f ca="1">AND(Table139[[#This Row],[Estado]] &lt;&gt; "Entregado", Table139[[#This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VLOOKUP(Table139[[#This Row],[Depósito]], $N$2:$O$4, 2,FALSE)</f>
        <v>Rosario</v>
      </c>
      <c r="L59" t="b">
        <f ca="1">AND(Table139[[#This Row],[Estado]] &lt;&gt; "Entregado", Table139[[#This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VLOOKUP(Table139[[#This Row],[Depósito]], $N$2:$O$4, 2,FALSE)</f>
        <v>Buenos Aires</v>
      </c>
      <c r="L60" t="b">
        <f ca="1">AND(Table139[[#This Row],[Estado]] &lt;&gt; "Entregado", Table139[[#This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VLOOKUP(Table139[[#This Row],[Depósito]], $N$2:$O$4, 2,FALSE)</f>
        <v>Bahía Blanca</v>
      </c>
      <c r="L61" t="b">
        <f ca="1">AND(Table139[[#This Row],[Estado]] &lt;&gt; "Entregado", Table139[[#This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VLOOKUP(Table139[[#This Row],[Depósito]], $N$2:$O$4, 2,FALSE)</f>
        <v>Rosario</v>
      </c>
      <c r="L62" t="b">
        <f ca="1">AND(Table139[[#This Row],[Estado]] &lt;&gt; "Entregado", Table139[[#This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VLOOKUP(Table139[[#This Row],[Depósito]], $N$2:$O$4, 2,FALSE)</f>
        <v>Bahía Blanca</v>
      </c>
      <c r="L63" t="b">
        <f ca="1">AND(Table139[[#This Row],[Estado]] &lt;&gt; "Entregado", Table139[[#This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VLOOKUP(Table139[[#This Row],[Depósito]], $N$2:$O$4, 2,FALSE)</f>
        <v>Rosario</v>
      </c>
      <c r="L64" t="b">
        <f ca="1">AND(Table139[[#This Row],[Estado]] &lt;&gt; "Entregado", Table139[[#This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VLOOKUP(Table139[[#This Row],[Depósito]], $N$2:$O$4, 2,FALSE)</f>
        <v>Bahía Blanca</v>
      </c>
      <c r="L65" t="b">
        <f ca="1">AND(Table139[[#This Row],[Estado]] &lt;&gt; "Entregado", Table139[[#This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VLOOKUP(Table139[[#This Row],[Depósito]], $N$2:$O$4, 2,FALSE)</f>
        <v>Buenos Aires</v>
      </c>
      <c r="L66" t="b">
        <f ca="1">AND(Table139[[#This Row],[Estado]] &lt;&gt; "Entregado", Table139[[#This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VLOOKUP(Table139[[#This Row],[Depósito]], $N$2:$O$4, 2,FALSE)</f>
        <v>Bahía Blanca</v>
      </c>
      <c r="L67" t="b">
        <f ca="1">AND(Table139[[#This Row],[Estado]] &lt;&gt; "Entregado", Table139[[#This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VLOOKUP(Table139[[#This Row],[Depósito]], $N$2:$O$4, 2,FALSE)</f>
        <v>Rosario</v>
      </c>
      <c r="L68" t="b">
        <f ca="1">AND(Table139[[#This Row],[Estado]] &lt;&gt; "Entregado", Table139[[#This Row],[Fecha ent Prevista]] &gt; TODAY())</f>
        <v>0</v>
      </c>
    </row>
  </sheetData>
  <pageMargins left="0.7" right="0.7" top="0.75" bottom="0.75" header="0.3" footer="0.3"/>
  <pageSetup orientation="portrait" horizontalDpi="4294967293" verticalDpi="4294967293"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E756-7EE7-44C6-B210-4C3B7801CADC}">
  <dimension ref="A1:P68"/>
  <sheetViews>
    <sheetView topLeftCell="G1" workbookViewId="0">
      <selection activeCell="P20" sqref="P20"/>
    </sheetView>
  </sheetViews>
  <sheetFormatPr defaultRowHeight="15" x14ac:dyDescent="0.25"/>
  <cols>
    <col min="8" max="8" width="12.140625" customWidth="1"/>
    <col min="14" max="15" width="25" bestFit="1" customWidth="1"/>
  </cols>
  <sheetData>
    <row r="1" spans="1:16" x14ac:dyDescent="0.25">
      <c r="A1" t="s">
        <v>10</v>
      </c>
      <c r="B1" t="s">
        <v>0</v>
      </c>
      <c r="C1" t="s">
        <v>1</v>
      </c>
      <c r="D1" t="s">
        <v>2</v>
      </c>
      <c r="E1" t="s">
        <v>3</v>
      </c>
      <c r="F1" t="s">
        <v>4</v>
      </c>
      <c r="G1" t="s">
        <v>14</v>
      </c>
      <c r="H1" t="s">
        <v>15</v>
      </c>
      <c r="I1" t="s">
        <v>5</v>
      </c>
      <c r="J1" t="s">
        <v>6</v>
      </c>
      <c r="K1" t="s">
        <v>51</v>
      </c>
      <c r="L1" t="s">
        <v>52</v>
      </c>
      <c r="N1" t="s">
        <v>40</v>
      </c>
      <c r="O1" t="s">
        <v>41</v>
      </c>
    </row>
    <row r="2" spans="1:16" x14ac:dyDescent="0.25">
      <c r="A2">
        <v>10304</v>
      </c>
      <c r="B2">
        <v>300</v>
      </c>
      <c r="C2">
        <v>25</v>
      </c>
      <c r="D2">
        <v>300</v>
      </c>
      <c r="E2">
        <f t="shared" ref="E2:E12" si="0">+D2*C2</f>
        <v>7500</v>
      </c>
      <c r="F2" s="1">
        <f ca="1">+TODAY()-5</f>
        <v>44691</v>
      </c>
      <c r="G2" s="2">
        <v>3</v>
      </c>
      <c r="H2" s="1">
        <f ca="1">+F2+G2</f>
        <v>44694</v>
      </c>
      <c r="I2" t="s">
        <v>11</v>
      </c>
      <c r="J2" t="s">
        <v>7</v>
      </c>
      <c r="K2" t="str">
        <f>VLOOKUP(Table136[[#This Row],[Depósito]], $N$2:$O$4, 2,FALSE)</f>
        <v>Buenos Aires</v>
      </c>
      <c r="L2" t="b">
        <f ca="1">AND(Table136[[#This Row],[Estado]] &lt;&gt; "Entregado", Table136[[#This Row],[Fecha ent Prevista]] &gt; TODAY())</f>
        <v>0</v>
      </c>
      <c r="N2" t="s">
        <v>7</v>
      </c>
      <c r="O2" t="s">
        <v>42</v>
      </c>
      <c r="P2" s="3" t="s">
        <v>22</v>
      </c>
    </row>
    <row r="3" spans="1:1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VLOOKUP(Table136[[#This Row],[Depósito]], $N$2:$O$4, 2,FALSE)</f>
        <v>Bahía Blanca</v>
      </c>
      <c r="L3" t="b">
        <f ca="1">AND(Table136[[#This Row],[Estado]] &lt;&gt; "Entregado", Table136[[#This Row],[Fecha ent Prevista]] &gt; TODAY())</f>
        <v>1</v>
      </c>
      <c r="N3" t="s">
        <v>8</v>
      </c>
      <c r="O3" t="s">
        <v>43</v>
      </c>
    </row>
    <row r="4" spans="1:16" x14ac:dyDescent="0.25">
      <c r="A4">
        <v>29384</v>
      </c>
      <c r="B4">
        <v>302</v>
      </c>
      <c r="C4">
        <v>20</v>
      </c>
      <c r="D4">
        <v>900</v>
      </c>
      <c r="E4">
        <f t="shared" si="0"/>
        <v>18000</v>
      </c>
      <c r="F4" s="1">
        <f t="shared" ca="1" si="1"/>
        <v>44691</v>
      </c>
      <c r="G4" s="2">
        <v>3</v>
      </c>
      <c r="H4" s="1">
        <f t="shared" ca="1" si="2"/>
        <v>44694</v>
      </c>
      <c r="I4" t="s">
        <v>13</v>
      </c>
      <c r="J4" t="s">
        <v>9</v>
      </c>
      <c r="K4" t="str">
        <f>VLOOKUP(Table136[[#This Row],[Depósito]], $N$2:$O$4, 2,FALSE)</f>
        <v>Rosario</v>
      </c>
      <c r="L4" t="b">
        <f ca="1">AND(Table136[[#This Row],[Estado]] &lt;&gt; "Entregado", Table136[[#This Row],[Fecha ent Prevista]] &gt; TODAY())</f>
        <v>0</v>
      </c>
      <c r="N4" t="s">
        <v>9</v>
      </c>
      <c r="O4" t="s">
        <v>44</v>
      </c>
    </row>
    <row r="5" spans="1:16" x14ac:dyDescent="0.25">
      <c r="A5">
        <v>59302</v>
      </c>
      <c r="B5">
        <v>303</v>
      </c>
      <c r="C5">
        <v>80</v>
      </c>
      <c r="D5">
        <v>200</v>
      </c>
      <c r="E5">
        <f t="shared" si="0"/>
        <v>16000</v>
      </c>
      <c r="F5" s="1">
        <f t="shared" ca="1" si="1"/>
        <v>44691</v>
      </c>
      <c r="G5" s="2">
        <v>6</v>
      </c>
      <c r="H5" s="1">
        <f t="shared" ca="1" si="2"/>
        <v>44697</v>
      </c>
      <c r="I5" t="s">
        <v>13</v>
      </c>
      <c r="J5" t="s">
        <v>7</v>
      </c>
      <c r="K5" t="str">
        <f>VLOOKUP(Table136[[#This Row],[Depósito]], $N$2:$O$4, 2,FALSE)</f>
        <v>Buenos Aires</v>
      </c>
      <c r="L5" t="b">
        <f ca="1">AND(Table136[[#This Row],[Estado]] &lt;&gt; "Entregado", Table136[[#This Row],[Fecha ent Prevista]] &gt; TODAY())</f>
        <v>0</v>
      </c>
    </row>
    <row r="6" spans="1:16" x14ac:dyDescent="0.25">
      <c r="A6">
        <v>45607</v>
      </c>
      <c r="B6">
        <v>304</v>
      </c>
      <c r="C6">
        <v>40</v>
      </c>
      <c r="D6">
        <v>800</v>
      </c>
      <c r="E6">
        <f t="shared" si="0"/>
        <v>32000</v>
      </c>
      <c r="F6" s="1">
        <f t="shared" ca="1" si="1"/>
        <v>44691</v>
      </c>
      <c r="G6" s="2">
        <v>8</v>
      </c>
      <c r="H6" s="1">
        <f t="shared" ca="1" si="2"/>
        <v>44699</v>
      </c>
      <c r="I6" t="s">
        <v>12</v>
      </c>
      <c r="J6" t="s">
        <v>8</v>
      </c>
      <c r="K6" t="str">
        <f>VLOOKUP(Table136[[#This Row],[Depósito]], $N$2:$O$4, 2,FALSE)</f>
        <v>Bahía Blanca</v>
      </c>
      <c r="L6" t="b">
        <f ca="1">AND(Table136[[#This Row],[Estado]] &lt;&gt; "Entregado", Table136[[#This Row],[Fecha ent Prevista]] &gt; TODAY())</f>
        <v>1</v>
      </c>
    </row>
    <row r="7" spans="1:16" x14ac:dyDescent="0.25">
      <c r="A7">
        <v>29384</v>
      </c>
      <c r="B7">
        <v>305</v>
      </c>
      <c r="C7">
        <v>35</v>
      </c>
      <c r="D7">
        <v>400</v>
      </c>
      <c r="E7">
        <f t="shared" si="0"/>
        <v>14000</v>
      </c>
      <c r="F7" s="1">
        <f t="shared" ca="1" si="1"/>
        <v>44691</v>
      </c>
      <c r="G7" s="2">
        <v>7</v>
      </c>
      <c r="H7" s="1">
        <f t="shared" ca="1" si="2"/>
        <v>44698</v>
      </c>
      <c r="I7" t="s">
        <v>12</v>
      </c>
      <c r="J7" t="s">
        <v>9</v>
      </c>
      <c r="K7" t="str">
        <f>VLOOKUP(Table136[[#This Row],[Depósito]], $N$2:$O$4, 2,FALSE)</f>
        <v>Rosario</v>
      </c>
      <c r="L7" t="b">
        <f ca="1">AND(Table136[[#This Row],[Estado]] &lt;&gt; "Entregado", Table136[[#This Row],[Fecha ent Prevista]] &gt; TODAY())</f>
        <v>1</v>
      </c>
    </row>
    <row r="8" spans="1:16" x14ac:dyDescent="0.25">
      <c r="A8">
        <v>50695</v>
      </c>
      <c r="B8">
        <v>306</v>
      </c>
      <c r="C8">
        <v>60</v>
      </c>
      <c r="D8">
        <v>200</v>
      </c>
      <c r="E8">
        <f t="shared" si="0"/>
        <v>12000</v>
      </c>
      <c r="F8" s="1">
        <f t="shared" ca="1" si="1"/>
        <v>44691</v>
      </c>
      <c r="G8" s="2">
        <v>3</v>
      </c>
      <c r="H8" s="1">
        <f t="shared" ca="1" si="2"/>
        <v>44694</v>
      </c>
      <c r="I8" t="s">
        <v>11</v>
      </c>
      <c r="J8" t="s">
        <v>8</v>
      </c>
      <c r="K8" t="str">
        <f>VLOOKUP(Table136[[#This Row],[Depósito]], $N$2:$O$4, 2,FALSE)</f>
        <v>Bahía Blanca</v>
      </c>
      <c r="L8" t="b">
        <f ca="1">AND(Table136[[#This Row],[Estado]] &lt;&gt; "Entregado", Table136[[#This Row],[Fecha ent Prevista]] &gt; TODAY())</f>
        <v>0</v>
      </c>
    </row>
    <row r="9" spans="1:16" x14ac:dyDescent="0.25">
      <c r="A9">
        <v>10395</v>
      </c>
      <c r="B9">
        <v>307</v>
      </c>
      <c r="C9">
        <v>40</v>
      </c>
      <c r="D9">
        <v>300</v>
      </c>
      <c r="E9">
        <f t="shared" si="0"/>
        <v>12000</v>
      </c>
      <c r="F9" s="1">
        <f t="shared" ca="1" si="1"/>
        <v>44691</v>
      </c>
      <c r="G9" s="2">
        <v>4</v>
      </c>
      <c r="H9" s="1">
        <f t="shared" ca="1" si="2"/>
        <v>44695</v>
      </c>
      <c r="I9" t="s">
        <v>11</v>
      </c>
      <c r="J9" t="s">
        <v>9</v>
      </c>
      <c r="K9" t="str">
        <f>VLOOKUP(Table136[[#This Row],[Depósito]], $N$2:$O$4, 2,FALSE)</f>
        <v>Rosario</v>
      </c>
      <c r="L9" t="b">
        <f ca="1">AND(Table136[[#This Row],[Estado]] &lt;&gt; "Entregado", Table136[[#This Row],[Fecha ent Prevista]] &gt; TODAY())</f>
        <v>0</v>
      </c>
      <c r="N9" s="11" t="s">
        <v>53</v>
      </c>
      <c r="O9" t="s">
        <v>57</v>
      </c>
    </row>
    <row r="10" spans="1:16" x14ac:dyDescent="0.25">
      <c r="A10">
        <v>15036</v>
      </c>
      <c r="B10">
        <v>308</v>
      </c>
      <c r="C10">
        <v>120</v>
      </c>
      <c r="D10">
        <v>400</v>
      </c>
      <c r="E10">
        <f t="shared" si="0"/>
        <v>48000</v>
      </c>
      <c r="F10" s="1">
        <f t="shared" ca="1" si="1"/>
        <v>44691</v>
      </c>
      <c r="G10" s="2">
        <v>5</v>
      </c>
      <c r="H10" s="1">
        <f t="shared" ca="1" si="2"/>
        <v>44696</v>
      </c>
      <c r="I10" t="s">
        <v>12</v>
      </c>
      <c r="J10" t="s">
        <v>9</v>
      </c>
      <c r="K10" t="str">
        <f>VLOOKUP(Table136[[#This Row],[Depósito]], $N$2:$O$4, 2,FALSE)</f>
        <v>Rosario</v>
      </c>
      <c r="L10" t="b">
        <f ca="1">AND(Table136[[#This Row],[Estado]] &lt;&gt; "Entregado", Table136[[#This Row],[Fecha ent Prevista]] &gt; TODAY())</f>
        <v>0</v>
      </c>
      <c r="N10" s="12" t="s">
        <v>43</v>
      </c>
      <c r="O10" s="14">
        <v>20</v>
      </c>
    </row>
    <row r="11" spans="1:16" x14ac:dyDescent="0.25">
      <c r="A11">
        <v>45023</v>
      </c>
      <c r="B11">
        <v>309</v>
      </c>
      <c r="C11">
        <v>30</v>
      </c>
      <c r="D11">
        <v>100</v>
      </c>
      <c r="E11">
        <f t="shared" si="0"/>
        <v>3000</v>
      </c>
      <c r="F11" s="1">
        <f t="shared" ca="1" si="1"/>
        <v>44691</v>
      </c>
      <c r="G11" s="2">
        <v>8</v>
      </c>
      <c r="H11" s="1">
        <f t="shared" ca="1" si="2"/>
        <v>44699</v>
      </c>
      <c r="I11" t="s">
        <v>13</v>
      </c>
      <c r="J11" t="s">
        <v>7</v>
      </c>
      <c r="K11" t="str">
        <f>VLOOKUP(Table136[[#This Row],[Depósito]], $N$2:$O$4, 2,FALSE)</f>
        <v>Buenos Aires</v>
      </c>
      <c r="L11" t="b">
        <f ca="1">AND(Table136[[#This Row],[Estado]] &lt;&gt; "Entregado", Table136[[#This Row],[Fecha ent Prevista]] &gt; TODAY())</f>
        <v>0</v>
      </c>
      <c r="N11" s="13" t="s">
        <v>13</v>
      </c>
      <c r="O11" s="14">
        <v>6</v>
      </c>
    </row>
    <row r="12" spans="1:16" x14ac:dyDescent="0.25">
      <c r="A12">
        <v>40543</v>
      </c>
      <c r="B12">
        <v>310</v>
      </c>
      <c r="C12">
        <v>25</v>
      </c>
      <c r="D12">
        <v>500</v>
      </c>
      <c r="E12">
        <f t="shared" si="0"/>
        <v>12500</v>
      </c>
      <c r="F12" s="1">
        <f t="shared" ca="1" si="1"/>
        <v>44691</v>
      </c>
      <c r="G12" s="2">
        <v>2</v>
      </c>
      <c r="H12" s="1">
        <f t="shared" ca="1" si="2"/>
        <v>44693</v>
      </c>
      <c r="I12" t="s">
        <v>13</v>
      </c>
      <c r="J12" t="s">
        <v>7</v>
      </c>
      <c r="K12" t="str">
        <f>VLOOKUP(Table136[[#This Row],[Depósito]], $N$2:$O$4, 2,FALSE)</f>
        <v>Buenos Aires</v>
      </c>
      <c r="L12" t="b">
        <f ca="1">AND(Table136[[#This Row],[Estado]] &lt;&gt; "Entregado", Table136[[#This Row],[Fecha ent Prevista]] &gt; TODAY())</f>
        <v>0</v>
      </c>
      <c r="N12" s="13" t="s">
        <v>11</v>
      </c>
      <c r="O12" s="14">
        <v>6</v>
      </c>
    </row>
    <row r="13" spans="1:16" x14ac:dyDescent="0.25">
      <c r="A13">
        <v>20550</v>
      </c>
      <c r="B13">
        <v>311</v>
      </c>
      <c r="C13">
        <v>60</v>
      </c>
      <c r="D13">
        <v>600</v>
      </c>
      <c r="E13">
        <f>+D13*C13</f>
        <v>36000</v>
      </c>
      <c r="F13" s="1">
        <f t="shared" ca="1" si="1"/>
        <v>44691</v>
      </c>
      <c r="G13" s="2">
        <v>7</v>
      </c>
      <c r="H13" s="1">
        <f t="shared" ca="1" si="2"/>
        <v>44698</v>
      </c>
      <c r="I13" t="s">
        <v>12</v>
      </c>
      <c r="J13" t="s">
        <v>7</v>
      </c>
      <c r="K13" t="str">
        <f>VLOOKUP(Table136[[#This Row],[Depósito]], $N$2:$O$4, 2,FALSE)</f>
        <v>Buenos Aires</v>
      </c>
      <c r="L13" t="b">
        <f ca="1">AND(Table136[[#This Row],[Estado]] &lt;&gt; "Entregado", Table136[[#This Row],[Fecha ent Prevista]] &gt; TODAY())</f>
        <v>1</v>
      </c>
      <c r="N13" s="13" t="s">
        <v>12</v>
      </c>
      <c r="O13" s="14">
        <v>8</v>
      </c>
    </row>
    <row r="14" spans="1:1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VLOOKUP(Table136[[#This Row],[Depósito]], $N$2:$O$4, 2,FALSE)</f>
        <v>Buenos Aires</v>
      </c>
      <c r="L14" t="b">
        <f ca="1">AND(Table136[[#This Row],[Estado]] &lt;&gt; "Entregado", Table136[[#This Row],[Fecha ent Prevista]] &gt; TODAY())</f>
        <v>1</v>
      </c>
      <c r="N14" s="12" t="s">
        <v>42</v>
      </c>
      <c r="O14" s="14">
        <v>23</v>
      </c>
    </row>
    <row r="15" spans="1:16" x14ac:dyDescent="0.25">
      <c r="A15">
        <v>29384</v>
      </c>
      <c r="B15">
        <v>313</v>
      </c>
      <c r="C15">
        <v>80</v>
      </c>
      <c r="D15">
        <v>400</v>
      </c>
      <c r="E15">
        <f t="shared" si="3"/>
        <v>32000</v>
      </c>
      <c r="F15" s="1">
        <f t="shared" ca="1" si="1"/>
        <v>44691</v>
      </c>
      <c r="G15" s="2">
        <v>3</v>
      </c>
      <c r="H15" s="1">
        <f t="shared" ca="1" si="2"/>
        <v>44694</v>
      </c>
      <c r="I15" t="s">
        <v>11</v>
      </c>
      <c r="J15" t="s">
        <v>8</v>
      </c>
      <c r="K15" t="str">
        <f>VLOOKUP(Table136[[#This Row],[Depósito]], $N$2:$O$4, 2,FALSE)</f>
        <v>Bahía Blanca</v>
      </c>
      <c r="L15" t="b">
        <f ca="1">AND(Table136[[#This Row],[Estado]] &lt;&gt; "Entregado", Table136[[#This Row],[Fecha ent Prevista]] &gt; TODAY())</f>
        <v>0</v>
      </c>
      <c r="N15" s="13" t="s">
        <v>13</v>
      </c>
      <c r="O15" s="14">
        <v>7</v>
      </c>
    </row>
    <row r="16" spans="1:16" x14ac:dyDescent="0.25">
      <c r="A16">
        <v>50695</v>
      </c>
      <c r="B16">
        <v>314</v>
      </c>
      <c r="C16">
        <v>65</v>
      </c>
      <c r="D16">
        <v>300</v>
      </c>
      <c r="E16">
        <f t="shared" si="3"/>
        <v>19500</v>
      </c>
      <c r="F16" s="1">
        <f t="shared" ca="1" si="1"/>
        <v>44691</v>
      </c>
      <c r="G16" s="2">
        <v>8</v>
      </c>
      <c r="H16" s="1">
        <f t="shared" ca="1" si="2"/>
        <v>44699</v>
      </c>
      <c r="I16" t="s">
        <v>13</v>
      </c>
      <c r="J16" t="s">
        <v>9</v>
      </c>
      <c r="K16" t="str">
        <f>VLOOKUP(Table136[[#This Row],[Depósito]], $N$2:$O$4, 2,FALSE)</f>
        <v>Rosario</v>
      </c>
      <c r="L16" t="b">
        <f ca="1">AND(Table136[[#This Row],[Estado]] &lt;&gt; "Entregado", Table136[[#This Row],[Fecha ent Prevista]] &gt; TODAY())</f>
        <v>0</v>
      </c>
      <c r="N16" s="13" t="s">
        <v>11</v>
      </c>
      <c r="O16" s="14">
        <v>6</v>
      </c>
    </row>
    <row r="17" spans="1:15" x14ac:dyDescent="0.25">
      <c r="A17">
        <v>30960</v>
      </c>
      <c r="B17">
        <v>315</v>
      </c>
      <c r="C17">
        <v>75</v>
      </c>
      <c r="D17">
        <v>400</v>
      </c>
      <c r="E17">
        <f t="shared" si="3"/>
        <v>30000</v>
      </c>
      <c r="F17" s="1">
        <f t="shared" ca="1" si="1"/>
        <v>44691</v>
      </c>
      <c r="G17" s="2">
        <v>1</v>
      </c>
      <c r="H17" s="1">
        <f t="shared" ca="1" si="2"/>
        <v>44692</v>
      </c>
      <c r="I17" t="s">
        <v>12</v>
      </c>
      <c r="J17" t="s">
        <v>9</v>
      </c>
      <c r="K17" t="str">
        <f>VLOOKUP(Table136[[#This Row],[Depósito]], $N$2:$O$4, 2,FALSE)</f>
        <v>Rosario</v>
      </c>
      <c r="L17" t="b">
        <f ca="1">AND(Table136[[#This Row],[Estado]] &lt;&gt; "Entregado", Table136[[#This Row],[Fecha ent Prevista]] &gt; TODAY())</f>
        <v>0</v>
      </c>
      <c r="N17" s="13" t="s">
        <v>12</v>
      </c>
      <c r="O17" s="14">
        <v>10</v>
      </c>
    </row>
    <row r="18" spans="1:15" x14ac:dyDescent="0.25">
      <c r="A18">
        <v>10304</v>
      </c>
      <c r="B18">
        <v>316</v>
      </c>
      <c r="C18">
        <v>90</v>
      </c>
      <c r="D18">
        <v>700</v>
      </c>
      <c r="E18">
        <f t="shared" si="3"/>
        <v>63000</v>
      </c>
      <c r="F18" s="1">
        <f t="shared" ca="1" si="1"/>
        <v>44691</v>
      </c>
      <c r="G18" s="2">
        <v>2</v>
      </c>
      <c r="H18" s="1">
        <f t="shared" ca="1" si="2"/>
        <v>44693</v>
      </c>
      <c r="I18" t="s">
        <v>11</v>
      </c>
      <c r="J18" t="s">
        <v>7</v>
      </c>
      <c r="K18" t="str">
        <f>VLOOKUP(Table136[[#This Row],[Depósito]], $N$2:$O$4, 2,FALSE)</f>
        <v>Buenos Aires</v>
      </c>
      <c r="L18" t="b">
        <f ca="1">AND(Table136[[#This Row],[Estado]] &lt;&gt; "Entregado", Table136[[#This Row],[Fecha ent Prevista]] &gt; TODAY())</f>
        <v>0</v>
      </c>
      <c r="N18" s="12" t="s">
        <v>44</v>
      </c>
      <c r="O18" s="14">
        <v>24</v>
      </c>
    </row>
    <row r="19" spans="1:15" x14ac:dyDescent="0.25">
      <c r="A19">
        <v>60798</v>
      </c>
      <c r="B19">
        <v>317</v>
      </c>
      <c r="C19">
        <v>20</v>
      </c>
      <c r="D19">
        <v>800</v>
      </c>
      <c r="E19">
        <f t="shared" si="3"/>
        <v>16000</v>
      </c>
      <c r="F19" s="1">
        <f t="shared" ca="1" si="1"/>
        <v>44691</v>
      </c>
      <c r="G19" s="2">
        <v>6</v>
      </c>
      <c r="H19" s="1">
        <f t="shared" ca="1" si="2"/>
        <v>44697</v>
      </c>
      <c r="I19" t="s">
        <v>12</v>
      </c>
      <c r="J19" t="s">
        <v>8</v>
      </c>
      <c r="K19" t="str">
        <f>VLOOKUP(Table136[[#This Row],[Depósito]], $N$2:$O$4, 2,FALSE)</f>
        <v>Bahía Blanca</v>
      </c>
      <c r="L19" t="b">
        <f ca="1">AND(Table136[[#This Row],[Estado]] &lt;&gt; "Entregado", Table136[[#This Row],[Fecha ent Prevista]] &gt; TODAY())</f>
        <v>1</v>
      </c>
      <c r="N19" s="13" t="s">
        <v>13</v>
      </c>
      <c r="O19" s="14">
        <v>7</v>
      </c>
    </row>
    <row r="20" spans="1:15" x14ac:dyDescent="0.25">
      <c r="A20">
        <v>29384</v>
      </c>
      <c r="B20">
        <v>318</v>
      </c>
      <c r="C20">
        <v>15</v>
      </c>
      <c r="D20">
        <v>200</v>
      </c>
      <c r="E20">
        <f t="shared" si="3"/>
        <v>3000</v>
      </c>
      <c r="F20" s="1">
        <f t="shared" ca="1" si="1"/>
        <v>44691</v>
      </c>
      <c r="G20" s="2">
        <v>3</v>
      </c>
      <c r="H20" s="1">
        <f t="shared" ca="1" si="2"/>
        <v>44694</v>
      </c>
      <c r="I20" t="s">
        <v>13</v>
      </c>
      <c r="J20" t="s">
        <v>9</v>
      </c>
      <c r="K20" t="str">
        <f>VLOOKUP(Table136[[#This Row],[Depósito]], $N$2:$O$4, 2,FALSE)</f>
        <v>Rosario</v>
      </c>
      <c r="L20" t="b">
        <f ca="1">AND(Table136[[#This Row],[Estado]] &lt;&gt; "Entregado", Table136[[#This Row],[Fecha ent Prevista]] &gt; TODAY())</f>
        <v>0</v>
      </c>
      <c r="N20" s="13" t="s">
        <v>11</v>
      </c>
      <c r="O20" s="14">
        <v>6</v>
      </c>
    </row>
    <row r="21" spans="1:15" x14ac:dyDescent="0.25">
      <c r="A21">
        <v>59302</v>
      </c>
      <c r="B21">
        <v>319</v>
      </c>
      <c r="C21">
        <v>45</v>
      </c>
      <c r="D21">
        <v>500</v>
      </c>
      <c r="E21">
        <f t="shared" si="3"/>
        <v>22500</v>
      </c>
      <c r="F21" s="1">
        <f t="shared" ca="1" si="1"/>
        <v>44691</v>
      </c>
      <c r="G21" s="2">
        <v>4</v>
      </c>
      <c r="H21" s="1">
        <f t="shared" ca="1" si="2"/>
        <v>44695</v>
      </c>
      <c r="I21" t="s">
        <v>12</v>
      </c>
      <c r="J21" t="s">
        <v>8</v>
      </c>
      <c r="K21" t="str">
        <f>VLOOKUP(Table136[[#This Row],[Depósito]], $N$2:$O$4, 2,FALSE)</f>
        <v>Bahía Blanca</v>
      </c>
      <c r="L21" t="b">
        <f ca="1">AND(Table136[[#This Row],[Estado]] &lt;&gt; "Entregado", Table136[[#This Row],[Fecha ent Prevista]] &gt; TODAY())</f>
        <v>0</v>
      </c>
      <c r="N21" s="13" t="s">
        <v>12</v>
      </c>
      <c r="O21" s="14">
        <v>11</v>
      </c>
    </row>
    <row r="22" spans="1:15" x14ac:dyDescent="0.25">
      <c r="A22">
        <v>45607</v>
      </c>
      <c r="B22">
        <v>320</v>
      </c>
      <c r="C22">
        <v>30</v>
      </c>
      <c r="D22">
        <v>500</v>
      </c>
      <c r="E22">
        <f t="shared" si="3"/>
        <v>15000</v>
      </c>
      <c r="F22" s="1">
        <f t="shared" ca="1" si="1"/>
        <v>44691</v>
      </c>
      <c r="G22" s="2">
        <v>2</v>
      </c>
      <c r="H22" s="1">
        <f t="shared" ca="1" si="2"/>
        <v>44693</v>
      </c>
      <c r="I22" t="s">
        <v>11</v>
      </c>
      <c r="J22" t="s">
        <v>9</v>
      </c>
      <c r="K22" t="str">
        <f>VLOOKUP(Table136[[#This Row],[Depósito]], $N$2:$O$4, 2,FALSE)</f>
        <v>Rosario</v>
      </c>
      <c r="L22" t="b">
        <f ca="1">AND(Table136[[#This Row],[Estado]] &lt;&gt; "Entregado", Table136[[#This Row],[Fecha ent Prevista]] &gt; TODAY())</f>
        <v>0</v>
      </c>
      <c r="N22" s="12" t="s">
        <v>54</v>
      </c>
      <c r="O22" s="14">
        <v>67</v>
      </c>
    </row>
    <row r="23" spans="1:15" x14ac:dyDescent="0.25">
      <c r="A23">
        <v>29384</v>
      </c>
      <c r="B23">
        <v>321</v>
      </c>
      <c r="C23">
        <v>25</v>
      </c>
      <c r="D23">
        <v>300</v>
      </c>
      <c r="E23">
        <f t="shared" si="3"/>
        <v>7500</v>
      </c>
      <c r="F23" s="1">
        <f t="shared" ca="1" si="1"/>
        <v>44691</v>
      </c>
      <c r="G23" s="2">
        <v>7</v>
      </c>
      <c r="H23" s="1">
        <f t="shared" ca="1" si="2"/>
        <v>44698</v>
      </c>
      <c r="I23" t="s">
        <v>12</v>
      </c>
      <c r="J23" t="s">
        <v>8</v>
      </c>
      <c r="K23" t="str">
        <f>VLOOKUP(Table136[[#This Row],[Depósito]], $N$2:$O$4, 2,FALSE)</f>
        <v>Bahía Blanca</v>
      </c>
      <c r="L23" t="b">
        <f ca="1">AND(Table136[[#This Row],[Estado]] &lt;&gt; "Entregado", Table136[[#This Row],[Fecha ent Prevista]] &gt; TODAY())</f>
        <v>1</v>
      </c>
    </row>
    <row r="24" spans="1:15" x14ac:dyDescent="0.25">
      <c r="A24">
        <v>50695</v>
      </c>
      <c r="B24">
        <v>322</v>
      </c>
      <c r="C24">
        <v>80</v>
      </c>
      <c r="D24">
        <v>500</v>
      </c>
      <c r="E24">
        <f t="shared" si="3"/>
        <v>40000</v>
      </c>
      <c r="F24" s="1">
        <f t="shared" ca="1" si="1"/>
        <v>44691</v>
      </c>
      <c r="G24" s="2">
        <v>4</v>
      </c>
      <c r="H24" s="1">
        <f t="shared" ca="1" si="2"/>
        <v>44695</v>
      </c>
      <c r="I24" t="s">
        <v>13</v>
      </c>
      <c r="J24" t="s">
        <v>7</v>
      </c>
      <c r="K24" t="str">
        <f>VLOOKUP(Table136[[#This Row],[Depósito]], $N$2:$O$4, 2,FALSE)</f>
        <v>Buenos Aires</v>
      </c>
      <c r="L24" t="b">
        <f ca="1">AND(Table136[[#This Row],[Estado]] &lt;&gt; "Entregado", Table136[[#This Row],[Fecha ent Prevista]] &gt; TODAY())</f>
        <v>0</v>
      </c>
    </row>
    <row r="25" spans="1:15" x14ac:dyDescent="0.25">
      <c r="A25">
        <v>10395</v>
      </c>
      <c r="B25">
        <v>323</v>
      </c>
      <c r="C25">
        <v>55</v>
      </c>
      <c r="D25">
        <v>600</v>
      </c>
      <c r="E25">
        <f t="shared" si="3"/>
        <v>33000</v>
      </c>
      <c r="F25" s="1">
        <f t="shared" ca="1" si="1"/>
        <v>44691</v>
      </c>
      <c r="G25" s="2">
        <v>8</v>
      </c>
      <c r="H25" s="1">
        <f t="shared" ca="1" si="2"/>
        <v>44699</v>
      </c>
      <c r="I25" t="s">
        <v>13</v>
      </c>
      <c r="J25" t="s">
        <v>8</v>
      </c>
      <c r="K25" t="str">
        <f>VLOOKUP(Table136[[#This Row],[Depósito]], $N$2:$O$4, 2,FALSE)</f>
        <v>Bahía Blanca</v>
      </c>
      <c r="L25" t="b">
        <f ca="1">AND(Table136[[#This Row],[Estado]] &lt;&gt; "Entregado", Table136[[#This Row],[Fecha ent Prevista]] &gt; TODAY())</f>
        <v>0</v>
      </c>
    </row>
    <row r="26" spans="1:15" x14ac:dyDescent="0.25">
      <c r="A26">
        <v>15036</v>
      </c>
      <c r="B26">
        <v>324</v>
      </c>
      <c r="C26">
        <v>65</v>
      </c>
      <c r="D26">
        <v>900</v>
      </c>
      <c r="E26">
        <f t="shared" si="3"/>
        <v>58500</v>
      </c>
      <c r="F26" s="1">
        <f t="shared" ca="1" si="1"/>
        <v>44691</v>
      </c>
      <c r="G26" s="2">
        <v>2</v>
      </c>
      <c r="H26" s="1">
        <f t="shared" ca="1" si="2"/>
        <v>44693</v>
      </c>
      <c r="I26" t="s">
        <v>12</v>
      </c>
      <c r="J26" t="s">
        <v>9</v>
      </c>
      <c r="K26" t="str">
        <f>VLOOKUP(Table136[[#This Row],[Depósito]], $N$2:$O$4, 2,FALSE)</f>
        <v>Rosario</v>
      </c>
      <c r="L26" t="b">
        <f ca="1">AND(Table136[[#This Row],[Estado]] &lt;&gt; "Entregado", Table136[[#This Row],[Fecha ent Prevista]] &gt; TODAY())</f>
        <v>0</v>
      </c>
    </row>
    <row r="27" spans="1:15" x14ac:dyDescent="0.25">
      <c r="A27">
        <v>45023</v>
      </c>
      <c r="B27">
        <v>325</v>
      </c>
      <c r="C27">
        <v>90</v>
      </c>
      <c r="D27">
        <v>400</v>
      </c>
      <c r="E27">
        <f t="shared" si="3"/>
        <v>36000</v>
      </c>
      <c r="F27" s="1">
        <f t="shared" ca="1" si="1"/>
        <v>44691</v>
      </c>
      <c r="G27" s="2">
        <v>7</v>
      </c>
      <c r="H27" s="1">
        <f t="shared" ca="1" si="2"/>
        <v>44698</v>
      </c>
      <c r="I27" t="s">
        <v>12</v>
      </c>
      <c r="J27" t="s">
        <v>7</v>
      </c>
      <c r="K27" t="str">
        <f>VLOOKUP(Table136[[#This Row],[Depósito]], $N$2:$O$4, 2,FALSE)</f>
        <v>Buenos Aires</v>
      </c>
      <c r="L27" t="b">
        <f ca="1">AND(Table136[[#This Row],[Estado]] &lt;&gt; "Entregado", Table136[[#This Row],[Fecha ent Prevista]] &gt; TODAY())</f>
        <v>1</v>
      </c>
    </row>
    <row r="28" spans="1:15" x14ac:dyDescent="0.25">
      <c r="A28">
        <v>40543</v>
      </c>
      <c r="B28">
        <v>326</v>
      </c>
      <c r="C28">
        <v>55</v>
      </c>
      <c r="D28">
        <v>600</v>
      </c>
      <c r="E28">
        <f t="shared" si="3"/>
        <v>33000</v>
      </c>
      <c r="F28" s="1">
        <f t="shared" ca="1" si="1"/>
        <v>44691</v>
      </c>
      <c r="G28" s="2">
        <v>6</v>
      </c>
      <c r="H28" s="1">
        <f t="shared" ca="1" si="2"/>
        <v>44697</v>
      </c>
      <c r="I28" t="s">
        <v>11</v>
      </c>
      <c r="J28" t="s">
        <v>8</v>
      </c>
      <c r="K28" t="str">
        <f>VLOOKUP(Table136[[#This Row],[Depósito]], $N$2:$O$4, 2,FALSE)</f>
        <v>Bahía Blanca</v>
      </c>
      <c r="L28" t="b">
        <f ca="1">AND(Table136[[#This Row],[Estado]] &lt;&gt; "Entregado", Table136[[#This Row],[Fecha ent Prevista]] &gt; TODAY())</f>
        <v>1</v>
      </c>
    </row>
    <row r="29" spans="1:15" x14ac:dyDescent="0.25">
      <c r="A29">
        <v>30670</v>
      </c>
      <c r="B29">
        <v>327</v>
      </c>
      <c r="C29">
        <v>35</v>
      </c>
      <c r="D29">
        <v>500</v>
      </c>
      <c r="E29">
        <f t="shared" si="3"/>
        <v>17500</v>
      </c>
      <c r="F29" s="1">
        <f t="shared" ca="1" si="1"/>
        <v>44691</v>
      </c>
      <c r="G29" s="2">
        <v>3</v>
      </c>
      <c r="H29" s="1">
        <f t="shared" ca="1" si="2"/>
        <v>44694</v>
      </c>
      <c r="I29" t="s">
        <v>11</v>
      </c>
      <c r="J29" t="s">
        <v>9</v>
      </c>
      <c r="K29" t="str">
        <f>VLOOKUP(Table136[[#This Row],[Depósito]], $N$2:$O$4, 2,FALSE)</f>
        <v>Rosario</v>
      </c>
      <c r="L29" t="b">
        <f ca="1">AND(Table136[[#This Row],[Estado]] &lt;&gt; "Entregado", Table136[[#This Row],[Fecha ent Prevista]] &gt; TODAY())</f>
        <v>0</v>
      </c>
    </row>
    <row r="30" spans="1:15" x14ac:dyDescent="0.25">
      <c r="A30">
        <v>45090</v>
      </c>
      <c r="B30">
        <v>328</v>
      </c>
      <c r="C30">
        <v>90</v>
      </c>
      <c r="D30">
        <v>700</v>
      </c>
      <c r="E30">
        <f t="shared" si="3"/>
        <v>63000</v>
      </c>
      <c r="F30" s="1">
        <f t="shared" ca="1" si="1"/>
        <v>44691</v>
      </c>
      <c r="G30" s="2">
        <v>8</v>
      </c>
      <c r="H30" s="1">
        <f t="shared" ca="1" si="2"/>
        <v>44699</v>
      </c>
      <c r="I30" t="s">
        <v>12</v>
      </c>
      <c r="J30" t="s">
        <v>7</v>
      </c>
      <c r="K30" t="str">
        <f>VLOOKUP(Table136[[#This Row],[Depósito]], $N$2:$O$4, 2,FALSE)</f>
        <v>Buenos Aires</v>
      </c>
      <c r="L30" t="b">
        <f ca="1">AND(Table136[[#This Row],[Estado]] &lt;&gt; "Entregado", Table136[[#This Row],[Fecha ent Prevista]] &gt; TODAY())</f>
        <v>1</v>
      </c>
    </row>
    <row r="31" spans="1:15" x14ac:dyDescent="0.25">
      <c r="A31">
        <v>23450</v>
      </c>
      <c r="B31">
        <v>329</v>
      </c>
      <c r="C31">
        <v>95</v>
      </c>
      <c r="D31">
        <v>300</v>
      </c>
      <c r="E31">
        <f t="shared" si="3"/>
        <v>28500</v>
      </c>
      <c r="F31" s="1">
        <f t="shared" ca="1" si="1"/>
        <v>44691</v>
      </c>
      <c r="G31" s="2">
        <v>1</v>
      </c>
      <c r="H31" s="1">
        <f t="shared" ca="1" si="2"/>
        <v>44692</v>
      </c>
      <c r="I31" t="s">
        <v>13</v>
      </c>
      <c r="J31" t="s">
        <v>8</v>
      </c>
      <c r="K31" t="str">
        <f>VLOOKUP(Table136[[#This Row],[Depósito]], $N$2:$O$4, 2,FALSE)</f>
        <v>Bahía Blanca</v>
      </c>
      <c r="L31" t="b">
        <f ca="1">AND(Table136[[#This Row],[Estado]] &lt;&gt; "Entregado", Table136[[#This Row],[Fecha ent Prevista]] &gt; TODAY())</f>
        <v>0</v>
      </c>
    </row>
    <row r="32" spans="1:15" x14ac:dyDescent="0.25">
      <c r="A32">
        <v>59830</v>
      </c>
      <c r="B32">
        <v>330</v>
      </c>
      <c r="C32">
        <v>120</v>
      </c>
      <c r="D32">
        <v>500</v>
      </c>
      <c r="E32">
        <f t="shared" si="3"/>
        <v>60000</v>
      </c>
      <c r="F32" s="1">
        <f t="shared" ca="1" si="1"/>
        <v>44691</v>
      </c>
      <c r="G32" s="2">
        <v>2</v>
      </c>
      <c r="H32" s="1">
        <f t="shared" ca="1" si="2"/>
        <v>44693</v>
      </c>
      <c r="I32" t="s">
        <v>13</v>
      </c>
      <c r="J32" t="s">
        <v>9</v>
      </c>
      <c r="K32" t="str">
        <f>VLOOKUP(Table136[[#This Row],[Depósito]], $N$2:$O$4, 2,FALSE)</f>
        <v>Rosario</v>
      </c>
      <c r="L32" t="b">
        <f ca="1">AND(Table136[[#This Row],[Estado]] &lt;&gt; "Entregado", Table136[[#This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VLOOKUP(Table136[[#This Row],[Depósito]], $N$2:$O$4, 2,FALSE)</f>
        <v>Bahía Blanca</v>
      </c>
      <c r="L33" t="b">
        <f ca="1">AND(Table136[[#This Row],[Estado]] &lt;&gt; "Entregado", Table136[[#This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VLOOKUP(Table136[[#This Row],[Depósito]], $N$2:$O$4, 2,FALSE)</f>
        <v>Rosario</v>
      </c>
      <c r="L34" t="b">
        <f ca="1">AND(Table136[[#This Row],[Estado]] &lt;&gt; "Entregado", Table136[[#This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VLOOKUP(Table136[[#This Row],[Depósito]], $N$2:$O$4, 2,FALSE)</f>
        <v>Rosario</v>
      </c>
      <c r="L35" t="b">
        <f ca="1">AND(Table136[[#This Row],[Estado]] &lt;&gt; "Entregado", Table136[[#This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VLOOKUP(Table136[[#This Row],[Depósito]], $N$2:$O$4, 2,FALSE)</f>
        <v>Buenos Aires</v>
      </c>
      <c r="L36" t="b">
        <f ca="1">AND(Table136[[#This Row],[Estado]] &lt;&gt; "Entregado", Table136[[#This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VLOOKUP(Table136[[#This Row],[Depósito]], $N$2:$O$4, 2,FALSE)</f>
        <v>Buenos Aires</v>
      </c>
      <c r="L37" t="b">
        <f ca="1">AND(Table136[[#This Row],[Estado]] &lt;&gt; "Entregado", Table136[[#This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VLOOKUP(Table136[[#This Row],[Depósito]], $N$2:$O$4, 2,FALSE)</f>
        <v>Buenos Aires</v>
      </c>
      <c r="L38" t="b">
        <f ca="1">AND(Table136[[#This Row],[Estado]] &lt;&gt; "Entregado", Table136[[#This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VLOOKUP(Table136[[#This Row],[Depósito]], $N$2:$O$4, 2,FALSE)</f>
        <v>Buenos Aires</v>
      </c>
      <c r="L39" t="b">
        <f ca="1">AND(Table136[[#This Row],[Estado]] &lt;&gt; "Entregado", Table136[[#This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VLOOKUP(Table136[[#This Row],[Depósito]], $N$2:$O$4, 2,FALSE)</f>
        <v>Bahía Blanca</v>
      </c>
      <c r="L40" t="b">
        <f ca="1">AND(Table136[[#This Row],[Estado]] &lt;&gt; "Entregado", Table136[[#This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VLOOKUP(Table136[[#This Row],[Depósito]], $N$2:$O$4, 2,FALSE)</f>
        <v>Rosario</v>
      </c>
      <c r="L41" t="b">
        <f ca="1">AND(Table136[[#This Row],[Estado]] &lt;&gt; "Entregado", Table136[[#This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VLOOKUP(Table136[[#This Row],[Depósito]], $N$2:$O$4, 2,FALSE)</f>
        <v>Rosario</v>
      </c>
      <c r="L42" t="b">
        <f ca="1">AND(Table136[[#This Row],[Estado]] &lt;&gt; "Entregado", Table136[[#This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VLOOKUP(Table136[[#This Row],[Depósito]], $N$2:$O$4, 2,FALSE)</f>
        <v>Buenos Aires</v>
      </c>
      <c r="L43" t="b">
        <f ca="1">AND(Table136[[#This Row],[Estado]] &lt;&gt; "Entregado", Table136[[#This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VLOOKUP(Table136[[#This Row],[Depósito]], $N$2:$O$4, 2,FALSE)</f>
        <v>Buenos Aires</v>
      </c>
      <c r="L44" t="b">
        <f ca="1">AND(Table136[[#This Row],[Estado]] &lt;&gt; "Entregado", Table136[[#This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VLOOKUP(Table136[[#This Row],[Depósito]], $N$2:$O$4, 2,FALSE)</f>
        <v>Bahía Blanca</v>
      </c>
      <c r="L45" t="b">
        <f ca="1">AND(Table136[[#This Row],[Estado]] &lt;&gt; "Entregado", Table136[[#This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VLOOKUP(Table136[[#This Row],[Depósito]], $N$2:$O$4, 2,FALSE)</f>
        <v>Rosario</v>
      </c>
      <c r="L46" t="b">
        <f ca="1">AND(Table136[[#This Row],[Estado]] &lt;&gt; "Entregado", Table136[[#This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VLOOKUP(Table136[[#This Row],[Depósito]], $N$2:$O$4, 2,FALSE)</f>
        <v>Buenos Aires</v>
      </c>
      <c r="L47" t="b">
        <f ca="1">AND(Table136[[#This Row],[Estado]] &lt;&gt; "Entregado", Table136[[#This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VLOOKUP(Table136[[#This Row],[Depósito]], $N$2:$O$4, 2,FALSE)</f>
        <v>Bahía Blanca</v>
      </c>
      <c r="L48" t="b">
        <f ca="1">AND(Table136[[#This Row],[Estado]] &lt;&gt; "Entregado", Table136[[#This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VLOOKUP(Table136[[#This Row],[Depósito]], $N$2:$O$4, 2,FALSE)</f>
        <v>Rosario</v>
      </c>
      <c r="L49" t="b">
        <f ca="1">AND(Table136[[#This Row],[Estado]] &lt;&gt; "Entregado", Table136[[#This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VLOOKUP(Table136[[#This Row],[Depósito]], $N$2:$O$4, 2,FALSE)</f>
        <v>Bahía Blanca</v>
      </c>
      <c r="L50" t="b">
        <f ca="1">AND(Table136[[#This Row],[Estado]] &lt;&gt; "Entregado", Table136[[#This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VLOOKUP(Table136[[#This Row],[Depósito]], $N$2:$O$4, 2,FALSE)</f>
        <v>Rosario</v>
      </c>
      <c r="L51" t="b">
        <f ca="1">AND(Table136[[#This Row],[Estado]] &lt;&gt; "Entregado", Table136[[#This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VLOOKUP(Table136[[#This Row],[Depósito]], $N$2:$O$4, 2,FALSE)</f>
        <v>Rosario</v>
      </c>
      <c r="L52" t="b">
        <f ca="1">AND(Table136[[#This Row],[Estado]] &lt;&gt; "Entregado", Table136[[#This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VLOOKUP(Table136[[#This Row],[Depósito]], $N$2:$O$4, 2,FALSE)</f>
        <v>Buenos Aires</v>
      </c>
      <c r="L53" t="b">
        <f ca="1">AND(Table136[[#This Row],[Estado]] &lt;&gt; "Entregado", Table136[[#This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VLOOKUP(Table136[[#This Row],[Depósito]], $N$2:$O$4, 2,FALSE)</f>
        <v>Buenos Aires</v>
      </c>
      <c r="L54" t="b">
        <f ca="1">AND(Table136[[#This Row],[Estado]] &lt;&gt; "Entregado", Table136[[#This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VLOOKUP(Table136[[#This Row],[Depósito]], $N$2:$O$4, 2,FALSE)</f>
        <v>Buenos Aires</v>
      </c>
      <c r="L55" t="b">
        <f ca="1">AND(Table136[[#This Row],[Estado]] &lt;&gt; "Entregado", Table136[[#This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VLOOKUP(Table136[[#This Row],[Depósito]], $N$2:$O$4, 2,FALSE)</f>
        <v>Buenos Aires</v>
      </c>
      <c r="L56" t="b">
        <f ca="1">AND(Table136[[#This Row],[Estado]] &lt;&gt; "Entregado", Table136[[#This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VLOOKUP(Table136[[#This Row],[Depósito]], $N$2:$O$4, 2,FALSE)</f>
        <v>Bahía Blanca</v>
      </c>
      <c r="L57" t="b">
        <f ca="1">AND(Table136[[#This Row],[Estado]] &lt;&gt; "Entregado", Table136[[#This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VLOOKUP(Table136[[#This Row],[Depósito]], $N$2:$O$4, 2,FALSE)</f>
        <v>Rosario</v>
      </c>
      <c r="L58" t="b">
        <f ca="1">AND(Table136[[#This Row],[Estado]] &lt;&gt; "Entregado", Table136[[#This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VLOOKUP(Table136[[#This Row],[Depósito]], $N$2:$O$4, 2,FALSE)</f>
        <v>Rosario</v>
      </c>
      <c r="L59" t="b">
        <f ca="1">AND(Table136[[#This Row],[Estado]] &lt;&gt; "Entregado", Table136[[#This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VLOOKUP(Table136[[#This Row],[Depósito]], $N$2:$O$4, 2,FALSE)</f>
        <v>Buenos Aires</v>
      </c>
      <c r="L60" t="b">
        <f ca="1">AND(Table136[[#This Row],[Estado]] &lt;&gt; "Entregado", Table136[[#This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VLOOKUP(Table136[[#This Row],[Depósito]], $N$2:$O$4, 2,FALSE)</f>
        <v>Bahía Blanca</v>
      </c>
      <c r="L61" t="b">
        <f ca="1">AND(Table136[[#This Row],[Estado]] &lt;&gt; "Entregado", Table136[[#This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VLOOKUP(Table136[[#This Row],[Depósito]], $N$2:$O$4, 2,FALSE)</f>
        <v>Rosario</v>
      </c>
      <c r="L62" t="b">
        <f ca="1">AND(Table136[[#This Row],[Estado]] &lt;&gt; "Entregado", Table136[[#This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VLOOKUP(Table136[[#This Row],[Depósito]], $N$2:$O$4, 2,FALSE)</f>
        <v>Bahía Blanca</v>
      </c>
      <c r="L63" t="b">
        <f ca="1">AND(Table136[[#This Row],[Estado]] &lt;&gt; "Entregado", Table136[[#This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VLOOKUP(Table136[[#This Row],[Depósito]], $N$2:$O$4, 2,FALSE)</f>
        <v>Rosario</v>
      </c>
      <c r="L64" t="b">
        <f ca="1">AND(Table136[[#This Row],[Estado]] &lt;&gt; "Entregado", Table136[[#This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VLOOKUP(Table136[[#This Row],[Depósito]], $N$2:$O$4, 2,FALSE)</f>
        <v>Bahía Blanca</v>
      </c>
      <c r="L65" t="b">
        <f ca="1">AND(Table136[[#This Row],[Estado]] &lt;&gt; "Entregado", Table136[[#This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VLOOKUP(Table136[[#This Row],[Depósito]], $N$2:$O$4, 2,FALSE)</f>
        <v>Buenos Aires</v>
      </c>
      <c r="L66" t="b">
        <f ca="1">AND(Table136[[#This Row],[Estado]] &lt;&gt; "Entregado", Table136[[#This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VLOOKUP(Table136[[#This Row],[Depósito]], $N$2:$O$4, 2,FALSE)</f>
        <v>Bahía Blanca</v>
      </c>
      <c r="L67" t="b">
        <f ca="1">AND(Table136[[#This Row],[Estado]] &lt;&gt; "Entregado", Table136[[#This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VLOOKUP(Table136[[#This Row],[Depósito]], $N$2:$O$4, 2,FALSE)</f>
        <v>Rosario</v>
      </c>
      <c r="L68" t="b">
        <f ca="1">AND(Table136[[#This Row],[Estado]] &lt;&gt; "Entregado", Table136[[#This Row],[Fecha ent Prevista]] &gt; TODAY())</f>
        <v>0</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DD6A-3187-4055-9ED0-DFE67A26F318}">
  <dimension ref="A1:P76"/>
  <sheetViews>
    <sheetView topLeftCell="D1" workbookViewId="0">
      <selection activeCell="P2" sqref="P2"/>
    </sheetView>
  </sheetViews>
  <sheetFormatPr defaultRowHeight="15" x14ac:dyDescent="0.25"/>
  <cols>
    <col min="1" max="1" width="11.85546875" customWidth="1"/>
    <col min="2" max="2" width="13.7109375" customWidth="1"/>
    <col min="3" max="3" width="11.5703125" customWidth="1"/>
    <col min="4" max="4" width="13.28515625" customWidth="1"/>
    <col min="5" max="5" width="10.28515625" customWidth="1"/>
    <col min="6" max="6" width="17.7109375" customWidth="1"/>
    <col min="7" max="7" width="11.42578125" customWidth="1"/>
    <col min="8" max="8" width="19.28515625" customWidth="1"/>
    <col min="9" max="9" width="19.42578125" bestFit="1" customWidth="1"/>
    <col min="10" max="10" width="11.140625" customWidth="1"/>
    <col min="11" max="11" width="12.7109375" customWidth="1"/>
    <col min="14" max="14" width="13.5703125" bestFit="1" customWidth="1"/>
    <col min="15" max="15" width="14.5703125" bestFit="1" customWidth="1"/>
  </cols>
  <sheetData>
    <row r="1" spans="1:16" x14ac:dyDescent="0.25">
      <c r="A1" t="s">
        <v>10</v>
      </c>
      <c r="B1" t="s">
        <v>0</v>
      </c>
      <c r="C1" t="s">
        <v>1</v>
      </c>
      <c r="D1" t="s">
        <v>2</v>
      </c>
      <c r="E1" t="s">
        <v>3</v>
      </c>
      <c r="F1" t="s">
        <v>4</v>
      </c>
      <c r="G1" t="s">
        <v>14</v>
      </c>
      <c r="H1" t="s">
        <v>15</v>
      </c>
      <c r="I1" t="s">
        <v>5</v>
      </c>
      <c r="J1" t="s">
        <v>6</v>
      </c>
      <c r="K1" t="s">
        <v>51</v>
      </c>
      <c r="L1" t="s">
        <v>52</v>
      </c>
      <c r="N1" t="s">
        <v>40</v>
      </c>
      <c r="O1" t="s">
        <v>41</v>
      </c>
    </row>
    <row r="2" spans="1:16" x14ac:dyDescent="0.25">
      <c r="A2">
        <v>10304</v>
      </c>
      <c r="B2">
        <v>300</v>
      </c>
      <c r="C2">
        <v>25</v>
      </c>
      <c r="D2">
        <v>300</v>
      </c>
      <c r="E2">
        <f t="shared" ref="E2:E12" si="0">+D2*C2</f>
        <v>7500</v>
      </c>
      <c r="F2" s="1">
        <f ca="1">+TODAY()-5</f>
        <v>44691</v>
      </c>
      <c r="G2" s="2">
        <v>3</v>
      </c>
      <c r="H2" s="1">
        <f ca="1">+F2+G2</f>
        <v>44694</v>
      </c>
      <c r="I2" t="s">
        <v>11</v>
      </c>
      <c r="J2" t="s">
        <v>7</v>
      </c>
      <c r="K2" t="str">
        <f>VLOOKUP(Table1[[#This Row],[Depósito]], $N$2:$O$4, 2,FALSE)</f>
        <v>Buenos Aires</v>
      </c>
      <c r="L2" t="b">
        <f ca="1">AND(Table1[[#This Row],[Estado]] &lt;&gt; "Entregado", Table1[[#This Row],[Fecha ent Prevista]] &gt; TODAY())</f>
        <v>0</v>
      </c>
      <c r="N2" t="s">
        <v>7</v>
      </c>
      <c r="O2" t="s">
        <v>42</v>
      </c>
      <c r="P2">
        <f ca="1">COUNTIFS(Table1[[#All],[Atraso]], "TRUE", Table1[[#All],[Nombre deposito]], $O2)</f>
        <v>8</v>
      </c>
    </row>
    <row r="3" spans="1:16"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VLOOKUP(Table1[[#This Row],[Depósito]], $N$2:$O$4, 2,FALSE)</f>
        <v>Bahía Blanca</v>
      </c>
      <c r="L3" t="b">
        <f ca="1">AND(Table1[[#This Row],[Estado]] &lt;&gt; "Entregado", Table1[[#This Row],[Fecha ent Prevista]] &gt; TODAY())</f>
        <v>1</v>
      </c>
      <c r="N3" t="s">
        <v>8</v>
      </c>
      <c r="O3" t="s">
        <v>43</v>
      </c>
      <c r="P3">
        <f ca="1">COUNTIFS(Table1[[#All],[Atraso]], "TRUE", Table1[[#All],[Nombre deposito]], $O3)</f>
        <v>9</v>
      </c>
    </row>
    <row r="4" spans="1:16" x14ac:dyDescent="0.25">
      <c r="A4">
        <v>29384</v>
      </c>
      <c r="B4">
        <v>302</v>
      </c>
      <c r="C4">
        <v>20</v>
      </c>
      <c r="D4">
        <v>900</v>
      </c>
      <c r="E4">
        <f t="shared" si="0"/>
        <v>18000</v>
      </c>
      <c r="F4" s="1">
        <f t="shared" ca="1" si="1"/>
        <v>44691</v>
      </c>
      <c r="G4" s="2">
        <v>3</v>
      </c>
      <c r="H4" s="1">
        <f t="shared" ca="1" si="2"/>
        <v>44694</v>
      </c>
      <c r="I4" t="s">
        <v>13</v>
      </c>
      <c r="J4" t="s">
        <v>9</v>
      </c>
      <c r="K4" t="str">
        <f>VLOOKUP(Table1[[#This Row],[Depósito]], $N$2:$O$4, 2,FALSE)</f>
        <v>Rosario</v>
      </c>
      <c r="L4" t="b">
        <f ca="1">AND(Table1[[#This Row],[Estado]] &lt;&gt; "Entregado", Table1[[#This Row],[Fecha ent Prevista]] &gt; TODAY())</f>
        <v>0</v>
      </c>
      <c r="N4" t="s">
        <v>9</v>
      </c>
      <c r="O4" t="s">
        <v>44</v>
      </c>
      <c r="P4">
        <f ca="1">COUNTIFS(Table1[[#All],[Atraso]], "TRUE", Table1[[#All],[Nombre deposito]], $O4)</f>
        <v>3</v>
      </c>
    </row>
    <row r="5" spans="1:16" x14ac:dyDescent="0.25">
      <c r="A5">
        <v>59302</v>
      </c>
      <c r="B5">
        <v>303</v>
      </c>
      <c r="C5">
        <v>80</v>
      </c>
      <c r="D5">
        <v>200</v>
      </c>
      <c r="E5">
        <f t="shared" si="0"/>
        <v>16000</v>
      </c>
      <c r="F5" s="1">
        <f t="shared" ca="1" si="1"/>
        <v>44691</v>
      </c>
      <c r="G5" s="2">
        <v>6</v>
      </c>
      <c r="H5" s="1">
        <f t="shared" ca="1" si="2"/>
        <v>44697</v>
      </c>
      <c r="I5" t="s">
        <v>13</v>
      </c>
      <c r="J5" t="s">
        <v>7</v>
      </c>
      <c r="K5" t="str">
        <f>VLOOKUP(Table1[[#This Row],[Depósito]], $N$2:$O$4, 2,FALSE)</f>
        <v>Buenos Aires</v>
      </c>
      <c r="L5" t="b">
        <f ca="1">AND(Table1[[#This Row],[Estado]] &lt;&gt; "Entregado", Table1[[#This Row],[Fecha ent Prevista]] &gt; TODAY())</f>
        <v>0</v>
      </c>
    </row>
    <row r="6" spans="1:16" x14ac:dyDescent="0.25">
      <c r="A6">
        <v>45607</v>
      </c>
      <c r="B6">
        <v>304</v>
      </c>
      <c r="C6">
        <v>40</v>
      </c>
      <c r="D6">
        <v>800</v>
      </c>
      <c r="E6">
        <f t="shared" si="0"/>
        <v>32000</v>
      </c>
      <c r="F6" s="1">
        <f t="shared" ca="1" si="1"/>
        <v>44691</v>
      </c>
      <c r="G6" s="2">
        <v>8</v>
      </c>
      <c r="H6" s="1">
        <f t="shared" ca="1" si="2"/>
        <v>44699</v>
      </c>
      <c r="I6" t="s">
        <v>12</v>
      </c>
      <c r="J6" t="s">
        <v>8</v>
      </c>
      <c r="K6" t="str">
        <f>VLOOKUP(Table1[[#This Row],[Depósito]], $N$2:$O$4, 2,FALSE)</f>
        <v>Bahía Blanca</v>
      </c>
      <c r="L6" t="b">
        <f ca="1">AND(Table1[[#This Row],[Estado]] &lt;&gt; "Entregado", Table1[[#This Row],[Fecha ent Prevista]] &gt; TODAY())</f>
        <v>1</v>
      </c>
    </row>
    <row r="7" spans="1:16" x14ac:dyDescent="0.25">
      <c r="A7">
        <v>29384</v>
      </c>
      <c r="B7">
        <v>305</v>
      </c>
      <c r="C7">
        <v>35</v>
      </c>
      <c r="D7">
        <v>400</v>
      </c>
      <c r="E7">
        <f t="shared" si="0"/>
        <v>14000</v>
      </c>
      <c r="F7" s="1">
        <f t="shared" ca="1" si="1"/>
        <v>44691</v>
      </c>
      <c r="G7" s="2">
        <v>7</v>
      </c>
      <c r="H7" s="1">
        <f t="shared" ca="1" si="2"/>
        <v>44698</v>
      </c>
      <c r="I7" t="s">
        <v>12</v>
      </c>
      <c r="J7" t="s">
        <v>9</v>
      </c>
      <c r="K7" t="str">
        <f>VLOOKUP(Table1[[#This Row],[Depósito]], $N$2:$O$4, 2,FALSE)</f>
        <v>Rosario</v>
      </c>
      <c r="L7" t="b">
        <f ca="1">AND(Table1[[#This Row],[Estado]] &lt;&gt; "Entregado", Table1[[#This Row],[Fecha ent Prevista]] &gt; TODAY())</f>
        <v>1</v>
      </c>
    </row>
    <row r="8" spans="1:16" x14ac:dyDescent="0.25">
      <c r="A8">
        <v>50695</v>
      </c>
      <c r="B8">
        <v>306</v>
      </c>
      <c r="C8">
        <v>60</v>
      </c>
      <c r="D8">
        <v>200</v>
      </c>
      <c r="E8">
        <f t="shared" si="0"/>
        <v>12000</v>
      </c>
      <c r="F8" s="1">
        <f t="shared" ca="1" si="1"/>
        <v>44691</v>
      </c>
      <c r="G8" s="2">
        <v>3</v>
      </c>
      <c r="H8" s="1">
        <f t="shared" ca="1" si="2"/>
        <v>44694</v>
      </c>
      <c r="I8" t="s">
        <v>11</v>
      </c>
      <c r="J8" t="s">
        <v>8</v>
      </c>
      <c r="K8" t="str">
        <f>VLOOKUP(Table1[[#This Row],[Depósito]], $N$2:$O$4, 2,FALSE)</f>
        <v>Bahía Blanca</v>
      </c>
      <c r="L8" t="b">
        <f ca="1">AND(Table1[[#This Row],[Estado]] &lt;&gt; "Entregado", Table1[[#This Row],[Fecha ent Prevista]] &gt; TODAY())</f>
        <v>0</v>
      </c>
    </row>
    <row r="9" spans="1:16" x14ac:dyDescent="0.25">
      <c r="A9">
        <v>10395</v>
      </c>
      <c r="B9">
        <v>307</v>
      </c>
      <c r="C9">
        <v>40</v>
      </c>
      <c r="D9">
        <v>300</v>
      </c>
      <c r="E9">
        <f t="shared" si="0"/>
        <v>12000</v>
      </c>
      <c r="F9" s="1">
        <f t="shared" ca="1" si="1"/>
        <v>44691</v>
      </c>
      <c r="G9" s="2">
        <v>4</v>
      </c>
      <c r="H9" s="1">
        <f t="shared" ca="1" si="2"/>
        <v>44695</v>
      </c>
      <c r="I9" t="s">
        <v>11</v>
      </c>
      <c r="J9" t="s">
        <v>9</v>
      </c>
      <c r="K9" t="str">
        <f>VLOOKUP(Table1[[#This Row],[Depósito]], $N$2:$O$4, 2,FALSE)</f>
        <v>Rosario</v>
      </c>
      <c r="L9" t="b">
        <f ca="1">AND(Table1[[#This Row],[Estado]] &lt;&gt; "Entregado", Table1[[#This Row],[Fecha ent Prevista]] &gt; TODAY())</f>
        <v>0</v>
      </c>
    </row>
    <row r="10" spans="1:16" x14ac:dyDescent="0.25">
      <c r="A10">
        <v>15036</v>
      </c>
      <c r="B10">
        <v>308</v>
      </c>
      <c r="C10">
        <v>120</v>
      </c>
      <c r="D10">
        <v>400</v>
      </c>
      <c r="E10">
        <f t="shared" si="0"/>
        <v>48000</v>
      </c>
      <c r="F10" s="1">
        <f t="shared" ca="1" si="1"/>
        <v>44691</v>
      </c>
      <c r="G10" s="2">
        <v>5</v>
      </c>
      <c r="H10" s="1">
        <f t="shared" ca="1" si="2"/>
        <v>44696</v>
      </c>
      <c r="I10" t="s">
        <v>12</v>
      </c>
      <c r="J10" t="s">
        <v>9</v>
      </c>
      <c r="K10" t="str">
        <f>VLOOKUP(Table1[[#This Row],[Depósito]], $N$2:$O$4, 2,FALSE)</f>
        <v>Rosario</v>
      </c>
      <c r="L10" t="b">
        <f ca="1">AND(Table1[[#This Row],[Estado]] &lt;&gt; "Entregado", Table1[[#This Row],[Fecha ent Prevista]] &gt; TODAY())</f>
        <v>0</v>
      </c>
    </row>
    <row r="11" spans="1:16" x14ac:dyDescent="0.25">
      <c r="A11">
        <v>45023</v>
      </c>
      <c r="B11">
        <v>309</v>
      </c>
      <c r="C11">
        <v>30</v>
      </c>
      <c r="D11">
        <v>100</v>
      </c>
      <c r="E11">
        <f t="shared" si="0"/>
        <v>3000</v>
      </c>
      <c r="F11" s="1">
        <f t="shared" ca="1" si="1"/>
        <v>44691</v>
      </c>
      <c r="G11" s="2">
        <v>8</v>
      </c>
      <c r="H11" s="1">
        <f t="shared" ca="1" si="2"/>
        <v>44699</v>
      </c>
      <c r="I11" t="s">
        <v>13</v>
      </c>
      <c r="J11" t="s">
        <v>7</v>
      </c>
      <c r="K11" t="str">
        <f>VLOOKUP(Table1[[#This Row],[Depósito]], $N$2:$O$4, 2,FALSE)</f>
        <v>Buenos Aires</v>
      </c>
      <c r="L11" t="b">
        <f ca="1">AND(Table1[[#This Row],[Estado]] &lt;&gt; "Entregado", Table1[[#This Row],[Fecha ent Prevista]] &gt; TODAY())</f>
        <v>0</v>
      </c>
    </row>
    <row r="12" spans="1:16" x14ac:dyDescent="0.25">
      <c r="A12">
        <v>40543</v>
      </c>
      <c r="B12">
        <v>310</v>
      </c>
      <c r="C12">
        <v>25</v>
      </c>
      <c r="D12">
        <v>500</v>
      </c>
      <c r="E12">
        <f t="shared" si="0"/>
        <v>12500</v>
      </c>
      <c r="F12" s="1">
        <f t="shared" ca="1" si="1"/>
        <v>44691</v>
      </c>
      <c r="G12" s="2">
        <v>2</v>
      </c>
      <c r="H12" s="1">
        <f t="shared" ca="1" si="2"/>
        <v>44693</v>
      </c>
      <c r="I12" t="s">
        <v>13</v>
      </c>
      <c r="J12" t="s">
        <v>7</v>
      </c>
      <c r="K12" t="str">
        <f>VLOOKUP(Table1[[#This Row],[Depósito]], $N$2:$O$4, 2,FALSE)</f>
        <v>Buenos Aires</v>
      </c>
      <c r="L12" t="b">
        <f ca="1">AND(Table1[[#This Row],[Estado]] &lt;&gt; "Entregado", Table1[[#This Row],[Fecha ent Prevista]] &gt; TODAY())</f>
        <v>0</v>
      </c>
    </row>
    <row r="13" spans="1:16" x14ac:dyDescent="0.25">
      <c r="A13">
        <v>20550</v>
      </c>
      <c r="B13">
        <v>311</v>
      </c>
      <c r="C13">
        <v>60</v>
      </c>
      <c r="D13">
        <v>600</v>
      </c>
      <c r="E13">
        <f>+D13*C13</f>
        <v>36000</v>
      </c>
      <c r="F13" s="1">
        <f t="shared" ca="1" si="1"/>
        <v>44691</v>
      </c>
      <c r="G13" s="2">
        <v>7</v>
      </c>
      <c r="H13" s="1">
        <f t="shared" ca="1" si="2"/>
        <v>44698</v>
      </c>
      <c r="I13" t="s">
        <v>12</v>
      </c>
      <c r="J13" t="s">
        <v>7</v>
      </c>
      <c r="K13" t="str">
        <f>VLOOKUP(Table1[[#This Row],[Depósito]], $N$2:$O$4, 2,FALSE)</f>
        <v>Buenos Aires</v>
      </c>
      <c r="L13" t="b">
        <f ca="1">AND(Table1[[#This Row],[Estado]] &lt;&gt; "Entregado", Table1[[#This Row],[Fecha ent Prevista]] &gt; TODAY())</f>
        <v>1</v>
      </c>
    </row>
    <row r="14" spans="1:16" x14ac:dyDescent="0.25">
      <c r="A14">
        <v>45607</v>
      </c>
      <c r="B14">
        <v>312</v>
      </c>
      <c r="C14">
        <v>45</v>
      </c>
      <c r="D14">
        <v>700</v>
      </c>
      <c r="E14">
        <f t="shared" ref="E14:E68" si="3">+D14*C14</f>
        <v>31500</v>
      </c>
      <c r="F14" s="1">
        <f t="shared" ca="1" si="1"/>
        <v>44691</v>
      </c>
      <c r="G14" s="2">
        <v>6</v>
      </c>
      <c r="H14" s="1">
        <f t="shared" ca="1" si="2"/>
        <v>44697</v>
      </c>
      <c r="I14" t="s">
        <v>12</v>
      </c>
      <c r="J14" t="s">
        <v>7</v>
      </c>
      <c r="K14" t="str">
        <f>VLOOKUP(Table1[[#This Row],[Depósito]], $N$2:$O$4, 2,FALSE)</f>
        <v>Buenos Aires</v>
      </c>
      <c r="L14" t="b">
        <f ca="1">AND(Table1[[#This Row],[Estado]] &lt;&gt; "Entregado", Table1[[#This Row],[Fecha ent Prevista]] &gt; TODAY())</f>
        <v>1</v>
      </c>
    </row>
    <row r="15" spans="1:16" x14ac:dyDescent="0.25">
      <c r="A15">
        <v>29384</v>
      </c>
      <c r="B15">
        <v>313</v>
      </c>
      <c r="C15">
        <v>80</v>
      </c>
      <c r="D15">
        <v>400</v>
      </c>
      <c r="E15">
        <f t="shared" si="3"/>
        <v>32000</v>
      </c>
      <c r="F15" s="1">
        <f t="shared" ca="1" si="1"/>
        <v>44691</v>
      </c>
      <c r="G15" s="2">
        <v>3</v>
      </c>
      <c r="H15" s="1">
        <f t="shared" ca="1" si="2"/>
        <v>44694</v>
      </c>
      <c r="I15" t="s">
        <v>11</v>
      </c>
      <c r="J15" t="s">
        <v>8</v>
      </c>
      <c r="K15" t="str">
        <f>VLOOKUP(Table1[[#This Row],[Depósito]], $N$2:$O$4, 2,FALSE)</f>
        <v>Bahía Blanca</v>
      </c>
      <c r="L15" t="b">
        <f ca="1">AND(Table1[[#This Row],[Estado]] &lt;&gt; "Entregado", Table1[[#This Row],[Fecha ent Prevista]] &gt; TODAY())</f>
        <v>0</v>
      </c>
    </row>
    <row r="16" spans="1:16" x14ac:dyDescent="0.25">
      <c r="A16">
        <v>50695</v>
      </c>
      <c r="B16">
        <v>314</v>
      </c>
      <c r="C16">
        <v>65</v>
      </c>
      <c r="D16">
        <v>300</v>
      </c>
      <c r="E16">
        <f t="shared" si="3"/>
        <v>19500</v>
      </c>
      <c r="F16" s="1">
        <f t="shared" ca="1" si="1"/>
        <v>44691</v>
      </c>
      <c r="G16" s="2">
        <v>8</v>
      </c>
      <c r="H16" s="1">
        <f t="shared" ca="1" si="2"/>
        <v>44699</v>
      </c>
      <c r="I16" t="s">
        <v>13</v>
      </c>
      <c r="J16" t="s">
        <v>9</v>
      </c>
      <c r="K16" t="str">
        <f>VLOOKUP(Table1[[#This Row],[Depósito]], $N$2:$O$4, 2,FALSE)</f>
        <v>Rosario</v>
      </c>
      <c r="L16" t="b">
        <f ca="1">AND(Table1[[#This Row],[Estado]] &lt;&gt; "Entregado", Table1[[#This Row],[Fecha ent Prevista]] &gt; TODAY())</f>
        <v>0</v>
      </c>
    </row>
    <row r="17" spans="1:12" x14ac:dyDescent="0.25">
      <c r="A17">
        <v>30960</v>
      </c>
      <c r="B17">
        <v>315</v>
      </c>
      <c r="C17">
        <v>75</v>
      </c>
      <c r="D17">
        <v>400</v>
      </c>
      <c r="E17">
        <f t="shared" si="3"/>
        <v>30000</v>
      </c>
      <c r="F17" s="1">
        <f t="shared" ca="1" si="1"/>
        <v>44691</v>
      </c>
      <c r="G17" s="2">
        <v>1</v>
      </c>
      <c r="H17" s="1">
        <f t="shared" ca="1" si="2"/>
        <v>44692</v>
      </c>
      <c r="I17" t="s">
        <v>12</v>
      </c>
      <c r="J17" t="s">
        <v>9</v>
      </c>
      <c r="K17" t="str">
        <f>VLOOKUP(Table1[[#This Row],[Depósito]], $N$2:$O$4, 2,FALSE)</f>
        <v>Rosario</v>
      </c>
      <c r="L17" t="b">
        <f ca="1">AND(Table1[[#This Row],[Estado]] &lt;&gt; "Entregado", Table1[[#This Row],[Fecha ent Prevista]] &gt; TODAY())</f>
        <v>0</v>
      </c>
    </row>
    <row r="18" spans="1:12" x14ac:dyDescent="0.25">
      <c r="A18">
        <v>10304</v>
      </c>
      <c r="B18">
        <v>316</v>
      </c>
      <c r="C18">
        <v>90</v>
      </c>
      <c r="D18">
        <v>700</v>
      </c>
      <c r="E18">
        <f t="shared" si="3"/>
        <v>63000</v>
      </c>
      <c r="F18" s="1">
        <f t="shared" ca="1" si="1"/>
        <v>44691</v>
      </c>
      <c r="G18" s="2">
        <v>2</v>
      </c>
      <c r="H18" s="1">
        <f t="shared" ca="1" si="2"/>
        <v>44693</v>
      </c>
      <c r="I18" t="s">
        <v>11</v>
      </c>
      <c r="J18" t="s">
        <v>7</v>
      </c>
      <c r="K18" t="str">
        <f>VLOOKUP(Table1[[#This Row],[Depósito]], $N$2:$O$4, 2,FALSE)</f>
        <v>Buenos Aires</v>
      </c>
      <c r="L18" t="b">
        <f ca="1">AND(Table1[[#This Row],[Estado]] &lt;&gt; "Entregado", Table1[[#This Row],[Fecha ent Prevista]] &gt; TODAY())</f>
        <v>0</v>
      </c>
    </row>
    <row r="19" spans="1:12" x14ac:dyDescent="0.25">
      <c r="A19">
        <v>60798</v>
      </c>
      <c r="B19">
        <v>317</v>
      </c>
      <c r="C19">
        <v>20</v>
      </c>
      <c r="D19">
        <v>800</v>
      </c>
      <c r="E19">
        <f t="shared" si="3"/>
        <v>16000</v>
      </c>
      <c r="F19" s="1">
        <f t="shared" ca="1" si="1"/>
        <v>44691</v>
      </c>
      <c r="G19" s="2">
        <v>6</v>
      </c>
      <c r="H19" s="1">
        <f t="shared" ca="1" si="2"/>
        <v>44697</v>
      </c>
      <c r="I19" t="s">
        <v>12</v>
      </c>
      <c r="J19" t="s">
        <v>8</v>
      </c>
      <c r="K19" t="str">
        <f>VLOOKUP(Table1[[#This Row],[Depósito]], $N$2:$O$4, 2,FALSE)</f>
        <v>Bahía Blanca</v>
      </c>
      <c r="L19" t="b">
        <f ca="1">AND(Table1[[#This Row],[Estado]] &lt;&gt; "Entregado", Table1[[#This Row],[Fecha ent Prevista]] &gt; TODAY())</f>
        <v>1</v>
      </c>
    </row>
    <row r="20" spans="1:12" x14ac:dyDescent="0.25">
      <c r="A20">
        <v>29384</v>
      </c>
      <c r="B20">
        <v>318</v>
      </c>
      <c r="C20">
        <v>15</v>
      </c>
      <c r="D20">
        <v>200</v>
      </c>
      <c r="E20">
        <f t="shared" si="3"/>
        <v>3000</v>
      </c>
      <c r="F20" s="1">
        <f t="shared" ca="1" si="1"/>
        <v>44691</v>
      </c>
      <c r="G20" s="2">
        <v>3</v>
      </c>
      <c r="H20" s="1">
        <f t="shared" ca="1" si="2"/>
        <v>44694</v>
      </c>
      <c r="I20" t="s">
        <v>13</v>
      </c>
      <c r="J20" t="s">
        <v>9</v>
      </c>
      <c r="K20" t="str">
        <f>VLOOKUP(Table1[[#This Row],[Depósito]], $N$2:$O$4, 2,FALSE)</f>
        <v>Rosario</v>
      </c>
      <c r="L20" t="b">
        <f ca="1">AND(Table1[[#This Row],[Estado]] &lt;&gt; "Entregado", Table1[[#This Row],[Fecha ent Prevista]] &gt; TODAY())</f>
        <v>0</v>
      </c>
    </row>
    <row r="21" spans="1:12" x14ac:dyDescent="0.25">
      <c r="A21">
        <v>59302</v>
      </c>
      <c r="B21">
        <v>319</v>
      </c>
      <c r="C21">
        <v>45</v>
      </c>
      <c r="D21">
        <v>500</v>
      </c>
      <c r="E21">
        <f t="shared" si="3"/>
        <v>22500</v>
      </c>
      <c r="F21" s="1">
        <f t="shared" ca="1" si="1"/>
        <v>44691</v>
      </c>
      <c r="G21" s="2">
        <v>4</v>
      </c>
      <c r="H21" s="1">
        <f t="shared" ca="1" si="2"/>
        <v>44695</v>
      </c>
      <c r="I21" t="s">
        <v>12</v>
      </c>
      <c r="J21" t="s">
        <v>8</v>
      </c>
      <c r="K21" t="str">
        <f>VLOOKUP(Table1[[#This Row],[Depósito]], $N$2:$O$4, 2,FALSE)</f>
        <v>Bahía Blanca</v>
      </c>
      <c r="L21" t="b">
        <f ca="1">AND(Table1[[#This Row],[Estado]] &lt;&gt; "Entregado", Table1[[#This Row],[Fecha ent Prevista]] &gt; TODAY())</f>
        <v>0</v>
      </c>
    </row>
    <row r="22" spans="1:12" x14ac:dyDescent="0.25">
      <c r="A22">
        <v>45607</v>
      </c>
      <c r="B22">
        <v>320</v>
      </c>
      <c r="C22">
        <v>30</v>
      </c>
      <c r="D22">
        <v>500</v>
      </c>
      <c r="E22">
        <f t="shared" si="3"/>
        <v>15000</v>
      </c>
      <c r="F22" s="1">
        <f t="shared" ca="1" si="1"/>
        <v>44691</v>
      </c>
      <c r="G22" s="2">
        <v>2</v>
      </c>
      <c r="H22" s="1">
        <f t="shared" ca="1" si="2"/>
        <v>44693</v>
      </c>
      <c r="I22" t="s">
        <v>11</v>
      </c>
      <c r="J22" t="s">
        <v>9</v>
      </c>
      <c r="K22" t="str">
        <f>VLOOKUP(Table1[[#This Row],[Depósito]], $N$2:$O$4, 2,FALSE)</f>
        <v>Rosario</v>
      </c>
      <c r="L22" t="b">
        <f ca="1">AND(Table1[[#This Row],[Estado]] &lt;&gt; "Entregado", Table1[[#This Row],[Fecha ent Prevista]] &gt; TODAY())</f>
        <v>0</v>
      </c>
    </row>
    <row r="23" spans="1:12" x14ac:dyDescent="0.25">
      <c r="A23">
        <v>29384</v>
      </c>
      <c r="B23">
        <v>321</v>
      </c>
      <c r="C23">
        <v>25</v>
      </c>
      <c r="D23">
        <v>300</v>
      </c>
      <c r="E23">
        <f t="shared" si="3"/>
        <v>7500</v>
      </c>
      <c r="F23" s="1">
        <f t="shared" ca="1" si="1"/>
        <v>44691</v>
      </c>
      <c r="G23" s="2">
        <v>7</v>
      </c>
      <c r="H23" s="1">
        <f t="shared" ca="1" si="2"/>
        <v>44698</v>
      </c>
      <c r="I23" t="s">
        <v>12</v>
      </c>
      <c r="J23" t="s">
        <v>8</v>
      </c>
      <c r="K23" t="str">
        <f>VLOOKUP(Table1[[#This Row],[Depósito]], $N$2:$O$4, 2,FALSE)</f>
        <v>Bahía Blanca</v>
      </c>
      <c r="L23" t="b">
        <f ca="1">AND(Table1[[#This Row],[Estado]] &lt;&gt; "Entregado", Table1[[#This Row],[Fecha ent Prevista]] &gt; TODAY())</f>
        <v>1</v>
      </c>
    </row>
    <row r="24" spans="1:12" x14ac:dyDescent="0.25">
      <c r="A24">
        <v>50695</v>
      </c>
      <c r="B24">
        <v>322</v>
      </c>
      <c r="C24">
        <v>80</v>
      </c>
      <c r="D24">
        <v>500</v>
      </c>
      <c r="E24">
        <f t="shared" si="3"/>
        <v>40000</v>
      </c>
      <c r="F24" s="1">
        <f t="shared" ca="1" si="1"/>
        <v>44691</v>
      </c>
      <c r="G24" s="2">
        <v>4</v>
      </c>
      <c r="H24" s="1">
        <f t="shared" ca="1" si="2"/>
        <v>44695</v>
      </c>
      <c r="I24" t="s">
        <v>13</v>
      </c>
      <c r="J24" t="s">
        <v>7</v>
      </c>
      <c r="K24" t="str">
        <f>VLOOKUP(Table1[[#This Row],[Depósito]], $N$2:$O$4, 2,FALSE)</f>
        <v>Buenos Aires</v>
      </c>
      <c r="L24" t="b">
        <f ca="1">AND(Table1[[#This Row],[Estado]] &lt;&gt; "Entregado", Table1[[#This Row],[Fecha ent Prevista]] &gt; TODAY())</f>
        <v>0</v>
      </c>
    </row>
    <row r="25" spans="1:12" x14ac:dyDescent="0.25">
      <c r="A25">
        <v>10395</v>
      </c>
      <c r="B25">
        <v>323</v>
      </c>
      <c r="C25">
        <v>55</v>
      </c>
      <c r="D25">
        <v>600</v>
      </c>
      <c r="E25">
        <f t="shared" si="3"/>
        <v>33000</v>
      </c>
      <c r="F25" s="1">
        <f t="shared" ca="1" si="1"/>
        <v>44691</v>
      </c>
      <c r="G25" s="2">
        <v>8</v>
      </c>
      <c r="H25" s="1">
        <f t="shared" ca="1" si="2"/>
        <v>44699</v>
      </c>
      <c r="I25" t="s">
        <v>13</v>
      </c>
      <c r="J25" t="s">
        <v>8</v>
      </c>
      <c r="K25" t="str">
        <f>VLOOKUP(Table1[[#This Row],[Depósito]], $N$2:$O$4, 2,FALSE)</f>
        <v>Bahía Blanca</v>
      </c>
      <c r="L25" t="b">
        <f ca="1">AND(Table1[[#This Row],[Estado]] &lt;&gt; "Entregado", Table1[[#This Row],[Fecha ent Prevista]] &gt; TODAY())</f>
        <v>0</v>
      </c>
    </row>
    <row r="26" spans="1:12" x14ac:dyDescent="0.25">
      <c r="A26">
        <v>15036</v>
      </c>
      <c r="B26">
        <v>324</v>
      </c>
      <c r="C26">
        <v>65</v>
      </c>
      <c r="D26">
        <v>900</v>
      </c>
      <c r="E26">
        <f t="shared" si="3"/>
        <v>58500</v>
      </c>
      <c r="F26" s="1">
        <f t="shared" ca="1" si="1"/>
        <v>44691</v>
      </c>
      <c r="G26" s="2">
        <v>2</v>
      </c>
      <c r="H26" s="1">
        <f t="shared" ca="1" si="2"/>
        <v>44693</v>
      </c>
      <c r="I26" t="s">
        <v>12</v>
      </c>
      <c r="J26" t="s">
        <v>9</v>
      </c>
      <c r="K26" t="str">
        <f>VLOOKUP(Table1[[#This Row],[Depósito]], $N$2:$O$4, 2,FALSE)</f>
        <v>Rosario</v>
      </c>
      <c r="L26" t="b">
        <f ca="1">AND(Table1[[#This Row],[Estado]] &lt;&gt; "Entregado", Table1[[#This Row],[Fecha ent Prevista]] &gt; TODAY())</f>
        <v>0</v>
      </c>
    </row>
    <row r="27" spans="1:12" x14ac:dyDescent="0.25">
      <c r="A27">
        <v>45023</v>
      </c>
      <c r="B27">
        <v>325</v>
      </c>
      <c r="C27">
        <v>90</v>
      </c>
      <c r="D27">
        <v>400</v>
      </c>
      <c r="E27">
        <f t="shared" si="3"/>
        <v>36000</v>
      </c>
      <c r="F27" s="1">
        <f t="shared" ca="1" si="1"/>
        <v>44691</v>
      </c>
      <c r="G27" s="2">
        <v>7</v>
      </c>
      <c r="H27" s="1">
        <f t="shared" ca="1" si="2"/>
        <v>44698</v>
      </c>
      <c r="I27" t="s">
        <v>12</v>
      </c>
      <c r="J27" t="s">
        <v>7</v>
      </c>
      <c r="K27" t="str">
        <f>VLOOKUP(Table1[[#This Row],[Depósito]], $N$2:$O$4, 2,FALSE)</f>
        <v>Buenos Aires</v>
      </c>
      <c r="L27" t="b">
        <f ca="1">AND(Table1[[#This Row],[Estado]] &lt;&gt; "Entregado", Table1[[#This Row],[Fecha ent Prevista]] &gt; TODAY())</f>
        <v>1</v>
      </c>
    </row>
    <row r="28" spans="1:12" x14ac:dyDescent="0.25">
      <c r="A28">
        <v>40543</v>
      </c>
      <c r="B28">
        <v>326</v>
      </c>
      <c r="C28">
        <v>55</v>
      </c>
      <c r="D28">
        <v>600</v>
      </c>
      <c r="E28">
        <f t="shared" si="3"/>
        <v>33000</v>
      </c>
      <c r="F28" s="1">
        <f t="shared" ca="1" si="1"/>
        <v>44691</v>
      </c>
      <c r="G28" s="2">
        <v>6</v>
      </c>
      <c r="H28" s="1">
        <f t="shared" ca="1" si="2"/>
        <v>44697</v>
      </c>
      <c r="I28" t="s">
        <v>11</v>
      </c>
      <c r="J28" t="s">
        <v>8</v>
      </c>
      <c r="K28" t="str">
        <f>VLOOKUP(Table1[[#This Row],[Depósito]], $N$2:$O$4, 2,FALSE)</f>
        <v>Bahía Blanca</v>
      </c>
      <c r="L28" t="b">
        <f ca="1">AND(Table1[[#This Row],[Estado]] &lt;&gt; "Entregado", Table1[[#This Row],[Fecha ent Prevista]] &gt; TODAY())</f>
        <v>1</v>
      </c>
    </row>
    <row r="29" spans="1:12" x14ac:dyDescent="0.25">
      <c r="A29">
        <v>30670</v>
      </c>
      <c r="B29">
        <v>327</v>
      </c>
      <c r="C29">
        <v>35</v>
      </c>
      <c r="D29">
        <v>500</v>
      </c>
      <c r="E29">
        <f t="shared" si="3"/>
        <v>17500</v>
      </c>
      <c r="F29" s="1">
        <f t="shared" ca="1" si="1"/>
        <v>44691</v>
      </c>
      <c r="G29" s="2">
        <v>3</v>
      </c>
      <c r="H29" s="1">
        <f t="shared" ca="1" si="2"/>
        <v>44694</v>
      </c>
      <c r="I29" t="s">
        <v>11</v>
      </c>
      <c r="J29" t="s">
        <v>9</v>
      </c>
      <c r="K29" t="str">
        <f>VLOOKUP(Table1[[#This Row],[Depósito]], $N$2:$O$4, 2,FALSE)</f>
        <v>Rosario</v>
      </c>
      <c r="L29" t="b">
        <f ca="1">AND(Table1[[#This Row],[Estado]] &lt;&gt; "Entregado", Table1[[#This Row],[Fecha ent Prevista]] &gt; TODAY())</f>
        <v>0</v>
      </c>
    </row>
    <row r="30" spans="1:12" x14ac:dyDescent="0.25">
      <c r="A30">
        <v>45090</v>
      </c>
      <c r="B30">
        <v>328</v>
      </c>
      <c r="C30">
        <v>90</v>
      </c>
      <c r="D30">
        <v>700</v>
      </c>
      <c r="E30">
        <f t="shared" si="3"/>
        <v>63000</v>
      </c>
      <c r="F30" s="1">
        <f t="shared" ca="1" si="1"/>
        <v>44691</v>
      </c>
      <c r="G30" s="2">
        <v>8</v>
      </c>
      <c r="H30" s="1">
        <f t="shared" ca="1" si="2"/>
        <v>44699</v>
      </c>
      <c r="I30" t="s">
        <v>12</v>
      </c>
      <c r="J30" t="s">
        <v>7</v>
      </c>
      <c r="K30" t="str">
        <f>VLOOKUP(Table1[[#This Row],[Depósito]], $N$2:$O$4, 2,FALSE)</f>
        <v>Buenos Aires</v>
      </c>
      <c r="L30" t="b">
        <f ca="1">AND(Table1[[#This Row],[Estado]] &lt;&gt; "Entregado", Table1[[#This Row],[Fecha ent Prevista]] &gt; TODAY())</f>
        <v>1</v>
      </c>
    </row>
    <row r="31" spans="1:12" x14ac:dyDescent="0.25">
      <c r="A31">
        <v>23450</v>
      </c>
      <c r="B31">
        <v>329</v>
      </c>
      <c r="C31">
        <v>95</v>
      </c>
      <c r="D31">
        <v>300</v>
      </c>
      <c r="E31">
        <f t="shared" si="3"/>
        <v>28500</v>
      </c>
      <c r="F31" s="1">
        <f t="shared" ca="1" si="1"/>
        <v>44691</v>
      </c>
      <c r="G31" s="2">
        <v>1</v>
      </c>
      <c r="H31" s="1">
        <f t="shared" ca="1" si="2"/>
        <v>44692</v>
      </c>
      <c r="I31" t="s">
        <v>13</v>
      </c>
      <c r="J31" t="s">
        <v>8</v>
      </c>
      <c r="K31" t="str">
        <f>VLOOKUP(Table1[[#This Row],[Depósito]], $N$2:$O$4, 2,FALSE)</f>
        <v>Bahía Blanca</v>
      </c>
      <c r="L31" t="b">
        <f ca="1">AND(Table1[[#This Row],[Estado]] &lt;&gt; "Entregado", Table1[[#This Row],[Fecha ent Prevista]] &gt; TODAY())</f>
        <v>0</v>
      </c>
    </row>
    <row r="32" spans="1:12" x14ac:dyDescent="0.25">
      <c r="A32">
        <v>59830</v>
      </c>
      <c r="B32">
        <v>330</v>
      </c>
      <c r="C32">
        <v>120</v>
      </c>
      <c r="D32">
        <v>500</v>
      </c>
      <c r="E32">
        <f t="shared" si="3"/>
        <v>60000</v>
      </c>
      <c r="F32" s="1">
        <f t="shared" ca="1" si="1"/>
        <v>44691</v>
      </c>
      <c r="G32" s="2">
        <v>2</v>
      </c>
      <c r="H32" s="1">
        <f t="shared" ca="1" si="2"/>
        <v>44693</v>
      </c>
      <c r="I32" t="s">
        <v>13</v>
      </c>
      <c r="J32" t="s">
        <v>9</v>
      </c>
      <c r="K32" t="str">
        <f>VLOOKUP(Table1[[#This Row],[Depósito]], $N$2:$O$4, 2,FALSE)</f>
        <v>Rosario</v>
      </c>
      <c r="L32" t="b">
        <f ca="1">AND(Table1[[#This Row],[Estado]] &lt;&gt; "Entregado", Table1[[#This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VLOOKUP(Table1[[#This Row],[Depósito]], $N$2:$O$4, 2,FALSE)</f>
        <v>Bahía Blanca</v>
      </c>
      <c r="L33" t="b">
        <f ca="1">AND(Table1[[#This Row],[Estado]] &lt;&gt; "Entregado", Table1[[#This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VLOOKUP(Table1[[#This Row],[Depósito]], $N$2:$O$4, 2,FALSE)</f>
        <v>Rosario</v>
      </c>
      <c r="L34" t="b">
        <f ca="1">AND(Table1[[#This Row],[Estado]] &lt;&gt; "Entregado", Table1[[#This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VLOOKUP(Table1[[#This Row],[Depósito]], $N$2:$O$4, 2,FALSE)</f>
        <v>Rosario</v>
      </c>
      <c r="L35" t="b">
        <f ca="1">AND(Table1[[#This Row],[Estado]] &lt;&gt; "Entregado", Table1[[#This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VLOOKUP(Table1[[#This Row],[Depósito]], $N$2:$O$4, 2,FALSE)</f>
        <v>Buenos Aires</v>
      </c>
      <c r="L36" t="b">
        <f ca="1">AND(Table1[[#This Row],[Estado]] &lt;&gt; "Entregado", Table1[[#This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VLOOKUP(Table1[[#This Row],[Depósito]], $N$2:$O$4, 2,FALSE)</f>
        <v>Buenos Aires</v>
      </c>
      <c r="L37" t="b">
        <f ca="1">AND(Table1[[#This Row],[Estado]] &lt;&gt; "Entregado", Table1[[#This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VLOOKUP(Table1[[#This Row],[Depósito]], $N$2:$O$4, 2,FALSE)</f>
        <v>Buenos Aires</v>
      </c>
      <c r="L38" t="b">
        <f ca="1">AND(Table1[[#This Row],[Estado]] &lt;&gt; "Entregado", Table1[[#This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VLOOKUP(Table1[[#This Row],[Depósito]], $N$2:$O$4, 2,FALSE)</f>
        <v>Buenos Aires</v>
      </c>
      <c r="L39" t="b">
        <f ca="1">AND(Table1[[#This Row],[Estado]] &lt;&gt; "Entregado", Table1[[#This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VLOOKUP(Table1[[#This Row],[Depósito]], $N$2:$O$4, 2,FALSE)</f>
        <v>Bahía Blanca</v>
      </c>
      <c r="L40" t="b">
        <f ca="1">AND(Table1[[#This Row],[Estado]] &lt;&gt; "Entregado", Table1[[#This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VLOOKUP(Table1[[#This Row],[Depósito]], $N$2:$O$4, 2,FALSE)</f>
        <v>Rosario</v>
      </c>
      <c r="L41" t="b">
        <f ca="1">AND(Table1[[#This Row],[Estado]] &lt;&gt; "Entregado", Table1[[#This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VLOOKUP(Table1[[#This Row],[Depósito]], $N$2:$O$4, 2,FALSE)</f>
        <v>Rosario</v>
      </c>
      <c r="L42" t="b">
        <f ca="1">AND(Table1[[#This Row],[Estado]] &lt;&gt; "Entregado", Table1[[#This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VLOOKUP(Table1[[#This Row],[Depósito]], $N$2:$O$4, 2,FALSE)</f>
        <v>Buenos Aires</v>
      </c>
      <c r="L43" t="b">
        <f ca="1">AND(Table1[[#This Row],[Estado]] &lt;&gt; "Entregado", Table1[[#This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VLOOKUP(Table1[[#This Row],[Depósito]], $N$2:$O$4, 2,FALSE)</f>
        <v>Buenos Aires</v>
      </c>
      <c r="L44" t="b">
        <f ca="1">AND(Table1[[#This Row],[Estado]] &lt;&gt; "Entregado", Table1[[#This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VLOOKUP(Table1[[#This Row],[Depósito]], $N$2:$O$4, 2,FALSE)</f>
        <v>Bahía Blanca</v>
      </c>
      <c r="L45" t="b">
        <f ca="1">AND(Table1[[#This Row],[Estado]] &lt;&gt; "Entregado", Table1[[#This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VLOOKUP(Table1[[#This Row],[Depósito]], $N$2:$O$4, 2,FALSE)</f>
        <v>Rosario</v>
      </c>
      <c r="L46" t="b">
        <f ca="1">AND(Table1[[#This Row],[Estado]] &lt;&gt; "Entregado", Table1[[#This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VLOOKUP(Table1[[#This Row],[Depósito]], $N$2:$O$4, 2,FALSE)</f>
        <v>Buenos Aires</v>
      </c>
      <c r="L47" t="b">
        <f ca="1">AND(Table1[[#This Row],[Estado]] &lt;&gt; "Entregado", Table1[[#This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VLOOKUP(Table1[[#This Row],[Depósito]], $N$2:$O$4, 2,FALSE)</f>
        <v>Bahía Blanca</v>
      </c>
      <c r="L48" t="b">
        <f ca="1">AND(Table1[[#This Row],[Estado]] &lt;&gt; "Entregado", Table1[[#This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VLOOKUP(Table1[[#This Row],[Depósito]], $N$2:$O$4, 2,FALSE)</f>
        <v>Rosario</v>
      </c>
      <c r="L49" t="b">
        <f ca="1">AND(Table1[[#This Row],[Estado]] &lt;&gt; "Entregado", Table1[[#This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VLOOKUP(Table1[[#This Row],[Depósito]], $N$2:$O$4, 2,FALSE)</f>
        <v>Bahía Blanca</v>
      </c>
      <c r="L50" t="b">
        <f ca="1">AND(Table1[[#This Row],[Estado]] &lt;&gt; "Entregado", Table1[[#This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VLOOKUP(Table1[[#This Row],[Depósito]], $N$2:$O$4, 2,FALSE)</f>
        <v>Rosario</v>
      </c>
      <c r="L51" t="b">
        <f ca="1">AND(Table1[[#This Row],[Estado]] &lt;&gt; "Entregado", Table1[[#This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VLOOKUP(Table1[[#This Row],[Depósito]], $N$2:$O$4, 2,FALSE)</f>
        <v>Rosario</v>
      </c>
      <c r="L52" t="b">
        <f ca="1">AND(Table1[[#This Row],[Estado]] &lt;&gt; "Entregado", Table1[[#This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VLOOKUP(Table1[[#This Row],[Depósito]], $N$2:$O$4, 2,FALSE)</f>
        <v>Buenos Aires</v>
      </c>
      <c r="L53" t="b">
        <f ca="1">AND(Table1[[#This Row],[Estado]] &lt;&gt; "Entregado", Table1[[#This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VLOOKUP(Table1[[#This Row],[Depósito]], $N$2:$O$4, 2,FALSE)</f>
        <v>Buenos Aires</v>
      </c>
      <c r="L54" t="b">
        <f ca="1">AND(Table1[[#This Row],[Estado]] &lt;&gt; "Entregado", Table1[[#This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VLOOKUP(Table1[[#This Row],[Depósito]], $N$2:$O$4, 2,FALSE)</f>
        <v>Buenos Aires</v>
      </c>
      <c r="L55" t="b">
        <f ca="1">AND(Table1[[#This Row],[Estado]] &lt;&gt; "Entregado", Table1[[#This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VLOOKUP(Table1[[#This Row],[Depósito]], $N$2:$O$4, 2,FALSE)</f>
        <v>Buenos Aires</v>
      </c>
      <c r="L56" t="b">
        <f ca="1">AND(Table1[[#This Row],[Estado]] &lt;&gt; "Entregado", Table1[[#This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VLOOKUP(Table1[[#This Row],[Depósito]], $N$2:$O$4, 2,FALSE)</f>
        <v>Bahía Blanca</v>
      </c>
      <c r="L57" t="b">
        <f ca="1">AND(Table1[[#This Row],[Estado]] &lt;&gt; "Entregado", Table1[[#This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VLOOKUP(Table1[[#This Row],[Depósito]], $N$2:$O$4, 2,FALSE)</f>
        <v>Rosario</v>
      </c>
      <c r="L58" t="b">
        <f ca="1">AND(Table1[[#This Row],[Estado]] &lt;&gt; "Entregado", Table1[[#This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VLOOKUP(Table1[[#This Row],[Depósito]], $N$2:$O$4, 2,FALSE)</f>
        <v>Rosario</v>
      </c>
      <c r="L59" t="b">
        <f ca="1">AND(Table1[[#This Row],[Estado]] &lt;&gt; "Entregado", Table1[[#This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VLOOKUP(Table1[[#This Row],[Depósito]], $N$2:$O$4, 2,FALSE)</f>
        <v>Buenos Aires</v>
      </c>
      <c r="L60" t="b">
        <f ca="1">AND(Table1[[#This Row],[Estado]] &lt;&gt; "Entregado", Table1[[#This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VLOOKUP(Table1[[#This Row],[Depósito]], $N$2:$O$4, 2,FALSE)</f>
        <v>Bahía Blanca</v>
      </c>
      <c r="L61" t="b">
        <f ca="1">AND(Table1[[#This Row],[Estado]] &lt;&gt; "Entregado", Table1[[#This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VLOOKUP(Table1[[#This Row],[Depósito]], $N$2:$O$4, 2,FALSE)</f>
        <v>Rosario</v>
      </c>
      <c r="L62" t="b">
        <f ca="1">AND(Table1[[#This Row],[Estado]] &lt;&gt; "Entregado", Table1[[#This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VLOOKUP(Table1[[#This Row],[Depósito]], $N$2:$O$4, 2,FALSE)</f>
        <v>Bahía Blanca</v>
      </c>
      <c r="L63" t="b">
        <f ca="1">AND(Table1[[#This Row],[Estado]] &lt;&gt; "Entregado", Table1[[#This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VLOOKUP(Table1[[#This Row],[Depósito]], $N$2:$O$4, 2,FALSE)</f>
        <v>Rosario</v>
      </c>
      <c r="L64" t="b">
        <f ca="1">AND(Table1[[#This Row],[Estado]] &lt;&gt; "Entregado", Table1[[#This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VLOOKUP(Table1[[#This Row],[Depósito]], $N$2:$O$4, 2,FALSE)</f>
        <v>Bahía Blanca</v>
      </c>
      <c r="L65" t="b">
        <f ca="1">AND(Table1[[#This Row],[Estado]] &lt;&gt; "Entregado", Table1[[#This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VLOOKUP(Table1[[#This Row],[Depósito]], $N$2:$O$4, 2,FALSE)</f>
        <v>Buenos Aires</v>
      </c>
      <c r="L66" t="b">
        <f ca="1">AND(Table1[[#This Row],[Estado]] &lt;&gt; "Entregado", Table1[[#This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VLOOKUP(Table1[[#This Row],[Depósito]], $N$2:$O$4, 2,FALSE)</f>
        <v>Bahía Blanca</v>
      </c>
      <c r="L67" t="b">
        <f ca="1">AND(Table1[[#This Row],[Estado]] &lt;&gt; "Entregado", Table1[[#This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VLOOKUP(Table1[[#This Row],[Depósito]], $N$2:$O$4, 2,FALSE)</f>
        <v>Rosario</v>
      </c>
      <c r="L68" t="b">
        <f ca="1">AND(Table1[[#This Row],[Estado]] &lt;&gt; "Entregado", Table1[[#This Row],[Fecha ent Prevista]] &gt; TODAY())</f>
        <v>0</v>
      </c>
    </row>
    <row r="69" spans="1:12" x14ac:dyDescent="0.25">
      <c r="G69" s="2"/>
    </row>
    <row r="70" spans="1:12" x14ac:dyDescent="0.25">
      <c r="G70" s="2"/>
    </row>
    <row r="71" spans="1:12" x14ac:dyDescent="0.25">
      <c r="G71" s="2"/>
    </row>
    <row r="72" spans="1:12" x14ac:dyDescent="0.25">
      <c r="G72" s="2"/>
    </row>
    <row r="73" spans="1:12" x14ac:dyDescent="0.25">
      <c r="G73" s="2"/>
    </row>
    <row r="74" spans="1:12" x14ac:dyDescent="0.25">
      <c r="G74" s="2"/>
    </row>
    <row r="75" spans="1:12" x14ac:dyDescent="0.25">
      <c r="G75" s="2"/>
    </row>
    <row r="76" spans="1:12" x14ac:dyDescent="0.25">
      <c r="G76" s="2"/>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1685-B83E-425F-8E3A-4B62D2C09214}">
  <dimension ref="A1:AC70"/>
  <sheetViews>
    <sheetView zoomScaleNormal="100" workbookViewId="0">
      <selection sqref="A1:P68"/>
    </sheetView>
  </sheetViews>
  <sheetFormatPr defaultRowHeight="15" x14ac:dyDescent="0.25"/>
  <cols>
    <col min="2" max="3" width="9.140625" customWidth="1"/>
    <col min="6" max="6" width="12.28515625" customWidth="1"/>
    <col min="8" max="8" width="15.5703125" customWidth="1"/>
    <col min="23" max="23" width="10.7109375" customWidth="1"/>
    <col min="25" max="25" width="10.85546875" customWidth="1"/>
  </cols>
  <sheetData>
    <row r="1" spans="1:29" x14ac:dyDescent="0.25">
      <c r="A1" t="s">
        <v>10</v>
      </c>
      <c r="B1" t="s">
        <v>0</v>
      </c>
      <c r="C1" t="s">
        <v>1</v>
      </c>
      <c r="D1" t="s">
        <v>2</v>
      </c>
      <c r="E1" t="s">
        <v>3</v>
      </c>
      <c r="F1" t="s">
        <v>4</v>
      </c>
      <c r="G1" t="s">
        <v>14</v>
      </c>
      <c r="H1" t="s">
        <v>15</v>
      </c>
      <c r="I1" t="s">
        <v>5</v>
      </c>
      <c r="J1" t="s">
        <v>6</v>
      </c>
      <c r="K1" t="s">
        <v>51</v>
      </c>
      <c r="L1" t="s">
        <v>52</v>
      </c>
      <c r="N1" t="s">
        <v>40</v>
      </c>
      <c r="O1" t="s">
        <v>41</v>
      </c>
    </row>
    <row r="2" spans="1:29" x14ac:dyDescent="0.25">
      <c r="A2">
        <v>10304</v>
      </c>
      <c r="B2">
        <v>300</v>
      </c>
      <c r="C2">
        <v>25</v>
      </c>
      <c r="D2">
        <v>300</v>
      </c>
      <c r="E2">
        <f t="shared" ref="E2:E12" si="0">+D2*C2</f>
        <v>7500</v>
      </c>
      <c r="F2" s="1">
        <f ca="1">+TODAY()-5</f>
        <v>44691</v>
      </c>
      <c r="G2" s="2">
        <v>3</v>
      </c>
      <c r="H2" s="1">
        <f ca="1">+F2+G2</f>
        <v>44694</v>
      </c>
      <c r="I2" t="s">
        <v>11</v>
      </c>
      <c r="J2" t="s">
        <v>7</v>
      </c>
      <c r="K2" t="str">
        <f>VLOOKUP(Table13[[#This Row],[Depósito]], $N$2:$O$4, 2,FALSE)</f>
        <v>Buenos Aires</v>
      </c>
      <c r="L2" t="b">
        <f ca="1">AND(Table13[[#This Row],[Estado]] &lt;&gt; "Entregado", Table13[[#This Row],[Fecha ent Prevista]] &gt; TODAY())</f>
        <v>0</v>
      </c>
      <c r="N2" t="s">
        <v>7</v>
      </c>
      <c r="O2" t="s">
        <v>42</v>
      </c>
      <c r="R2" s="8" t="s">
        <v>10</v>
      </c>
      <c r="S2" s="9" t="s">
        <v>0</v>
      </c>
      <c r="T2" s="9" t="s">
        <v>1</v>
      </c>
      <c r="U2" s="9" t="s">
        <v>2</v>
      </c>
      <c r="V2" s="9" t="s">
        <v>3</v>
      </c>
      <c r="W2" s="9" t="s">
        <v>4</v>
      </c>
      <c r="X2" s="9" t="s">
        <v>14</v>
      </c>
      <c r="Y2" s="9" t="s">
        <v>15</v>
      </c>
      <c r="Z2" s="9" t="s">
        <v>5</v>
      </c>
      <c r="AA2" s="9" t="s">
        <v>6</v>
      </c>
      <c r="AB2" s="9" t="s">
        <v>51</v>
      </c>
      <c r="AC2" s="10" t="s">
        <v>52</v>
      </c>
    </row>
    <row r="3" spans="1:29"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VLOOKUP(Table13[[#This Row],[Depósito]], $N$2:$O$4, 2,FALSE)</f>
        <v>Bahía Blanca</v>
      </c>
      <c r="L3" t="b">
        <f ca="1">AND(Table13[[#This Row],[Estado]] &lt;&gt; "Entregado", Table13[[#This Row],[Fecha ent Prevista]] &gt; TODAY())</f>
        <v>1</v>
      </c>
      <c r="N3" t="s">
        <v>8</v>
      </c>
      <c r="O3" t="s">
        <v>43</v>
      </c>
      <c r="R3">
        <v>60798</v>
      </c>
      <c r="S3">
        <v>301</v>
      </c>
      <c r="T3">
        <v>90</v>
      </c>
      <c r="U3">
        <v>500</v>
      </c>
      <c r="V3">
        <v>45000</v>
      </c>
      <c r="W3" s="1">
        <v>44691</v>
      </c>
      <c r="X3" s="2">
        <v>6</v>
      </c>
      <c r="Y3" s="1">
        <v>44697</v>
      </c>
      <c r="Z3" t="s">
        <v>12</v>
      </c>
      <c r="AA3" t="s">
        <v>8</v>
      </c>
      <c r="AB3" t="s">
        <v>43</v>
      </c>
      <c r="AC3" t="b">
        <v>1</v>
      </c>
    </row>
    <row r="4" spans="1:29" x14ac:dyDescent="0.25">
      <c r="A4">
        <v>29384</v>
      </c>
      <c r="B4">
        <v>302</v>
      </c>
      <c r="C4">
        <v>20</v>
      </c>
      <c r="D4">
        <v>900</v>
      </c>
      <c r="E4">
        <f t="shared" si="0"/>
        <v>18000</v>
      </c>
      <c r="F4" s="1">
        <f t="shared" ca="1" si="1"/>
        <v>44691</v>
      </c>
      <c r="G4" s="2">
        <v>3</v>
      </c>
      <c r="H4" s="1">
        <f t="shared" ca="1" si="2"/>
        <v>44694</v>
      </c>
      <c r="I4" t="s">
        <v>13</v>
      </c>
      <c r="J4" t="s">
        <v>9</v>
      </c>
      <c r="K4" t="str">
        <f>VLOOKUP(Table13[[#This Row],[Depósito]], $N$2:$O$4, 2,FALSE)</f>
        <v>Rosario</v>
      </c>
      <c r="L4" t="b">
        <f ca="1">AND(Table13[[#This Row],[Estado]] &lt;&gt; "Entregado", Table13[[#This Row],[Fecha ent Prevista]] &gt; TODAY())</f>
        <v>0</v>
      </c>
      <c r="N4" t="s">
        <v>9</v>
      </c>
      <c r="O4" t="s">
        <v>44</v>
      </c>
      <c r="R4">
        <v>45607</v>
      </c>
      <c r="S4">
        <v>304</v>
      </c>
      <c r="T4">
        <v>40</v>
      </c>
      <c r="U4">
        <v>800</v>
      </c>
      <c r="V4">
        <v>32000</v>
      </c>
      <c r="W4" s="1">
        <v>44691</v>
      </c>
      <c r="X4" s="2">
        <v>8</v>
      </c>
      <c r="Y4" s="1">
        <v>44699</v>
      </c>
      <c r="Z4" t="s">
        <v>12</v>
      </c>
      <c r="AA4" t="s">
        <v>8</v>
      </c>
      <c r="AB4" t="s">
        <v>43</v>
      </c>
      <c r="AC4" t="b">
        <v>1</v>
      </c>
    </row>
    <row r="5" spans="1:29" x14ac:dyDescent="0.25">
      <c r="A5">
        <v>59302</v>
      </c>
      <c r="B5">
        <v>303</v>
      </c>
      <c r="C5">
        <v>80</v>
      </c>
      <c r="D5">
        <v>200</v>
      </c>
      <c r="E5">
        <f t="shared" si="0"/>
        <v>16000</v>
      </c>
      <c r="F5" s="1">
        <f t="shared" ca="1" si="1"/>
        <v>44691</v>
      </c>
      <c r="G5" s="2">
        <v>6</v>
      </c>
      <c r="H5" s="1">
        <f t="shared" ca="1" si="2"/>
        <v>44697</v>
      </c>
      <c r="I5" t="s">
        <v>13</v>
      </c>
      <c r="J5" t="s">
        <v>7</v>
      </c>
      <c r="K5" t="str">
        <f>VLOOKUP(Table13[[#This Row],[Depósito]], $N$2:$O$4, 2,FALSE)</f>
        <v>Buenos Aires</v>
      </c>
      <c r="L5" t="b">
        <f ca="1">AND(Table13[[#This Row],[Estado]] &lt;&gt; "Entregado", Table13[[#This Row],[Fecha ent Prevista]] &gt; TODAY())</f>
        <v>0</v>
      </c>
      <c r="R5">
        <v>29384</v>
      </c>
      <c r="S5">
        <v>305</v>
      </c>
      <c r="T5">
        <v>35</v>
      </c>
      <c r="U5">
        <v>400</v>
      </c>
      <c r="V5">
        <v>14000</v>
      </c>
      <c r="W5" s="1">
        <v>44691</v>
      </c>
      <c r="X5" s="2">
        <v>7</v>
      </c>
      <c r="Y5" s="1">
        <v>44698</v>
      </c>
      <c r="Z5" t="s">
        <v>12</v>
      </c>
      <c r="AA5" t="s">
        <v>9</v>
      </c>
      <c r="AB5" t="s">
        <v>44</v>
      </c>
      <c r="AC5" t="b">
        <v>1</v>
      </c>
    </row>
    <row r="6" spans="1:29" x14ac:dyDescent="0.25">
      <c r="A6">
        <v>45607</v>
      </c>
      <c r="B6">
        <v>304</v>
      </c>
      <c r="C6">
        <v>40</v>
      </c>
      <c r="D6">
        <v>800</v>
      </c>
      <c r="E6">
        <f t="shared" si="0"/>
        <v>32000</v>
      </c>
      <c r="F6" s="1">
        <f t="shared" ca="1" si="1"/>
        <v>44691</v>
      </c>
      <c r="G6" s="2">
        <v>8</v>
      </c>
      <c r="H6" s="1">
        <f t="shared" ca="1" si="2"/>
        <v>44699</v>
      </c>
      <c r="I6" t="s">
        <v>12</v>
      </c>
      <c r="J6" t="s">
        <v>8</v>
      </c>
      <c r="K6" t="str">
        <f>VLOOKUP(Table13[[#This Row],[Depósito]], $N$2:$O$4, 2,FALSE)</f>
        <v>Bahía Blanca</v>
      </c>
      <c r="L6" t="b">
        <f ca="1">AND(Table13[[#This Row],[Estado]] &lt;&gt; "Entregado", Table13[[#This Row],[Fecha ent Prevista]] &gt; TODAY())</f>
        <v>1</v>
      </c>
      <c r="R6">
        <v>20550</v>
      </c>
      <c r="S6">
        <v>311</v>
      </c>
      <c r="T6">
        <v>60</v>
      </c>
      <c r="U6">
        <v>600</v>
      </c>
      <c r="V6">
        <v>36000</v>
      </c>
      <c r="W6" s="1">
        <v>44691</v>
      </c>
      <c r="X6" s="2">
        <v>7</v>
      </c>
      <c r="Y6" s="1">
        <v>44698</v>
      </c>
      <c r="Z6" t="s">
        <v>12</v>
      </c>
      <c r="AA6" t="s">
        <v>7</v>
      </c>
      <c r="AB6" t="s">
        <v>42</v>
      </c>
      <c r="AC6" t="b">
        <v>1</v>
      </c>
    </row>
    <row r="7" spans="1:29" x14ac:dyDescent="0.25">
      <c r="A7">
        <v>29384</v>
      </c>
      <c r="B7">
        <v>305</v>
      </c>
      <c r="C7">
        <v>35</v>
      </c>
      <c r="D7">
        <v>400</v>
      </c>
      <c r="E7">
        <f t="shared" si="0"/>
        <v>14000</v>
      </c>
      <c r="F7" s="1">
        <f t="shared" ca="1" si="1"/>
        <v>44691</v>
      </c>
      <c r="G7" s="2">
        <v>7</v>
      </c>
      <c r="H7" s="1">
        <f t="shared" ca="1" si="2"/>
        <v>44698</v>
      </c>
      <c r="I7" t="s">
        <v>12</v>
      </c>
      <c r="J7" t="s">
        <v>9</v>
      </c>
      <c r="K7" t="str">
        <f>VLOOKUP(Table13[[#This Row],[Depósito]], $N$2:$O$4, 2,FALSE)</f>
        <v>Rosario</v>
      </c>
      <c r="L7" t="b">
        <f ca="1">AND(Table13[[#This Row],[Estado]] &lt;&gt; "Entregado", Table13[[#This Row],[Fecha ent Prevista]] &gt; TODAY())</f>
        <v>1</v>
      </c>
      <c r="N7" s="10" t="s">
        <v>52</v>
      </c>
      <c r="R7">
        <v>45607</v>
      </c>
      <c r="S7">
        <v>312</v>
      </c>
      <c r="T7">
        <v>45</v>
      </c>
      <c r="U7">
        <v>700</v>
      </c>
      <c r="V7">
        <v>31500</v>
      </c>
      <c r="W7" s="1">
        <v>44691</v>
      </c>
      <c r="X7" s="2">
        <v>6</v>
      </c>
      <c r="Y7" s="1">
        <v>44697</v>
      </c>
      <c r="Z7" t="s">
        <v>12</v>
      </c>
      <c r="AA7" t="s">
        <v>7</v>
      </c>
      <c r="AB7" t="s">
        <v>42</v>
      </c>
      <c r="AC7" t="b">
        <v>1</v>
      </c>
    </row>
    <row r="8" spans="1:29" x14ac:dyDescent="0.25">
      <c r="A8">
        <v>50695</v>
      </c>
      <c r="B8">
        <v>306</v>
      </c>
      <c r="C8">
        <v>60</v>
      </c>
      <c r="D8">
        <v>200</v>
      </c>
      <c r="E8">
        <f t="shared" si="0"/>
        <v>12000</v>
      </c>
      <c r="F8" s="1">
        <f t="shared" ca="1" si="1"/>
        <v>44691</v>
      </c>
      <c r="G8" s="2">
        <v>3</v>
      </c>
      <c r="H8" s="1">
        <f t="shared" ca="1" si="2"/>
        <v>44694</v>
      </c>
      <c r="I8" t="s">
        <v>11</v>
      </c>
      <c r="J8" t="s">
        <v>8</v>
      </c>
      <c r="K8" t="str">
        <f>VLOOKUP(Table13[[#This Row],[Depósito]], $N$2:$O$4, 2,FALSE)</f>
        <v>Bahía Blanca</v>
      </c>
      <c r="L8" t="b">
        <f ca="1">AND(Table13[[#This Row],[Estado]] &lt;&gt; "Entregado", Table13[[#This Row],[Fecha ent Prevista]] &gt; TODAY())</f>
        <v>0</v>
      </c>
      <c r="N8" t="b">
        <v>1</v>
      </c>
      <c r="R8">
        <v>60798</v>
      </c>
      <c r="S8">
        <v>317</v>
      </c>
      <c r="T8">
        <v>20</v>
      </c>
      <c r="U8">
        <v>800</v>
      </c>
      <c r="V8">
        <v>16000</v>
      </c>
      <c r="W8" s="1">
        <v>44691</v>
      </c>
      <c r="X8" s="2">
        <v>6</v>
      </c>
      <c r="Y8" s="1">
        <v>44697</v>
      </c>
      <c r="Z8" t="s">
        <v>12</v>
      </c>
      <c r="AA8" t="s">
        <v>8</v>
      </c>
      <c r="AB8" t="s">
        <v>43</v>
      </c>
      <c r="AC8" t="b">
        <v>1</v>
      </c>
    </row>
    <row r="9" spans="1:29" x14ac:dyDescent="0.25">
      <c r="A9">
        <v>10395</v>
      </c>
      <c r="B9">
        <v>307</v>
      </c>
      <c r="C9">
        <v>40</v>
      </c>
      <c r="D9">
        <v>300</v>
      </c>
      <c r="E9">
        <f t="shared" si="0"/>
        <v>12000</v>
      </c>
      <c r="F9" s="1">
        <f t="shared" ca="1" si="1"/>
        <v>44691</v>
      </c>
      <c r="G9" s="2">
        <v>4</v>
      </c>
      <c r="H9" s="1">
        <f t="shared" ca="1" si="2"/>
        <v>44695</v>
      </c>
      <c r="I9" t="s">
        <v>11</v>
      </c>
      <c r="J9" t="s">
        <v>9</v>
      </c>
      <c r="K9" t="str">
        <f>VLOOKUP(Table13[[#This Row],[Depósito]], $N$2:$O$4, 2,FALSE)</f>
        <v>Rosario</v>
      </c>
      <c r="L9" t="b">
        <f ca="1">AND(Table13[[#This Row],[Estado]] &lt;&gt; "Entregado", Table13[[#This Row],[Fecha ent Prevista]] &gt; TODAY())</f>
        <v>0</v>
      </c>
      <c r="R9">
        <v>29384</v>
      </c>
      <c r="S9">
        <v>321</v>
      </c>
      <c r="T9">
        <v>25</v>
      </c>
      <c r="U9">
        <v>300</v>
      </c>
      <c r="V9">
        <v>7500</v>
      </c>
      <c r="W9" s="1">
        <v>44691</v>
      </c>
      <c r="X9" s="2">
        <v>7</v>
      </c>
      <c r="Y9" s="1">
        <v>44698</v>
      </c>
      <c r="Z9" t="s">
        <v>12</v>
      </c>
      <c r="AA9" t="s">
        <v>8</v>
      </c>
      <c r="AB9" t="s">
        <v>43</v>
      </c>
      <c r="AC9" t="b">
        <v>1</v>
      </c>
    </row>
    <row r="10" spans="1:29" x14ac:dyDescent="0.25">
      <c r="A10">
        <v>15036</v>
      </c>
      <c r="B10">
        <v>308</v>
      </c>
      <c r="C10">
        <v>120</v>
      </c>
      <c r="D10">
        <v>400</v>
      </c>
      <c r="E10">
        <f t="shared" si="0"/>
        <v>48000</v>
      </c>
      <c r="F10" s="1">
        <f t="shared" ca="1" si="1"/>
        <v>44691</v>
      </c>
      <c r="G10" s="2">
        <v>5</v>
      </c>
      <c r="H10" s="1">
        <f t="shared" ca="1" si="2"/>
        <v>44696</v>
      </c>
      <c r="I10" t="s">
        <v>12</v>
      </c>
      <c r="J10" t="s">
        <v>9</v>
      </c>
      <c r="K10" t="str">
        <f>VLOOKUP(Table13[[#This Row],[Depósito]], $N$2:$O$4, 2,FALSE)</f>
        <v>Rosario</v>
      </c>
      <c r="L10" t="b">
        <f ca="1">AND(Table13[[#This Row],[Estado]] &lt;&gt; "Entregado", Table13[[#This Row],[Fecha ent Prevista]] &gt; TODAY())</f>
        <v>0</v>
      </c>
      <c r="R10">
        <v>45023</v>
      </c>
      <c r="S10">
        <v>325</v>
      </c>
      <c r="T10">
        <v>90</v>
      </c>
      <c r="U10">
        <v>400</v>
      </c>
      <c r="V10">
        <v>36000</v>
      </c>
      <c r="W10" s="1">
        <v>44691</v>
      </c>
      <c r="X10" s="2">
        <v>7</v>
      </c>
      <c r="Y10" s="1">
        <v>44698</v>
      </c>
      <c r="Z10" t="s">
        <v>12</v>
      </c>
      <c r="AA10" t="s">
        <v>7</v>
      </c>
      <c r="AB10" t="s">
        <v>42</v>
      </c>
      <c r="AC10" t="b">
        <v>1</v>
      </c>
    </row>
    <row r="11" spans="1:29" x14ac:dyDescent="0.25">
      <c r="A11">
        <v>45023</v>
      </c>
      <c r="B11">
        <v>309</v>
      </c>
      <c r="C11">
        <v>30</v>
      </c>
      <c r="D11">
        <v>100</v>
      </c>
      <c r="E11">
        <f t="shared" si="0"/>
        <v>3000</v>
      </c>
      <c r="F11" s="1">
        <f t="shared" ca="1" si="1"/>
        <v>44691</v>
      </c>
      <c r="G11" s="2">
        <v>8</v>
      </c>
      <c r="H11" s="1">
        <f t="shared" ca="1" si="2"/>
        <v>44699</v>
      </c>
      <c r="I11" t="s">
        <v>13</v>
      </c>
      <c r="J11" t="s">
        <v>7</v>
      </c>
      <c r="K11" t="str">
        <f>VLOOKUP(Table13[[#This Row],[Depósito]], $N$2:$O$4, 2,FALSE)</f>
        <v>Buenos Aires</v>
      </c>
      <c r="L11" t="b">
        <f ca="1">AND(Table13[[#This Row],[Estado]] &lt;&gt; "Entregado", Table13[[#This Row],[Fecha ent Prevista]] &gt; TODAY())</f>
        <v>0</v>
      </c>
      <c r="R11">
        <v>40543</v>
      </c>
      <c r="S11">
        <v>326</v>
      </c>
      <c r="T11">
        <v>55</v>
      </c>
      <c r="U11">
        <v>600</v>
      </c>
      <c r="V11">
        <v>33000</v>
      </c>
      <c r="W11" s="1">
        <v>44691</v>
      </c>
      <c r="X11" s="2">
        <v>6</v>
      </c>
      <c r="Y11" s="1">
        <v>44697</v>
      </c>
      <c r="Z11" t="s">
        <v>11</v>
      </c>
      <c r="AA11" t="s">
        <v>8</v>
      </c>
      <c r="AB11" t="s">
        <v>43</v>
      </c>
      <c r="AC11" t="b">
        <v>1</v>
      </c>
    </row>
    <row r="12" spans="1:29" x14ac:dyDescent="0.25">
      <c r="A12">
        <v>40543</v>
      </c>
      <c r="B12">
        <v>310</v>
      </c>
      <c r="C12">
        <v>25</v>
      </c>
      <c r="D12">
        <v>500</v>
      </c>
      <c r="E12">
        <f t="shared" si="0"/>
        <v>12500</v>
      </c>
      <c r="F12" s="1">
        <f t="shared" ca="1" si="1"/>
        <v>44691</v>
      </c>
      <c r="G12" s="2">
        <v>2</v>
      </c>
      <c r="H12" s="1">
        <f t="shared" ca="1" si="2"/>
        <v>44693</v>
      </c>
      <c r="I12" t="s">
        <v>13</v>
      </c>
      <c r="J12" t="s">
        <v>7</v>
      </c>
      <c r="K12" t="str">
        <f>VLOOKUP(Table13[[#This Row],[Depósito]], $N$2:$O$4, 2,FALSE)</f>
        <v>Buenos Aires</v>
      </c>
      <c r="L12" t="b">
        <f ca="1">AND(Table13[[#This Row],[Estado]] &lt;&gt; "Entregado", Table13[[#This Row],[Fecha ent Prevista]] &gt; TODAY())</f>
        <v>0</v>
      </c>
      <c r="R12">
        <v>45090</v>
      </c>
      <c r="S12">
        <v>328</v>
      </c>
      <c r="T12">
        <v>90</v>
      </c>
      <c r="U12">
        <v>700</v>
      </c>
      <c r="V12">
        <v>63000</v>
      </c>
      <c r="W12" s="1">
        <v>44691</v>
      </c>
      <c r="X12" s="2">
        <v>8</v>
      </c>
      <c r="Y12" s="1">
        <v>44699</v>
      </c>
      <c r="Z12" t="s">
        <v>12</v>
      </c>
      <c r="AA12" t="s">
        <v>7</v>
      </c>
      <c r="AB12" t="s">
        <v>42</v>
      </c>
      <c r="AC12" t="b">
        <v>1</v>
      </c>
    </row>
    <row r="13" spans="1:29" x14ac:dyDescent="0.25">
      <c r="A13">
        <v>20550</v>
      </c>
      <c r="B13">
        <v>311</v>
      </c>
      <c r="C13">
        <v>60</v>
      </c>
      <c r="D13">
        <v>600</v>
      </c>
      <c r="E13">
        <f>+D13*C13</f>
        <v>36000</v>
      </c>
      <c r="F13" s="1">
        <f t="shared" ca="1" si="1"/>
        <v>44691</v>
      </c>
      <c r="G13" s="2">
        <v>7</v>
      </c>
      <c r="H13" s="1">
        <f t="shared" ca="1" si="2"/>
        <v>44698</v>
      </c>
      <c r="I13" t="s">
        <v>12</v>
      </c>
      <c r="J13" t="s">
        <v>7</v>
      </c>
      <c r="K13" t="str">
        <f>VLOOKUP(Table13[[#This Row],[Depósito]], $N$2:$O$4, 2,FALSE)</f>
        <v>Buenos Aires</v>
      </c>
      <c r="L13" t="b">
        <f ca="1">AND(Table13[[#This Row],[Estado]] &lt;&gt; "Entregado", Table13[[#This Row],[Fecha ent Prevista]] &gt; TODAY())</f>
        <v>1</v>
      </c>
      <c r="R13">
        <v>10304</v>
      </c>
      <c r="S13">
        <v>331</v>
      </c>
      <c r="T13">
        <v>15</v>
      </c>
      <c r="U13">
        <v>800</v>
      </c>
      <c r="V13">
        <v>12000</v>
      </c>
      <c r="W13" s="1">
        <v>44691</v>
      </c>
      <c r="X13" s="2">
        <v>6</v>
      </c>
      <c r="Y13" s="1">
        <v>44697</v>
      </c>
      <c r="Z13" t="s">
        <v>12</v>
      </c>
      <c r="AA13" t="s">
        <v>8</v>
      </c>
      <c r="AB13" t="s">
        <v>43</v>
      </c>
      <c r="AC13" t="b">
        <v>1</v>
      </c>
    </row>
    <row r="14" spans="1:29"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VLOOKUP(Table13[[#This Row],[Depósito]], $N$2:$O$4, 2,FALSE)</f>
        <v>Buenos Aires</v>
      </c>
      <c r="L14" t="b">
        <f ca="1">AND(Table13[[#This Row],[Estado]] &lt;&gt; "Entregado", Table13[[#This Row],[Fecha ent Prevista]] &gt; TODAY())</f>
        <v>1</v>
      </c>
      <c r="R14">
        <v>45607</v>
      </c>
      <c r="S14">
        <v>335</v>
      </c>
      <c r="T14">
        <v>85</v>
      </c>
      <c r="U14">
        <v>300</v>
      </c>
      <c r="V14">
        <v>25500</v>
      </c>
      <c r="W14" s="1">
        <v>44691</v>
      </c>
      <c r="X14" s="2">
        <v>7</v>
      </c>
      <c r="Y14" s="1">
        <v>44698</v>
      </c>
      <c r="Z14" t="s">
        <v>12</v>
      </c>
      <c r="AA14" t="s">
        <v>7</v>
      </c>
      <c r="AB14" t="s">
        <v>42</v>
      </c>
      <c r="AC14" t="b">
        <v>1</v>
      </c>
    </row>
    <row r="15" spans="1:29" x14ac:dyDescent="0.25">
      <c r="A15">
        <v>29384</v>
      </c>
      <c r="B15">
        <v>313</v>
      </c>
      <c r="C15">
        <v>80</v>
      </c>
      <c r="D15">
        <v>400</v>
      </c>
      <c r="E15">
        <f t="shared" si="3"/>
        <v>32000</v>
      </c>
      <c r="F15" s="1">
        <f t="shared" ca="1" si="1"/>
        <v>44691</v>
      </c>
      <c r="G15" s="2">
        <v>3</v>
      </c>
      <c r="H15" s="1">
        <f t="shared" ca="1" si="2"/>
        <v>44694</v>
      </c>
      <c r="I15" t="s">
        <v>11</v>
      </c>
      <c r="J15" t="s">
        <v>8</v>
      </c>
      <c r="K15" t="str">
        <f>VLOOKUP(Table13[[#This Row],[Depósito]], $N$2:$O$4, 2,FALSE)</f>
        <v>Bahía Blanca</v>
      </c>
      <c r="L15" t="b">
        <f ca="1">AND(Table13[[#This Row],[Estado]] &lt;&gt; "Entregado", Table13[[#This Row],[Fecha ent Prevista]] &gt; TODAY())</f>
        <v>0</v>
      </c>
      <c r="R15">
        <v>20550</v>
      </c>
      <c r="S15">
        <v>337</v>
      </c>
      <c r="T15">
        <v>30</v>
      </c>
      <c r="U15">
        <v>600</v>
      </c>
      <c r="V15">
        <v>18000</v>
      </c>
      <c r="W15" s="1">
        <v>44691</v>
      </c>
      <c r="X15" s="2">
        <v>6</v>
      </c>
      <c r="Y15" s="1">
        <v>44697</v>
      </c>
      <c r="Z15" t="s">
        <v>12</v>
      </c>
      <c r="AA15" t="s">
        <v>7</v>
      </c>
      <c r="AB15" t="s">
        <v>42</v>
      </c>
      <c r="AC15" t="b">
        <v>1</v>
      </c>
    </row>
    <row r="16" spans="1:29" x14ac:dyDescent="0.25">
      <c r="A16">
        <v>50695</v>
      </c>
      <c r="B16">
        <v>314</v>
      </c>
      <c r="C16">
        <v>65</v>
      </c>
      <c r="D16">
        <v>300</v>
      </c>
      <c r="E16">
        <f t="shared" si="3"/>
        <v>19500</v>
      </c>
      <c r="F16" s="1">
        <f t="shared" ca="1" si="1"/>
        <v>44691</v>
      </c>
      <c r="G16" s="2">
        <v>8</v>
      </c>
      <c r="H16" s="1">
        <f t="shared" ca="1" si="2"/>
        <v>44699</v>
      </c>
      <c r="I16" t="s">
        <v>13</v>
      </c>
      <c r="J16" t="s">
        <v>9</v>
      </c>
      <c r="K16" t="str">
        <f>VLOOKUP(Table13[[#This Row],[Depósito]], $N$2:$O$4, 2,FALSE)</f>
        <v>Rosario</v>
      </c>
      <c r="L16" t="b">
        <f ca="1">AND(Table13[[#This Row],[Estado]] &lt;&gt; "Entregado", Table13[[#This Row],[Fecha ent Prevista]] &gt; TODAY())</f>
        <v>0</v>
      </c>
      <c r="R16">
        <v>50695</v>
      </c>
      <c r="S16">
        <v>340</v>
      </c>
      <c r="T16">
        <v>120</v>
      </c>
      <c r="U16">
        <v>700</v>
      </c>
      <c r="V16">
        <v>84000</v>
      </c>
      <c r="W16" s="1">
        <v>44691</v>
      </c>
      <c r="X16" s="2">
        <v>8</v>
      </c>
      <c r="Y16" s="1">
        <v>44699</v>
      </c>
      <c r="Z16" t="s">
        <v>12</v>
      </c>
      <c r="AA16" t="s">
        <v>9</v>
      </c>
      <c r="AB16" t="s">
        <v>44</v>
      </c>
      <c r="AC16" t="b">
        <v>1</v>
      </c>
    </row>
    <row r="17" spans="1:29" x14ac:dyDescent="0.25">
      <c r="A17">
        <v>30960</v>
      </c>
      <c r="B17">
        <v>315</v>
      </c>
      <c r="C17">
        <v>75</v>
      </c>
      <c r="D17">
        <v>400</v>
      </c>
      <c r="E17">
        <f t="shared" si="3"/>
        <v>30000</v>
      </c>
      <c r="F17" s="1">
        <f t="shared" ca="1" si="1"/>
        <v>44691</v>
      </c>
      <c r="G17" s="2">
        <v>1</v>
      </c>
      <c r="H17" s="1">
        <f t="shared" ca="1" si="2"/>
        <v>44692</v>
      </c>
      <c r="I17" t="s">
        <v>12</v>
      </c>
      <c r="J17" t="s">
        <v>9</v>
      </c>
      <c r="K17" t="str">
        <f>VLOOKUP(Table13[[#This Row],[Depósito]], $N$2:$O$4, 2,FALSE)</f>
        <v>Rosario</v>
      </c>
      <c r="L17" t="b">
        <f ca="1">AND(Table13[[#This Row],[Estado]] &lt;&gt; "Entregado", Table13[[#This Row],[Fecha ent Prevista]] &gt; TODAY())</f>
        <v>0</v>
      </c>
      <c r="R17">
        <v>30960</v>
      </c>
      <c r="S17">
        <v>341</v>
      </c>
      <c r="T17">
        <v>75</v>
      </c>
      <c r="U17">
        <v>900</v>
      </c>
      <c r="V17">
        <v>67500</v>
      </c>
      <c r="W17" s="1">
        <v>44691</v>
      </c>
      <c r="X17" s="2">
        <v>7</v>
      </c>
      <c r="Y17" s="1">
        <v>44698</v>
      </c>
      <c r="Z17" t="s">
        <v>12</v>
      </c>
      <c r="AA17" t="s">
        <v>7</v>
      </c>
      <c r="AB17" t="s">
        <v>42</v>
      </c>
      <c r="AC17" t="b">
        <v>1</v>
      </c>
    </row>
    <row r="18" spans="1:29" x14ac:dyDescent="0.25">
      <c r="A18">
        <v>10304</v>
      </c>
      <c r="B18">
        <v>316</v>
      </c>
      <c r="C18">
        <v>90</v>
      </c>
      <c r="D18">
        <v>700</v>
      </c>
      <c r="E18">
        <f t="shared" si="3"/>
        <v>63000</v>
      </c>
      <c r="F18" s="1">
        <f t="shared" ca="1" si="1"/>
        <v>44691</v>
      </c>
      <c r="G18" s="2">
        <v>2</v>
      </c>
      <c r="H18" s="1">
        <f t="shared" ca="1" si="2"/>
        <v>44693</v>
      </c>
      <c r="I18" t="s">
        <v>11</v>
      </c>
      <c r="J18" t="s">
        <v>7</v>
      </c>
      <c r="K18" t="str">
        <f>VLOOKUP(Table13[[#This Row],[Depósito]], $N$2:$O$4, 2,FALSE)</f>
        <v>Buenos Aires</v>
      </c>
      <c r="L18" t="b">
        <f ca="1">AND(Table13[[#This Row],[Estado]] &lt;&gt; "Entregado", Table13[[#This Row],[Fecha ent Prevista]] &gt; TODAY())</f>
        <v>0</v>
      </c>
      <c r="R18">
        <v>59830</v>
      </c>
      <c r="S18">
        <v>347</v>
      </c>
      <c r="T18">
        <v>110</v>
      </c>
      <c r="U18">
        <v>200</v>
      </c>
      <c r="V18">
        <v>22000</v>
      </c>
      <c r="W18" s="1">
        <v>44691</v>
      </c>
      <c r="X18" s="2">
        <v>7</v>
      </c>
      <c r="Y18" s="1">
        <v>44698</v>
      </c>
      <c r="Z18" t="s">
        <v>12</v>
      </c>
      <c r="AA18" t="s">
        <v>9</v>
      </c>
      <c r="AB18" t="s">
        <v>44</v>
      </c>
      <c r="AC18" t="b">
        <v>1</v>
      </c>
    </row>
    <row r="19" spans="1:29" x14ac:dyDescent="0.25">
      <c r="A19">
        <v>60798</v>
      </c>
      <c r="B19">
        <v>317</v>
      </c>
      <c r="C19">
        <v>20</v>
      </c>
      <c r="D19">
        <v>800</v>
      </c>
      <c r="E19">
        <f t="shared" si="3"/>
        <v>16000</v>
      </c>
      <c r="F19" s="1">
        <f t="shared" ca="1" si="1"/>
        <v>44691</v>
      </c>
      <c r="G19" s="2">
        <v>6</v>
      </c>
      <c r="H19" s="1">
        <f t="shared" ca="1" si="2"/>
        <v>44697</v>
      </c>
      <c r="I19" t="s">
        <v>12</v>
      </c>
      <c r="J19" t="s">
        <v>8</v>
      </c>
      <c r="K19" t="str">
        <f>VLOOKUP(Table13[[#This Row],[Depósito]], $N$2:$O$4, 2,FALSE)</f>
        <v>Bahía Blanca</v>
      </c>
      <c r="L19" t="b">
        <f ca="1">AND(Table13[[#This Row],[Estado]] &lt;&gt; "Entregado", Table13[[#This Row],[Fecha ent Prevista]] &gt; TODAY())</f>
        <v>1</v>
      </c>
      <c r="R19">
        <v>10304</v>
      </c>
      <c r="S19">
        <v>348</v>
      </c>
      <c r="T19">
        <v>25</v>
      </c>
      <c r="U19">
        <v>500</v>
      </c>
      <c r="V19">
        <v>12500</v>
      </c>
      <c r="W19" s="1">
        <v>44691</v>
      </c>
      <c r="X19" s="2">
        <v>6</v>
      </c>
      <c r="Y19" s="1">
        <v>44697</v>
      </c>
      <c r="Z19" t="s">
        <v>12</v>
      </c>
      <c r="AA19" t="s">
        <v>8</v>
      </c>
      <c r="AB19" t="s">
        <v>43</v>
      </c>
      <c r="AC19" t="b">
        <v>1</v>
      </c>
    </row>
    <row r="20" spans="1:29" x14ac:dyDescent="0.25">
      <c r="A20">
        <v>29384</v>
      </c>
      <c r="B20">
        <v>318</v>
      </c>
      <c r="C20">
        <v>15</v>
      </c>
      <c r="D20">
        <v>200</v>
      </c>
      <c r="E20">
        <f t="shared" si="3"/>
        <v>3000</v>
      </c>
      <c r="F20" s="1">
        <f t="shared" ca="1" si="1"/>
        <v>44691</v>
      </c>
      <c r="G20" s="2">
        <v>3</v>
      </c>
      <c r="H20" s="1">
        <f t="shared" ca="1" si="2"/>
        <v>44694</v>
      </c>
      <c r="I20" t="s">
        <v>13</v>
      </c>
      <c r="J20" t="s">
        <v>9</v>
      </c>
      <c r="K20" t="str">
        <f>VLOOKUP(Table13[[#This Row],[Depósito]], $N$2:$O$4, 2,FALSE)</f>
        <v>Rosario</v>
      </c>
      <c r="L20" t="b">
        <f ca="1">AND(Table13[[#This Row],[Estado]] &lt;&gt; "Entregado", Table13[[#This Row],[Fecha ent Prevista]] &gt; TODAY())</f>
        <v>0</v>
      </c>
      <c r="R20">
        <v>29384</v>
      </c>
      <c r="S20">
        <v>353</v>
      </c>
      <c r="T20">
        <v>75</v>
      </c>
      <c r="U20">
        <v>700</v>
      </c>
      <c r="V20">
        <v>52500</v>
      </c>
      <c r="W20" s="1">
        <v>44691</v>
      </c>
      <c r="X20" s="2">
        <v>7</v>
      </c>
      <c r="Y20" s="1">
        <v>44698</v>
      </c>
      <c r="Z20" t="s">
        <v>12</v>
      </c>
      <c r="AA20" t="s">
        <v>7</v>
      </c>
      <c r="AB20" t="s">
        <v>42</v>
      </c>
      <c r="AC20" t="b">
        <v>1</v>
      </c>
    </row>
    <row r="21" spans="1:29" x14ac:dyDescent="0.25">
      <c r="A21">
        <v>59302</v>
      </c>
      <c r="B21">
        <v>319</v>
      </c>
      <c r="C21">
        <v>45</v>
      </c>
      <c r="D21">
        <v>500</v>
      </c>
      <c r="E21">
        <f t="shared" si="3"/>
        <v>22500</v>
      </c>
      <c r="F21" s="1">
        <f t="shared" ca="1" si="1"/>
        <v>44691</v>
      </c>
      <c r="G21" s="2">
        <v>4</v>
      </c>
      <c r="H21" s="1">
        <f t="shared" ca="1" si="2"/>
        <v>44695</v>
      </c>
      <c r="I21" t="s">
        <v>12</v>
      </c>
      <c r="J21" t="s">
        <v>8</v>
      </c>
      <c r="K21" t="str">
        <f>VLOOKUP(Table13[[#This Row],[Depósito]], $N$2:$O$4, 2,FALSE)</f>
        <v>Bahía Blanca</v>
      </c>
      <c r="L21" t="b">
        <f ca="1">AND(Table13[[#This Row],[Estado]] &lt;&gt; "Entregado", Table13[[#This Row],[Fecha ent Prevista]] &gt; TODAY())</f>
        <v>0</v>
      </c>
      <c r="R21">
        <v>45023</v>
      </c>
      <c r="S21">
        <v>363</v>
      </c>
      <c r="T21">
        <v>40</v>
      </c>
      <c r="U21">
        <v>400</v>
      </c>
      <c r="V21">
        <v>16000</v>
      </c>
      <c r="W21" s="1">
        <v>44691</v>
      </c>
      <c r="X21" s="2">
        <v>7</v>
      </c>
      <c r="Y21" s="1">
        <v>44698</v>
      </c>
      <c r="Z21" t="s">
        <v>11</v>
      </c>
      <c r="AA21" t="s">
        <v>8</v>
      </c>
      <c r="AB21" t="s">
        <v>43</v>
      </c>
      <c r="AC21" t="b">
        <v>1</v>
      </c>
    </row>
    <row r="22" spans="1:29" x14ac:dyDescent="0.25">
      <c r="A22">
        <v>45607</v>
      </c>
      <c r="B22">
        <v>320</v>
      </c>
      <c r="C22">
        <v>30</v>
      </c>
      <c r="D22">
        <v>500</v>
      </c>
      <c r="E22">
        <f t="shared" si="3"/>
        <v>15000</v>
      </c>
      <c r="F22" s="1">
        <f t="shared" ca="1" si="1"/>
        <v>44691</v>
      </c>
      <c r="G22" s="2">
        <v>2</v>
      </c>
      <c r="H22" s="1">
        <f t="shared" ca="1" si="2"/>
        <v>44693</v>
      </c>
      <c r="I22" t="s">
        <v>11</v>
      </c>
      <c r="J22" t="s">
        <v>9</v>
      </c>
      <c r="K22" t="str">
        <f>VLOOKUP(Table13[[#This Row],[Depósito]], $N$2:$O$4, 2,FALSE)</f>
        <v>Rosario</v>
      </c>
      <c r="L22" t="b">
        <f ca="1">AND(Table13[[#This Row],[Estado]] &lt;&gt; "Entregado", Table13[[#This Row],[Fecha ent Prevista]] &gt; TODAY())</f>
        <v>0</v>
      </c>
      <c r="R22">
        <v>20550</v>
      </c>
      <c r="S22">
        <v>365</v>
      </c>
      <c r="T22">
        <v>35</v>
      </c>
      <c r="U22">
        <v>500</v>
      </c>
      <c r="V22">
        <v>17500</v>
      </c>
      <c r="W22" s="1">
        <v>44691</v>
      </c>
      <c r="X22" s="2">
        <v>8</v>
      </c>
      <c r="Y22" s="1">
        <v>44699</v>
      </c>
      <c r="Z22" t="s">
        <v>12</v>
      </c>
      <c r="AA22" t="s">
        <v>8</v>
      </c>
      <c r="AB22" t="s">
        <v>43</v>
      </c>
      <c r="AC22" t="b">
        <v>1</v>
      </c>
    </row>
    <row r="23" spans="1:29" x14ac:dyDescent="0.25">
      <c r="A23">
        <v>29384</v>
      </c>
      <c r="B23">
        <v>321</v>
      </c>
      <c r="C23">
        <v>25</v>
      </c>
      <c r="D23">
        <v>300</v>
      </c>
      <c r="E23">
        <f t="shared" si="3"/>
        <v>7500</v>
      </c>
      <c r="F23" s="1">
        <f t="shared" ca="1" si="1"/>
        <v>44691</v>
      </c>
      <c r="G23" s="2">
        <v>7</v>
      </c>
      <c r="H23" s="1">
        <f t="shared" ca="1" si="2"/>
        <v>44698</v>
      </c>
      <c r="I23" t="s">
        <v>12</v>
      </c>
      <c r="J23" t="s">
        <v>8</v>
      </c>
      <c r="K23" t="str">
        <f>VLOOKUP(Table13[[#This Row],[Depósito]], $N$2:$O$4, 2,FALSE)</f>
        <v>Bahía Blanca</v>
      </c>
      <c r="L23" t="b">
        <f ca="1">AND(Table13[[#This Row],[Estado]] &lt;&gt; "Entregado", Table13[[#This Row],[Fecha ent Prevista]] &gt; TODAY())</f>
        <v>1</v>
      </c>
    </row>
    <row r="24" spans="1:29" x14ac:dyDescent="0.25">
      <c r="A24">
        <v>50695</v>
      </c>
      <c r="B24">
        <v>322</v>
      </c>
      <c r="C24">
        <v>80</v>
      </c>
      <c r="D24">
        <v>500</v>
      </c>
      <c r="E24">
        <f t="shared" si="3"/>
        <v>40000</v>
      </c>
      <c r="F24" s="1">
        <f t="shared" ca="1" si="1"/>
        <v>44691</v>
      </c>
      <c r="G24" s="2">
        <v>4</v>
      </c>
      <c r="H24" s="1">
        <f t="shared" ca="1" si="2"/>
        <v>44695</v>
      </c>
      <c r="I24" t="s">
        <v>13</v>
      </c>
      <c r="J24" t="s">
        <v>7</v>
      </c>
      <c r="K24" t="str">
        <f>VLOOKUP(Table13[[#This Row],[Depósito]], $N$2:$O$4, 2,FALSE)</f>
        <v>Buenos Aires</v>
      </c>
      <c r="L24" t="b">
        <f ca="1">AND(Table13[[#This Row],[Estado]] &lt;&gt; "Entregado", Table13[[#This Row],[Fecha ent Prevista]] &gt; TODAY())</f>
        <v>0</v>
      </c>
    </row>
    <row r="25" spans="1:29" x14ac:dyDescent="0.25">
      <c r="A25">
        <v>10395</v>
      </c>
      <c r="B25">
        <v>323</v>
      </c>
      <c r="C25">
        <v>55</v>
      </c>
      <c r="D25">
        <v>600</v>
      </c>
      <c r="E25">
        <f t="shared" si="3"/>
        <v>33000</v>
      </c>
      <c r="F25" s="1">
        <f t="shared" ca="1" si="1"/>
        <v>44691</v>
      </c>
      <c r="G25" s="2">
        <v>8</v>
      </c>
      <c r="H25" s="1">
        <f t="shared" ca="1" si="2"/>
        <v>44699</v>
      </c>
      <c r="I25" t="s">
        <v>13</v>
      </c>
      <c r="J25" t="s">
        <v>8</v>
      </c>
      <c r="K25" t="str">
        <f>VLOOKUP(Table13[[#This Row],[Depósito]], $N$2:$O$4, 2,FALSE)</f>
        <v>Bahía Blanca</v>
      </c>
      <c r="L25" t="b">
        <f ca="1">AND(Table13[[#This Row],[Estado]] &lt;&gt; "Entregado", Table13[[#This Row],[Fecha ent Prevista]] &gt; TODAY())</f>
        <v>0</v>
      </c>
    </row>
    <row r="26" spans="1:29" x14ac:dyDescent="0.25">
      <c r="A26">
        <v>15036</v>
      </c>
      <c r="B26">
        <v>324</v>
      </c>
      <c r="C26">
        <v>65</v>
      </c>
      <c r="D26">
        <v>900</v>
      </c>
      <c r="E26">
        <f t="shared" si="3"/>
        <v>58500</v>
      </c>
      <c r="F26" s="1">
        <f t="shared" ca="1" si="1"/>
        <v>44691</v>
      </c>
      <c r="G26" s="2">
        <v>2</v>
      </c>
      <c r="H26" s="1">
        <f t="shared" ca="1" si="2"/>
        <v>44693</v>
      </c>
      <c r="I26" t="s">
        <v>12</v>
      </c>
      <c r="J26" t="s">
        <v>9</v>
      </c>
      <c r="K26" t="str">
        <f>VLOOKUP(Table13[[#This Row],[Depósito]], $N$2:$O$4, 2,FALSE)</f>
        <v>Rosario</v>
      </c>
      <c r="L26" t="b">
        <f ca="1">AND(Table13[[#This Row],[Estado]] &lt;&gt; "Entregado", Table13[[#This Row],[Fecha ent Prevista]] &gt; TODAY())</f>
        <v>0</v>
      </c>
    </row>
    <row r="27" spans="1:29" x14ac:dyDescent="0.25">
      <c r="A27">
        <v>45023</v>
      </c>
      <c r="B27">
        <v>325</v>
      </c>
      <c r="C27">
        <v>90</v>
      </c>
      <c r="D27">
        <v>400</v>
      </c>
      <c r="E27">
        <f t="shared" si="3"/>
        <v>36000</v>
      </c>
      <c r="F27" s="1">
        <f t="shared" ca="1" si="1"/>
        <v>44691</v>
      </c>
      <c r="G27" s="2">
        <v>7</v>
      </c>
      <c r="H27" s="1">
        <f t="shared" ca="1" si="2"/>
        <v>44698</v>
      </c>
      <c r="I27" t="s">
        <v>12</v>
      </c>
      <c r="J27" t="s">
        <v>7</v>
      </c>
      <c r="K27" t="str">
        <f>VLOOKUP(Table13[[#This Row],[Depósito]], $N$2:$O$4, 2,FALSE)</f>
        <v>Buenos Aires</v>
      </c>
      <c r="L27" t="b">
        <f ca="1">AND(Table13[[#This Row],[Estado]] &lt;&gt; "Entregado", Table13[[#This Row],[Fecha ent Prevista]] &gt; TODAY())</f>
        <v>1</v>
      </c>
    </row>
    <row r="28" spans="1:29" x14ac:dyDescent="0.25">
      <c r="A28">
        <v>40543</v>
      </c>
      <c r="B28">
        <v>326</v>
      </c>
      <c r="C28">
        <v>55</v>
      </c>
      <c r="D28">
        <v>600</v>
      </c>
      <c r="E28">
        <f t="shared" si="3"/>
        <v>33000</v>
      </c>
      <c r="F28" s="1">
        <f t="shared" ca="1" si="1"/>
        <v>44691</v>
      </c>
      <c r="G28" s="2">
        <v>6</v>
      </c>
      <c r="H28" s="1">
        <f t="shared" ca="1" si="2"/>
        <v>44697</v>
      </c>
      <c r="I28" t="s">
        <v>11</v>
      </c>
      <c r="J28" t="s">
        <v>8</v>
      </c>
      <c r="K28" t="str">
        <f>VLOOKUP(Table13[[#This Row],[Depósito]], $N$2:$O$4, 2,FALSE)</f>
        <v>Bahía Blanca</v>
      </c>
      <c r="L28" t="b">
        <f ca="1">AND(Table13[[#This Row],[Estado]] &lt;&gt; "Entregado", Table13[[#This Row],[Fecha ent Prevista]] &gt; TODAY())</f>
        <v>1</v>
      </c>
    </row>
    <row r="29" spans="1:29" x14ac:dyDescent="0.25">
      <c r="A29">
        <v>30670</v>
      </c>
      <c r="B29">
        <v>327</v>
      </c>
      <c r="C29">
        <v>35</v>
      </c>
      <c r="D29">
        <v>500</v>
      </c>
      <c r="E29">
        <f t="shared" si="3"/>
        <v>17500</v>
      </c>
      <c r="F29" s="1">
        <f t="shared" ca="1" si="1"/>
        <v>44691</v>
      </c>
      <c r="G29" s="2">
        <v>3</v>
      </c>
      <c r="H29" s="1">
        <f t="shared" ca="1" si="2"/>
        <v>44694</v>
      </c>
      <c r="I29" t="s">
        <v>11</v>
      </c>
      <c r="J29" t="s">
        <v>9</v>
      </c>
      <c r="K29" t="str">
        <f>VLOOKUP(Table13[[#This Row],[Depósito]], $N$2:$O$4, 2,FALSE)</f>
        <v>Rosario</v>
      </c>
      <c r="L29" t="b">
        <f ca="1">AND(Table13[[#This Row],[Estado]] &lt;&gt; "Entregado", Table13[[#This Row],[Fecha ent Prevista]] &gt; TODAY())</f>
        <v>0</v>
      </c>
    </row>
    <row r="30" spans="1:29" x14ac:dyDescent="0.25">
      <c r="A30">
        <v>45090</v>
      </c>
      <c r="B30">
        <v>328</v>
      </c>
      <c r="C30">
        <v>90</v>
      </c>
      <c r="D30">
        <v>700</v>
      </c>
      <c r="E30">
        <f t="shared" si="3"/>
        <v>63000</v>
      </c>
      <c r="F30" s="1">
        <f t="shared" ca="1" si="1"/>
        <v>44691</v>
      </c>
      <c r="G30" s="2">
        <v>8</v>
      </c>
      <c r="H30" s="1">
        <f t="shared" ca="1" si="2"/>
        <v>44699</v>
      </c>
      <c r="I30" t="s">
        <v>12</v>
      </c>
      <c r="J30" t="s">
        <v>7</v>
      </c>
      <c r="K30" t="str">
        <f>VLOOKUP(Table13[[#This Row],[Depósito]], $N$2:$O$4, 2,FALSE)</f>
        <v>Buenos Aires</v>
      </c>
      <c r="L30" t="b">
        <f ca="1">AND(Table13[[#This Row],[Estado]] &lt;&gt; "Entregado", Table13[[#This Row],[Fecha ent Prevista]] &gt; TODAY())</f>
        <v>1</v>
      </c>
    </row>
    <row r="31" spans="1:29" x14ac:dyDescent="0.25">
      <c r="A31">
        <v>23450</v>
      </c>
      <c r="B31">
        <v>329</v>
      </c>
      <c r="C31">
        <v>95</v>
      </c>
      <c r="D31">
        <v>300</v>
      </c>
      <c r="E31">
        <f t="shared" si="3"/>
        <v>28500</v>
      </c>
      <c r="F31" s="1">
        <f t="shared" ca="1" si="1"/>
        <v>44691</v>
      </c>
      <c r="G31" s="2">
        <v>1</v>
      </c>
      <c r="H31" s="1">
        <f t="shared" ca="1" si="2"/>
        <v>44692</v>
      </c>
      <c r="I31" t="s">
        <v>13</v>
      </c>
      <c r="J31" t="s">
        <v>8</v>
      </c>
      <c r="K31" t="str">
        <f>VLOOKUP(Table13[[#This Row],[Depósito]], $N$2:$O$4, 2,FALSE)</f>
        <v>Bahía Blanca</v>
      </c>
      <c r="L31" t="b">
        <f ca="1">AND(Table13[[#This Row],[Estado]] &lt;&gt; "Entregado", Table13[[#This Row],[Fecha ent Prevista]] &gt; TODAY())</f>
        <v>0</v>
      </c>
    </row>
    <row r="32" spans="1:29" x14ac:dyDescent="0.25">
      <c r="A32">
        <v>59830</v>
      </c>
      <c r="B32">
        <v>330</v>
      </c>
      <c r="C32">
        <v>120</v>
      </c>
      <c r="D32">
        <v>500</v>
      </c>
      <c r="E32">
        <f t="shared" si="3"/>
        <v>60000</v>
      </c>
      <c r="F32" s="1">
        <f t="shared" ca="1" si="1"/>
        <v>44691</v>
      </c>
      <c r="G32" s="2">
        <v>2</v>
      </c>
      <c r="H32" s="1">
        <f t="shared" ca="1" si="2"/>
        <v>44693</v>
      </c>
      <c r="I32" t="s">
        <v>13</v>
      </c>
      <c r="J32" t="s">
        <v>9</v>
      </c>
      <c r="K32" t="str">
        <f>VLOOKUP(Table13[[#This Row],[Depósito]], $N$2:$O$4, 2,FALSE)</f>
        <v>Rosario</v>
      </c>
      <c r="L32" t="b">
        <f ca="1">AND(Table13[[#This Row],[Estado]] &lt;&gt; "Entregado", Table13[[#This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VLOOKUP(Table13[[#This Row],[Depósito]], $N$2:$O$4, 2,FALSE)</f>
        <v>Bahía Blanca</v>
      </c>
      <c r="L33" t="b">
        <f ca="1">AND(Table13[[#This Row],[Estado]] &lt;&gt; "Entregado", Table13[[#This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VLOOKUP(Table13[[#This Row],[Depósito]], $N$2:$O$4, 2,FALSE)</f>
        <v>Rosario</v>
      </c>
      <c r="L34" t="b">
        <f ca="1">AND(Table13[[#This Row],[Estado]] &lt;&gt; "Entregado", Table13[[#This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VLOOKUP(Table13[[#This Row],[Depósito]], $N$2:$O$4, 2,FALSE)</f>
        <v>Rosario</v>
      </c>
      <c r="L35" t="b">
        <f ca="1">AND(Table13[[#This Row],[Estado]] &lt;&gt; "Entregado", Table13[[#This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VLOOKUP(Table13[[#This Row],[Depósito]], $N$2:$O$4, 2,FALSE)</f>
        <v>Buenos Aires</v>
      </c>
      <c r="L36" t="b">
        <f ca="1">AND(Table13[[#This Row],[Estado]] &lt;&gt; "Entregado", Table13[[#This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VLOOKUP(Table13[[#This Row],[Depósito]], $N$2:$O$4, 2,FALSE)</f>
        <v>Buenos Aires</v>
      </c>
      <c r="L37" t="b">
        <f ca="1">AND(Table13[[#This Row],[Estado]] &lt;&gt; "Entregado", Table13[[#This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VLOOKUP(Table13[[#This Row],[Depósito]], $N$2:$O$4, 2,FALSE)</f>
        <v>Buenos Aires</v>
      </c>
      <c r="L38" t="b">
        <f ca="1">AND(Table13[[#This Row],[Estado]] &lt;&gt; "Entregado", Table13[[#This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VLOOKUP(Table13[[#This Row],[Depósito]], $N$2:$O$4, 2,FALSE)</f>
        <v>Buenos Aires</v>
      </c>
      <c r="L39" t="b">
        <f ca="1">AND(Table13[[#This Row],[Estado]] &lt;&gt; "Entregado", Table13[[#This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VLOOKUP(Table13[[#This Row],[Depósito]], $N$2:$O$4, 2,FALSE)</f>
        <v>Bahía Blanca</v>
      </c>
      <c r="L40" t="b">
        <f ca="1">AND(Table13[[#This Row],[Estado]] &lt;&gt; "Entregado", Table13[[#This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VLOOKUP(Table13[[#This Row],[Depósito]], $N$2:$O$4, 2,FALSE)</f>
        <v>Rosario</v>
      </c>
      <c r="L41" t="b">
        <f ca="1">AND(Table13[[#This Row],[Estado]] &lt;&gt; "Entregado", Table13[[#This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VLOOKUP(Table13[[#This Row],[Depósito]], $N$2:$O$4, 2,FALSE)</f>
        <v>Rosario</v>
      </c>
      <c r="L42" t="b">
        <f ca="1">AND(Table13[[#This Row],[Estado]] &lt;&gt; "Entregado", Table13[[#This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VLOOKUP(Table13[[#This Row],[Depósito]], $N$2:$O$4, 2,FALSE)</f>
        <v>Buenos Aires</v>
      </c>
      <c r="L43" t="b">
        <f ca="1">AND(Table13[[#This Row],[Estado]] &lt;&gt; "Entregado", Table13[[#This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VLOOKUP(Table13[[#This Row],[Depósito]], $N$2:$O$4, 2,FALSE)</f>
        <v>Buenos Aires</v>
      </c>
      <c r="L44" t="b">
        <f ca="1">AND(Table13[[#This Row],[Estado]] &lt;&gt; "Entregado", Table13[[#This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VLOOKUP(Table13[[#This Row],[Depósito]], $N$2:$O$4, 2,FALSE)</f>
        <v>Bahía Blanca</v>
      </c>
      <c r="L45" t="b">
        <f ca="1">AND(Table13[[#This Row],[Estado]] &lt;&gt; "Entregado", Table13[[#This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VLOOKUP(Table13[[#This Row],[Depósito]], $N$2:$O$4, 2,FALSE)</f>
        <v>Rosario</v>
      </c>
      <c r="L46" t="b">
        <f ca="1">AND(Table13[[#This Row],[Estado]] &lt;&gt; "Entregado", Table13[[#This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VLOOKUP(Table13[[#This Row],[Depósito]], $N$2:$O$4, 2,FALSE)</f>
        <v>Buenos Aires</v>
      </c>
      <c r="L47" t="b">
        <f ca="1">AND(Table13[[#This Row],[Estado]] &lt;&gt; "Entregado", Table13[[#This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VLOOKUP(Table13[[#This Row],[Depósito]], $N$2:$O$4, 2,FALSE)</f>
        <v>Bahía Blanca</v>
      </c>
      <c r="L48" t="b">
        <f ca="1">AND(Table13[[#This Row],[Estado]] &lt;&gt; "Entregado", Table13[[#This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VLOOKUP(Table13[[#This Row],[Depósito]], $N$2:$O$4, 2,FALSE)</f>
        <v>Rosario</v>
      </c>
      <c r="L49" t="b">
        <f ca="1">AND(Table13[[#This Row],[Estado]] &lt;&gt; "Entregado", Table13[[#This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VLOOKUP(Table13[[#This Row],[Depósito]], $N$2:$O$4, 2,FALSE)</f>
        <v>Bahía Blanca</v>
      </c>
      <c r="L50" t="b">
        <f ca="1">AND(Table13[[#This Row],[Estado]] &lt;&gt; "Entregado", Table13[[#This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VLOOKUP(Table13[[#This Row],[Depósito]], $N$2:$O$4, 2,FALSE)</f>
        <v>Rosario</v>
      </c>
      <c r="L51" t="b">
        <f ca="1">AND(Table13[[#This Row],[Estado]] &lt;&gt; "Entregado", Table13[[#This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VLOOKUP(Table13[[#This Row],[Depósito]], $N$2:$O$4, 2,FALSE)</f>
        <v>Rosario</v>
      </c>
      <c r="L52" t="b">
        <f ca="1">AND(Table13[[#This Row],[Estado]] &lt;&gt; "Entregado", Table13[[#This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VLOOKUP(Table13[[#This Row],[Depósito]], $N$2:$O$4, 2,FALSE)</f>
        <v>Buenos Aires</v>
      </c>
      <c r="L53" t="b">
        <f ca="1">AND(Table13[[#This Row],[Estado]] &lt;&gt; "Entregado", Table13[[#This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VLOOKUP(Table13[[#This Row],[Depósito]], $N$2:$O$4, 2,FALSE)</f>
        <v>Buenos Aires</v>
      </c>
      <c r="L54" t="b">
        <f ca="1">AND(Table13[[#This Row],[Estado]] &lt;&gt; "Entregado", Table13[[#This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VLOOKUP(Table13[[#This Row],[Depósito]], $N$2:$O$4, 2,FALSE)</f>
        <v>Buenos Aires</v>
      </c>
      <c r="L55" t="b">
        <f ca="1">AND(Table13[[#This Row],[Estado]] &lt;&gt; "Entregado", Table13[[#This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VLOOKUP(Table13[[#This Row],[Depósito]], $N$2:$O$4, 2,FALSE)</f>
        <v>Buenos Aires</v>
      </c>
      <c r="L56" t="b">
        <f ca="1">AND(Table13[[#This Row],[Estado]] &lt;&gt; "Entregado", Table13[[#This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VLOOKUP(Table13[[#This Row],[Depósito]], $N$2:$O$4, 2,FALSE)</f>
        <v>Bahía Blanca</v>
      </c>
      <c r="L57" t="b">
        <f ca="1">AND(Table13[[#This Row],[Estado]] &lt;&gt; "Entregado", Table13[[#This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VLOOKUP(Table13[[#This Row],[Depósito]], $N$2:$O$4, 2,FALSE)</f>
        <v>Rosario</v>
      </c>
      <c r="L58" t="b">
        <f ca="1">AND(Table13[[#This Row],[Estado]] &lt;&gt; "Entregado", Table13[[#This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VLOOKUP(Table13[[#This Row],[Depósito]], $N$2:$O$4, 2,FALSE)</f>
        <v>Rosario</v>
      </c>
      <c r="L59" t="b">
        <f ca="1">AND(Table13[[#This Row],[Estado]] &lt;&gt; "Entregado", Table13[[#This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VLOOKUP(Table13[[#This Row],[Depósito]], $N$2:$O$4, 2,FALSE)</f>
        <v>Buenos Aires</v>
      </c>
      <c r="L60" t="b">
        <f ca="1">AND(Table13[[#This Row],[Estado]] &lt;&gt; "Entregado", Table13[[#This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VLOOKUP(Table13[[#This Row],[Depósito]], $N$2:$O$4, 2,FALSE)</f>
        <v>Bahía Blanca</v>
      </c>
      <c r="L61" t="b">
        <f ca="1">AND(Table13[[#This Row],[Estado]] &lt;&gt; "Entregado", Table13[[#This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VLOOKUP(Table13[[#This Row],[Depósito]], $N$2:$O$4, 2,FALSE)</f>
        <v>Rosario</v>
      </c>
      <c r="L62" t="b">
        <f ca="1">AND(Table13[[#This Row],[Estado]] &lt;&gt; "Entregado", Table13[[#This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VLOOKUP(Table13[[#This Row],[Depósito]], $N$2:$O$4, 2,FALSE)</f>
        <v>Bahía Blanca</v>
      </c>
      <c r="L63" t="b">
        <f ca="1">AND(Table13[[#This Row],[Estado]] &lt;&gt; "Entregado", Table13[[#This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VLOOKUP(Table13[[#This Row],[Depósito]], $N$2:$O$4, 2,FALSE)</f>
        <v>Rosario</v>
      </c>
      <c r="L64" t="b">
        <f ca="1">AND(Table13[[#This Row],[Estado]] &lt;&gt; "Entregado", Table13[[#This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VLOOKUP(Table13[[#This Row],[Depósito]], $N$2:$O$4, 2,FALSE)</f>
        <v>Bahía Blanca</v>
      </c>
      <c r="L65" t="b">
        <f ca="1">AND(Table13[[#This Row],[Estado]] &lt;&gt; "Entregado", Table13[[#This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VLOOKUP(Table13[[#This Row],[Depósito]], $N$2:$O$4, 2,FALSE)</f>
        <v>Buenos Aires</v>
      </c>
      <c r="L66" t="b">
        <f ca="1">AND(Table13[[#This Row],[Estado]] &lt;&gt; "Entregado", Table13[[#This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VLOOKUP(Table13[[#This Row],[Depósito]], $N$2:$O$4, 2,FALSE)</f>
        <v>Bahía Blanca</v>
      </c>
      <c r="L67" t="b">
        <f ca="1">AND(Table13[[#This Row],[Estado]] &lt;&gt; "Entregado", Table13[[#This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VLOOKUP(Table13[[#This Row],[Depósito]], $N$2:$O$4, 2,FALSE)</f>
        <v>Rosario</v>
      </c>
      <c r="L68" t="b">
        <f ca="1">AND(Table13[[#This Row],[Estado]] &lt;&gt; "Entregado", Table13[[#This Row],[Fecha ent Prevista]] &gt; TODAY())</f>
        <v>0</v>
      </c>
    </row>
    <row r="69" spans="1:12" x14ac:dyDescent="0.25">
      <c r="G69" s="2"/>
    </row>
    <row r="70" spans="1:12" x14ac:dyDescent="0.25">
      <c r="G70" s="2"/>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3F6D-3113-4DFC-80EC-7791CEA5AFEF}">
  <dimension ref="A1:O68"/>
  <sheetViews>
    <sheetView workbookViewId="0">
      <selection activeCell="L12" sqref="L12"/>
    </sheetView>
  </sheetViews>
  <sheetFormatPr defaultRowHeight="15" x14ac:dyDescent="0.25"/>
  <cols>
    <col min="6" max="6" width="10.7109375" customWidth="1"/>
    <col min="8" max="8" width="10.5703125" customWidth="1"/>
  </cols>
  <sheetData>
    <row r="1" spans="1:15" x14ac:dyDescent="0.25">
      <c r="A1" t="s">
        <v>10</v>
      </c>
      <c r="B1" t="s">
        <v>0</v>
      </c>
      <c r="C1" t="s">
        <v>1</v>
      </c>
      <c r="D1" t="s">
        <v>2</v>
      </c>
      <c r="E1" t="s">
        <v>3</v>
      </c>
      <c r="F1" t="s">
        <v>4</v>
      </c>
      <c r="G1" t="s">
        <v>14</v>
      </c>
      <c r="H1" t="s">
        <v>15</v>
      </c>
      <c r="I1" t="s">
        <v>5</v>
      </c>
      <c r="J1" t="s">
        <v>6</v>
      </c>
      <c r="K1" t="s">
        <v>51</v>
      </c>
      <c r="L1" t="s">
        <v>52</v>
      </c>
      <c r="N1" t="s">
        <v>40</v>
      </c>
      <c r="O1" t="s">
        <v>41</v>
      </c>
    </row>
    <row r="2" spans="1:15" x14ac:dyDescent="0.25">
      <c r="A2">
        <v>10304</v>
      </c>
      <c r="B2">
        <v>300</v>
      </c>
      <c r="C2">
        <v>25</v>
      </c>
      <c r="D2">
        <v>300</v>
      </c>
      <c r="E2">
        <f t="shared" ref="E2:E12" si="0">+D2*C2</f>
        <v>7500</v>
      </c>
      <c r="F2" s="1">
        <f ca="1">+TODAY()-5</f>
        <v>44691</v>
      </c>
      <c r="G2" s="2">
        <v>3</v>
      </c>
      <c r="H2" s="1">
        <f ca="1">+F2+G2</f>
        <v>44694</v>
      </c>
      <c r="I2" t="s">
        <v>11</v>
      </c>
      <c r="J2" t="s">
        <v>7</v>
      </c>
      <c r="K2" t="str">
        <f>VLOOKUP(Table135[[#This Row],[Depósito]], $N$2:$O$4, 2,FALSE)</f>
        <v>Buenos Aires</v>
      </c>
      <c r="L2" t="b">
        <f ca="1">AND(Table135[[#This Row],[Estado]] &lt;&gt; "Entregado", Table135[[#This Row],[Fecha ent Prevista]] &gt; TODAY())</f>
        <v>0</v>
      </c>
      <c r="N2" t="s">
        <v>7</v>
      </c>
      <c r="O2" t="s">
        <v>42</v>
      </c>
    </row>
    <row r="3" spans="1:15" x14ac:dyDescent="0.25">
      <c r="A3">
        <v>60798</v>
      </c>
      <c r="B3">
        <v>301</v>
      </c>
      <c r="C3">
        <v>90</v>
      </c>
      <c r="D3">
        <v>500</v>
      </c>
      <c r="E3">
        <f t="shared" si="0"/>
        <v>45000</v>
      </c>
      <c r="F3" s="1">
        <f t="shared" ref="F3:F66" ca="1" si="1">+TODAY()-5</f>
        <v>44691</v>
      </c>
      <c r="G3" s="2">
        <v>6</v>
      </c>
      <c r="H3" s="1">
        <f t="shared" ref="H3:H66" ca="1" si="2">+F3+G3</f>
        <v>44697</v>
      </c>
      <c r="I3" t="s">
        <v>12</v>
      </c>
      <c r="J3" t="s">
        <v>8</v>
      </c>
      <c r="K3" t="str">
        <f>VLOOKUP(Table135[[#This Row],[Depósito]], $N$2:$O$4, 2,FALSE)</f>
        <v>Bahía Blanca</v>
      </c>
      <c r="L3" t="b">
        <f ca="1">AND(Table135[[#This Row],[Estado]] &lt;&gt; "Entregado", Table135[[#This Row],[Fecha ent Prevista]] &gt; TODAY())</f>
        <v>1</v>
      </c>
      <c r="N3" t="s">
        <v>8</v>
      </c>
      <c r="O3" t="s">
        <v>43</v>
      </c>
    </row>
    <row r="4" spans="1:15" x14ac:dyDescent="0.25">
      <c r="A4">
        <v>29384</v>
      </c>
      <c r="B4">
        <v>302</v>
      </c>
      <c r="C4">
        <v>20</v>
      </c>
      <c r="D4">
        <v>900</v>
      </c>
      <c r="E4">
        <f t="shared" si="0"/>
        <v>18000</v>
      </c>
      <c r="F4" s="1">
        <f t="shared" ca="1" si="1"/>
        <v>44691</v>
      </c>
      <c r="G4" s="2">
        <v>3</v>
      </c>
      <c r="H4" s="1">
        <f t="shared" ca="1" si="2"/>
        <v>44694</v>
      </c>
      <c r="I4" t="s">
        <v>13</v>
      </c>
      <c r="J4" t="s">
        <v>9</v>
      </c>
      <c r="K4" t="str">
        <f>VLOOKUP(Table135[[#This Row],[Depósito]], $N$2:$O$4, 2,FALSE)</f>
        <v>Rosario</v>
      </c>
      <c r="L4" t="b">
        <f ca="1">AND(Table135[[#This Row],[Estado]] &lt;&gt; "Entregado", Table135[[#This Row],[Fecha ent Prevista]] &gt; TODAY())</f>
        <v>0</v>
      </c>
      <c r="N4" t="s">
        <v>9</v>
      </c>
      <c r="O4" t="s">
        <v>44</v>
      </c>
    </row>
    <row r="5" spans="1:15" x14ac:dyDescent="0.25">
      <c r="A5">
        <v>59302</v>
      </c>
      <c r="B5">
        <v>303</v>
      </c>
      <c r="C5">
        <v>80</v>
      </c>
      <c r="D5">
        <v>200</v>
      </c>
      <c r="E5">
        <f t="shared" si="0"/>
        <v>16000</v>
      </c>
      <c r="F5" s="1">
        <f t="shared" ca="1" si="1"/>
        <v>44691</v>
      </c>
      <c r="G5" s="2">
        <v>6</v>
      </c>
      <c r="H5" s="1">
        <f t="shared" ca="1" si="2"/>
        <v>44697</v>
      </c>
      <c r="I5" t="s">
        <v>13</v>
      </c>
      <c r="J5" t="s">
        <v>7</v>
      </c>
      <c r="K5" t="str">
        <f>VLOOKUP(Table135[[#This Row],[Depósito]], $N$2:$O$4, 2,FALSE)</f>
        <v>Buenos Aires</v>
      </c>
      <c r="L5" t="b">
        <f ca="1">AND(Table135[[#This Row],[Estado]] &lt;&gt; "Entregado", Table135[[#This Row],[Fecha ent Prevista]] &gt; TODAY())</f>
        <v>0</v>
      </c>
    </row>
    <row r="6" spans="1:15" x14ac:dyDescent="0.25">
      <c r="A6">
        <v>45607</v>
      </c>
      <c r="B6">
        <v>304</v>
      </c>
      <c r="C6">
        <v>40</v>
      </c>
      <c r="D6">
        <v>800</v>
      </c>
      <c r="E6">
        <f t="shared" si="0"/>
        <v>32000</v>
      </c>
      <c r="F6" s="1">
        <f t="shared" ca="1" si="1"/>
        <v>44691</v>
      </c>
      <c r="G6" s="2">
        <v>8</v>
      </c>
      <c r="H6" s="1">
        <f t="shared" ca="1" si="2"/>
        <v>44699</v>
      </c>
      <c r="I6" t="s">
        <v>12</v>
      </c>
      <c r="J6" t="s">
        <v>8</v>
      </c>
      <c r="K6" t="str">
        <f>VLOOKUP(Table135[[#This Row],[Depósito]], $N$2:$O$4, 2,FALSE)</f>
        <v>Bahía Blanca</v>
      </c>
      <c r="L6" t="b">
        <f ca="1">AND(Table135[[#This Row],[Estado]] &lt;&gt; "Entregado", Table135[[#This Row],[Fecha ent Prevista]] &gt; TODAY())</f>
        <v>1</v>
      </c>
    </row>
    <row r="7" spans="1:15" x14ac:dyDescent="0.25">
      <c r="A7">
        <v>29384</v>
      </c>
      <c r="B7">
        <v>305</v>
      </c>
      <c r="C7">
        <v>35</v>
      </c>
      <c r="D7">
        <v>400</v>
      </c>
      <c r="E7">
        <f t="shared" si="0"/>
        <v>14000</v>
      </c>
      <c r="F7" s="1">
        <f t="shared" ca="1" si="1"/>
        <v>44691</v>
      </c>
      <c r="G7" s="2">
        <v>7</v>
      </c>
      <c r="H7" s="1">
        <f t="shared" ca="1" si="2"/>
        <v>44698</v>
      </c>
      <c r="I7" t="s">
        <v>12</v>
      </c>
      <c r="J7" t="s">
        <v>9</v>
      </c>
      <c r="K7" t="str">
        <f>VLOOKUP(Table135[[#This Row],[Depósito]], $N$2:$O$4, 2,FALSE)</f>
        <v>Rosario</v>
      </c>
      <c r="L7" t="b">
        <f ca="1">AND(Table135[[#This Row],[Estado]] &lt;&gt; "Entregado", Table135[[#This Row],[Fecha ent Prevista]] &gt; TODAY())</f>
        <v>1</v>
      </c>
    </row>
    <row r="8" spans="1:15" x14ac:dyDescent="0.25">
      <c r="A8">
        <v>50695</v>
      </c>
      <c r="B8">
        <v>306</v>
      </c>
      <c r="C8">
        <v>60</v>
      </c>
      <c r="D8">
        <v>200</v>
      </c>
      <c r="E8">
        <f t="shared" si="0"/>
        <v>12000</v>
      </c>
      <c r="F8" s="1">
        <f t="shared" ca="1" si="1"/>
        <v>44691</v>
      </c>
      <c r="G8" s="2">
        <v>3</v>
      </c>
      <c r="H8" s="1">
        <f t="shared" ca="1" si="2"/>
        <v>44694</v>
      </c>
      <c r="I8" t="s">
        <v>11</v>
      </c>
      <c r="J8" t="s">
        <v>8</v>
      </c>
      <c r="K8" t="str">
        <f>VLOOKUP(Table135[[#This Row],[Depósito]], $N$2:$O$4, 2,FALSE)</f>
        <v>Bahía Blanca</v>
      </c>
      <c r="L8" t="b">
        <f ca="1">AND(Table135[[#This Row],[Estado]] &lt;&gt; "Entregado", Table135[[#This Row],[Fecha ent Prevista]] &gt; TODAY())</f>
        <v>0</v>
      </c>
    </row>
    <row r="9" spans="1:15" x14ac:dyDescent="0.25">
      <c r="A9">
        <v>10395</v>
      </c>
      <c r="B9">
        <v>307</v>
      </c>
      <c r="C9">
        <v>40</v>
      </c>
      <c r="D9">
        <v>300</v>
      </c>
      <c r="E9">
        <f t="shared" si="0"/>
        <v>12000</v>
      </c>
      <c r="F9" s="1">
        <f t="shared" ca="1" si="1"/>
        <v>44691</v>
      </c>
      <c r="G9" s="2">
        <v>4</v>
      </c>
      <c r="H9" s="1">
        <f t="shared" ca="1" si="2"/>
        <v>44695</v>
      </c>
      <c r="I9" t="s">
        <v>11</v>
      </c>
      <c r="J9" t="s">
        <v>9</v>
      </c>
      <c r="K9" t="str">
        <f>VLOOKUP(Table135[[#This Row],[Depósito]], $N$2:$O$4, 2,FALSE)</f>
        <v>Rosario</v>
      </c>
      <c r="L9" t="b">
        <f ca="1">AND(Table135[[#This Row],[Estado]] &lt;&gt; "Entregado", Table135[[#This Row],[Fecha ent Prevista]] &gt; TODAY())</f>
        <v>0</v>
      </c>
    </row>
    <row r="10" spans="1:15" x14ac:dyDescent="0.25">
      <c r="A10">
        <v>15036</v>
      </c>
      <c r="B10">
        <v>308</v>
      </c>
      <c r="C10">
        <v>120</v>
      </c>
      <c r="D10">
        <v>400</v>
      </c>
      <c r="E10">
        <f t="shared" si="0"/>
        <v>48000</v>
      </c>
      <c r="F10" s="1">
        <f t="shared" ca="1" si="1"/>
        <v>44691</v>
      </c>
      <c r="G10" s="2">
        <v>5</v>
      </c>
      <c r="H10" s="1">
        <f t="shared" ca="1" si="2"/>
        <v>44696</v>
      </c>
      <c r="I10" t="s">
        <v>12</v>
      </c>
      <c r="J10" t="s">
        <v>9</v>
      </c>
      <c r="K10" t="str">
        <f>VLOOKUP(Table135[[#This Row],[Depósito]], $N$2:$O$4, 2,FALSE)</f>
        <v>Rosario</v>
      </c>
      <c r="L10" t="b">
        <f ca="1">AND(Table135[[#This Row],[Estado]] &lt;&gt; "Entregado", Table135[[#This Row],[Fecha ent Prevista]] &gt; TODAY())</f>
        <v>0</v>
      </c>
    </row>
    <row r="11" spans="1:15" x14ac:dyDescent="0.25">
      <c r="A11">
        <v>45023</v>
      </c>
      <c r="B11">
        <v>309</v>
      </c>
      <c r="C11">
        <v>30</v>
      </c>
      <c r="D11">
        <v>100</v>
      </c>
      <c r="E11">
        <f t="shared" si="0"/>
        <v>3000</v>
      </c>
      <c r="F11" s="1">
        <f t="shared" ca="1" si="1"/>
        <v>44691</v>
      </c>
      <c r="G11" s="2">
        <v>8</v>
      </c>
      <c r="H11" s="1">
        <f t="shared" ca="1" si="2"/>
        <v>44699</v>
      </c>
      <c r="I11" t="s">
        <v>13</v>
      </c>
      <c r="J11" t="s">
        <v>7</v>
      </c>
      <c r="K11" t="str">
        <f>VLOOKUP(Table135[[#This Row],[Depósito]], $N$2:$O$4, 2,FALSE)</f>
        <v>Buenos Aires</v>
      </c>
      <c r="L11" t="b">
        <f ca="1">AND(Table135[[#This Row],[Estado]] &lt;&gt; "Entregado", Table135[[#This Row],[Fecha ent Prevista]] &gt; TODAY())</f>
        <v>0</v>
      </c>
    </row>
    <row r="12" spans="1:15" x14ac:dyDescent="0.25">
      <c r="A12">
        <v>40543</v>
      </c>
      <c r="B12">
        <v>310</v>
      </c>
      <c r="C12">
        <v>25</v>
      </c>
      <c r="D12">
        <v>500</v>
      </c>
      <c r="E12">
        <f t="shared" si="0"/>
        <v>12500</v>
      </c>
      <c r="F12" s="1">
        <f t="shared" ca="1" si="1"/>
        <v>44691</v>
      </c>
      <c r="G12" s="2">
        <v>2</v>
      </c>
      <c r="H12" s="1">
        <f t="shared" ca="1" si="2"/>
        <v>44693</v>
      </c>
      <c r="I12" t="s">
        <v>13</v>
      </c>
      <c r="J12" t="s">
        <v>7</v>
      </c>
      <c r="K12" t="str">
        <f>VLOOKUP(Table135[[#This Row],[Depósito]], $N$2:$O$4, 2,FALSE)</f>
        <v>Buenos Aires</v>
      </c>
      <c r="L12" t="b">
        <f ca="1">AND(Table135[[#This Row],[Estado]] &lt;&gt; "Entregado", Table135[[#This Row],[Fecha ent Prevista]] &gt; TODAY())</f>
        <v>0</v>
      </c>
    </row>
    <row r="13" spans="1:15" x14ac:dyDescent="0.25">
      <c r="A13">
        <v>20550</v>
      </c>
      <c r="B13">
        <v>311</v>
      </c>
      <c r="C13">
        <v>60</v>
      </c>
      <c r="D13">
        <v>600</v>
      </c>
      <c r="E13">
        <f>+D13*C13</f>
        <v>36000</v>
      </c>
      <c r="F13" s="1">
        <f t="shared" ca="1" si="1"/>
        <v>44691</v>
      </c>
      <c r="G13" s="2">
        <v>7</v>
      </c>
      <c r="H13" s="1">
        <f t="shared" ca="1" si="2"/>
        <v>44698</v>
      </c>
      <c r="I13" t="s">
        <v>12</v>
      </c>
      <c r="J13" t="s">
        <v>7</v>
      </c>
      <c r="K13" t="str">
        <f>VLOOKUP(Table135[[#This Row],[Depósito]], $N$2:$O$4, 2,FALSE)</f>
        <v>Buenos Aires</v>
      </c>
      <c r="L13" t="b">
        <f ca="1">AND(Table135[[#This Row],[Estado]] &lt;&gt; "Entregado", Table135[[#This Row],[Fecha ent Prevista]] &gt; TODAY())</f>
        <v>1</v>
      </c>
    </row>
    <row r="14" spans="1:15" x14ac:dyDescent="0.25">
      <c r="A14">
        <v>45607</v>
      </c>
      <c r="B14">
        <v>312</v>
      </c>
      <c r="C14">
        <v>45</v>
      </c>
      <c r="D14">
        <v>700</v>
      </c>
      <c r="E14">
        <f t="shared" ref="E14:E68" si="3">+D14*C14</f>
        <v>31500</v>
      </c>
      <c r="F14" s="1">
        <f t="shared" ca="1" si="1"/>
        <v>44691</v>
      </c>
      <c r="G14" s="2">
        <v>6</v>
      </c>
      <c r="H14" s="1">
        <f t="shared" ca="1" si="2"/>
        <v>44697</v>
      </c>
      <c r="I14" t="s">
        <v>12</v>
      </c>
      <c r="J14" t="s">
        <v>7</v>
      </c>
      <c r="K14" t="str">
        <f>VLOOKUP(Table135[[#This Row],[Depósito]], $N$2:$O$4, 2,FALSE)</f>
        <v>Buenos Aires</v>
      </c>
      <c r="L14" t="b">
        <f ca="1">AND(Table135[[#This Row],[Estado]] &lt;&gt; "Entregado", Table135[[#This Row],[Fecha ent Prevista]] &gt; TODAY())</f>
        <v>1</v>
      </c>
    </row>
    <row r="15" spans="1:15" x14ac:dyDescent="0.25">
      <c r="A15">
        <v>29384</v>
      </c>
      <c r="B15">
        <v>313</v>
      </c>
      <c r="C15">
        <v>80</v>
      </c>
      <c r="D15">
        <v>400</v>
      </c>
      <c r="E15">
        <f t="shared" si="3"/>
        <v>32000</v>
      </c>
      <c r="F15" s="1">
        <f t="shared" ca="1" si="1"/>
        <v>44691</v>
      </c>
      <c r="G15" s="2">
        <v>3</v>
      </c>
      <c r="H15" s="1">
        <f t="shared" ca="1" si="2"/>
        <v>44694</v>
      </c>
      <c r="I15" t="s">
        <v>11</v>
      </c>
      <c r="J15" t="s">
        <v>8</v>
      </c>
      <c r="K15" t="str">
        <f>VLOOKUP(Table135[[#This Row],[Depósito]], $N$2:$O$4, 2,FALSE)</f>
        <v>Bahía Blanca</v>
      </c>
      <c r="L15" t="b">
        <f ca="1">AND(Table135[[#This Row],[Estado]] &lt;&gt; "Entregado", Table135[[#This Row],[Fecha ent Prevista]] &gt; TODAY())</f>
        <v>0</v>
      </c>
    </row>
    <row r="16" spans="1:15" x14ac:dyDescent="0.25">
      <c r="A16">
        <v>50695</v>
      </c>
      <c r="B16">
        <v>314</v>
      </c>
      <c r="C16">
        <v>65</v>
      </c>
      <c r="D16">
        <v>300</v>
      </c>
      <c r="E16">
        <f t="shared" si="3"/>
        <v>19500</v>
      </c>
      <c r="F16" s="1">
        <f t="shared" ca="1" si="1"/>
        <v>44691</v>
      </c>
      <c r="G16" s="2">
        <v>8</v>
      </c>
      <c r="H16" s="1">
        <f t="shared" ca="1" si="2"/>
        <v>44699</v>
      </c>
      <c r="I16" t="s">
        <v>13</v>
      </c>
      <c r="J16" t="s">
        <v>9</v>
      </c>
      <c r="K16" t="str">
        <f>VLOOKUP(Table135[[#This Row],[Depósito]], $N$2:$O$4, 2,FALSE)</f>
        <v>Rosario</v>
      </c>
      <c r="L16" t="b">
        <f ca="1">AND(Table135[[#This Row],[Estado]] &lt;&gt; "Entregado", Table135[[#This Row],[Fecha ent Prevista]] &gt; TODAY())</f>
        <v>0</v>
      </c>
    </row>
    <row r="17" spans="1:12" x14ac:dyDescent="0.25">
      <c r="A17">
        <v>30960</v>
      </c>
      <c r="B17">
        <v>315</v>
      </c>
      <c r="C17">
        <v>75</v>
      </c>
      <c r="D17">
        <v>400</v>
      </c>
      <c r="E17">
        <f t="shared" si="3"/>
        <v>30000</v>
      </c>
      <c r="F17" s="1">
        <f t="shared" ca="1" si="1"/>
        <v>44691</v>
      </c>
      <c r="G17" s="2">
        <v>1</v>
      </c>
      <c r="H17" s="1">
        <f t="shared" ca="1" si="2"/>
        <v>44692</v>
      </c>
      <c r="I17" t="s">
        <v>12</v>
      </c>
      <c r="J17" t="s">
        <v>9</v>
      </c>
      <c r="K17" t="str">
        <f>VLOOKUP(Table135[[#This Row],[Depósito]], $N$2:$O$4, 2,FALSE)</f>
        <v>Rosario</v>
      </c>
      <c r="L17" t="b">
        <f ca="1">AND(Table135[[#This Row],[Estado]] &lt;&gt; "Entregado", Table135[[#This Row],[Fecha ent Prevista]] &gt; TODAY())</f>
        <v>0</v>
      </c>
    </row>
    <row r="18" spans="1:12" x14ac:dyDescent="0.25">
      <c r="A18">
        <v>10304</v>
      </c>
      <c r="B18">
        <v>316</v>
      </c>
      <c r="C18">
        <v>90</v>
      </c>
      <c r="D18">
        <v>700</v>
      </c>
      <c r="E18">
        <f t="shared" si="3"/>
        <v>63000</v>
      </c>
      <c r="F18" s="1">
        <f t="shared" ca="1" si="1"/>
        <v>44691</v>
      </c>
      <c r="G18" s="2">
        <v>2</v>
      </c>
      <c r="H18" s="1">
        <f t="shared" ca="1" si="2"/>
        <v>44693</v>
      </c>
      <c r="I18" t="s">
        <v>11</v>
      </c>
      <c r="J18" t="s">
        <v>7</v>
      </c>
      <c r="K18" t="str">
        <f>VLOOKUP(Table135[[#This Row],[Depósito]], $N$2:$O$4, 2,FALSE)</f>
        <v>Buenos Aires</v>
      </c>
      <c r="L18" t="b">
        <f ca="1">AND(Table135[[#This Row],[Estado]] &lt;&gt; "Entregado", Table135[[#This Row],[Fecha ent Prevista]] &gt; TODAY())</f>
        <v>0</v>
      </c>
    </row>
    <row r="19" spans="1:12" x14ac:dyDescent="0.25">
      <c r="A19">
        <v>60798</v>
      </c>
      <c r="B19">
        <v>317</v>
      </c>
      <c r="C19">
        <v>20</v>
      </c>
      <c r="D19">
        <v>800</v>
      </c>
      <c r="E19">
        <f t="shared" si="3"/>
        <v>16000</v>
      </c>
      <c r="F19" s="1">
        <f t="shared" ca="1" si="1"/>
        <v>44691</v>
      </c>
      <c r="G19" s="2">
        <v>6</v>
      </c>
      <c r="H19" s="1">
        <f t="shared" ca="1" si="2"/>
        <v>44697</v>
      </c>
      <c r="I19" t="s">
        <v>12</v>
      </c>
      <c r="J19" t="s">
        <v>8</v>
      </c>
      <c r="K19" t="str">
        <f>VLOOKUP(Table135[[#This Row],[Depósito]], $N$2:$O$4, 2,FALSE)</f>
        <v>Bahía Blanca</v>
      </c>
      <c r="L19" t="b">
        <f ca="1">AND(Table135[[#This Row],[Estado]] &lt;&gt; "Entregado", Table135[[#This Row],[Fecha ent Prevista]] &gt; TODAY())</f>
        <v>1</v>
      </c>
    </row>
    <row r="20" spans="1:12" x14ac:dyDescent="0.25">
      <c r="A20">
        <v>29384</v>
      </c>
      <c r="B20">
        <v>318</v>
      </c>
      <c r="C20">
        <v>15</v>
      </c>
      <c r="D20">
        <v>200</v>
      </c>
      <c r="E20">
        <f t="shared" si="3"/>
        <v>3000</v>
      </c>
      <c r="F20" s="1">
        <f t="shared" ca="1" si="1"/>
        <v>44691</v>
      </c>
      <c r="G20" s="2">
        <v>3</v>
      </c>
      <c r="H20" s="1">
        <f t="shared" ca="1" si="2"/>
        <v>44694</v>
      </c>
      <c r="I20" t="s">
        <v>13</v>
      </c>
      <c r="J20" t="s">
        <v>9</v>
      </c>
      <c r="K20" t="str">
        <f>VLOOKUP(Table135[[#This Row],[Depósito]], $N$2:$O$4, 2,FALSE)</f>
        <v>Rosario</v>
      </c>
      <c r="L20" t="b">
        <f ca="1">AND(Table135[[#This Row],[Estado]] &lt;&gt; "Entregado", Table135[[#This Row],[Fecha ent Prevista]] &gt; TODAY())</f>
        <v>0</v>
      </c>
    </row>
    <row r="21" spans="1:12" x14ac:dyDescent="0.25">
      <c r="A21">
        <v>59302</v>
      </c>
      <c r="B21">
        <v>319</v>
      </c>
      <c r="C21">
        <v>45</v>
      </c>
      <c r="D21">
        <v>500</v>
      </c>
      <c r="E21">
        <f t="shared" si="3"/>
        <v>22500</v>
      </c>
      <c r="F21" s="1">
        <f t="shared" ca="1" si="1"/>
        <v>44691</v>
      </c>
      <c r="G21" s="2">
        <v>4</v>
      </c>
      <c r="H21" s="1">
        <f t="shared" ca="1" si="2"/>
        <v>44695</v>
      </c>
      <c r="I21" t="s">
        <v>12</v>
      </c>
      <c r="J21" t="s">
        <v>8</v>
      </c>
      <c r="K21" t="str">
        <f>VLOOKUP(Table135[[#This Row],[Depósito]], $N$2:$O$4, 2,FALSE)</f>
        <v>Bahía Blanca</v>
      </c>
      <c r="L21" t="b">
        <f ca="1">AND(Table135[[#This Row],[Estado]] &lt;&gt; "Entregado", Table135[[#This Row],[Fecha ent Prevista]] &gt; TODAY())</f>
        <v>0</v>
      </c>
    </row>
    <row r="22" spans="1:12" x14ac:dyDescent="0.25">
      <c r="A22">
        <v>45607</v>
      </c>
      <c r="B22">
        <v>320</v>
      </c>
      <c r="C22">
        <v>30</v>
      </c>
      <c r="D22">
        <v>500</v>
      </c>
      <c r="E22">
        <f t="shared" si="3"/>
        <v>15000</v>
      </c>
      <c r="F22" s="1">
        <f t="shared" ca="1" si="1"/>
        <v>44691</v>
      </c>
      <c r="G22" s="2">
        <v>2</v>
      </c>
      <c r="H22" s="1">
        <f t="shared" ca="1" si="2"/>
        <v>44693</v>
      </c>
      <c r="I22" t="s">
        <v>11</v>
      </c>
      <c r="J22" t="s">
        <v>9</v>
      </c>
      <c r="K22" t="str">
        <f>VLOOKUP(Table135[[#This Row],[Depósito]], $N$2:$O$4, 2,FALSE)</f>
        <v>Rosario</v>
      </c>
      <c r="L22" t="b">
        <f ca="1">AND(Table135[[#This Row],[Estado]] &lt;&gt; "Entregado", Table135[[#This Row],[Fecha ent Prevista]] &gt; TODAY())</f>
        <v>0</v>
      </c>
    </row>
    <row r="23" spans="1:12" x14ac:dyDescent="0.25">
      <c r="A23">
        <v>29384</v>
      </c>
      <c r="B23">
        <v>321</v>
      </c>
      <c r="C23">
        <v>25</v>
      </c>
      <c r="D23">
        <v>300</v>
      </c>
      <c r="E23">
        <f t="shared" si="3"/>
        <v>7500</v>
      </c>
      <c r="F23" s="1">
        <f t="shared" ca="1" si="1"/>
        <v>44691</v>
      </c>
      <c r="G23" s="2">
        <v>7</v>
      </c>
      <c r="H23" s="1">
        <f t="shared" ca="1" si="2"/>
        <v>44698</v>
      </c>
      <c r="I23" t="s">
        <v>12</v>
      </c>
      <c r="J23" t="s">
        <v>8</v>
      </c>
      <c r="K23" t="str">
        <f>VLOOKUP(Table135[[#This Row],[Depósito]], $N$2:$O$4, 2,FALSE)</f>
        <v>Bahía Blanca</v>
      </c>
      <c r="L23" t="b">
        <f ca="1">AND(Table135[[#This Row],[Estado]] &lt;&gt; "Entregado", Table135[[#This Row],[Fecha ent Prevista]] &gt; TODAY())</f>
        <v>1</v>
      </c>
    </row>
    <row r="24" spans="1:12" x14ac:dyDescent="0.25">
      <c r="A24">
        <v>50695</v>
      </c>
      <c r="B24">
        <v>322</v>
      </c>
      <c r="C24">
        <v>80</v>
      </c>
      <c r="D24">
        <v>500</v>
      </c>
      <c r="E24">
        <f t="shared" si="3"/>
        <v>40000</v>
      </c>
      <c r="F24" s="1">
        <f t="shared" ca="1" si="1"/>
        <v>44691</v>
      </c>
      <c r="G24" s="2">
        <v>4</v>
      </c>
      <c r="H24" s="1">
        <f t="shared" ca="1" si="2"/>
        <v>44695</v>
      </c>
      <c r="I24" t="s">
        <v>13</v>
      </c>
      <c r="J24" t="s">
        <v>7</v>
      </c>
      <c r="K24" t="str">
        <f>VLOOKUP(Table135[[#This Row],[Depósito]], $N$2:$O$4, 2,FALSE)</f>
        <v>Buenos Aires</v>
      </c>
      <c r="L24" t="b">
        <f ca="1">AND(Table135[[#This Row],[Estado]] &lt;&gt; "Entregado", Table135[[#This Row],[Fecha ent Prevista]] &gt; TODAY())</f>
        <v>0</v>
      </c>
    </row>
    <row r="25" spans="1:12" x14ac:dyDescent="0.25">
      <c r="A25">
        <v>10395</v>
      </c>
      <c r="B25">
        <v>323</v>
      </c>
      <c r="C25">
        <v>55</v>
      </c>
      <c r="D25">
        <v>600</v>
      </c>
      <c r="E25">
        <f t="shared" si="3"/>
        <v>33000</v>
      </c>
      <c r="F25" s="1">
        <f t="shared" ca="1" si="1"/>
        <v>44691</v>
      </c>
      <c r="G25" s="2">
        <v>8</v>
      </c>
      <c r="H25" s="1">
        <f t="shared" ca="1" si="2"/>
        <v>44699</v>
      </c>
      <c r="I25" t="s">
        <v>13</v>
      </c>
      <c r="J25" t="s">
        <v>8</v>
      </c>
      <c r="K25" t="str">
        <f>VLOOKUP(Table135[[#This Row],[Depósito]], $N$2:$O$4, 2,FALSE)</f>
        <v>Bahía Blanca</v>
      </c>
      <c r="L25" t="b">
        <f ca="1">AND(Table135[[#This Row],[Estado]] &lt;&gt; "Entregado", Table135[[#This Row],[Fecha ent Prevista]] &gt; TODAY())</f>
        <v>0</v>
      </c>
    </row>
    <row r="26" spans="1:12" x14ac:dyDescent="0.25">
      <c r="A26">
        <v>15036</v>
      </c>
      <c r="B26">
        <v>324</v>
      </c>
      <c r="C26">
        <v>65</v>
      </c>
      <c r="D26">
        <v>900</v>
      </c>
      <c r="E26">
        <f t="shared" si="3"/>
        <v>58500</v>
      </c>
      <c r="F26" s="1">
        <f t="shared" ca="1" si="1"/>
        <v>44691</v>
      </c>
      <c r="G26" s="2">
        <v>2</v>
      </c>
      <c r="H26" s="1">
        <f t="shared" ca="1" si="2"/>
        <v>44693</v>
      </c>
      <c r="I26" t="s">
        <v>12</v>
      </c>
      <c r="J26" t="s">
        <v>9</v>
      </c>
      <c r="K26" t="str">
        <f>VLOOKUP(Table135[[#This Row],[Depósito]], $N$2:$O$4, 2,FALSE)</f>
        <v>Rosario</v>
      </c>
      <c r="L26" t="b">
        <f ca="1">AND(Table135[[#This Row],[Estado]] &lt;&gt; "Entregado", Table135[[#This Row],[Fecha ent Prevista]] &gt; TODAY())</f>
        <v>0</v>
      </c>
    </row>
    <row r="27" spans="1:12" x14ac:dyDescent="0.25">
      <c r="A27">
        <v>45023</v>
      </c>
      <c r="B27">
        <v>325</v>
      </c>
      <c r="C27">
        <v>90</v>
      </c>
      <c r="D27">
        <v>400</v>
      </c>
      <c r="E27">
        <f t="shared" si="3"/>
        <v>36000</v>
      </c>
      <c r="F27" s="1">
        <f t="shared" ca="1" si="1"/>
        <v>44691</v>
      </c>
      <c r="G27" s="2">
        <v>7</v>
      </c>
      <c r="H27" s="1">
        <f t="shared" ca="1" si="2"/>
        <v>44698</v>
      </c>
      <c r="I27" t="s">
        <v>12</v>
      </c>
      <c r="J27" t="s">
        <v>7</v>
      </c>
      <c r="K27" t="str">
        <f>VLOOKUP(Table135[[#This Row],[Depósito]], $N$2:$O$4, 2,FALSE)</f>
        <v>Buenos Aires</v>
      </c>
      <c r="L27" t="b">
        <f ca="1">AND(Table135[[#This Row],[Estado]] &lt;&gt; "Entregado", Table135[[#This Row],[Fecha ent Prevista]] &gt; TODAY())</f>
        <v>1</v>
      </c>
    </row>
    <row r="28" spans="1:12" x14ac:dyDescent="0.25">
      <c r="A28">
        <v>40543</v>
      </c>
      <c r="B28">
        <v>326</v>
      </c>
      <c r="C28">
        <v>55</v>
      </c>
      <c r="D28">
        <v>600</v>
      </c>
      <c r="E28">
        <f t="shared" si="3"/>
        <v>33000</v>
      </c>
      <c r="F28" s="1">
        <f t="shared" ca="1" si="1"/>
        <v>44691</v>
      </c>
      <c r="G28" s="2">
        <v>6</v>
      </c>
      <c r="H28" s="1">
        <f t="shared" ca="1" si="2"/>
        <v>44697</v>
      </c>
      <c r="I28" t="s">
        <v>11</v>
      </c>
      <c r="J28" t="s">
        <v>8</v>
      </c>
      <c r="K28" t="str">
        <f>VLOOKUP(Table135[[#This Row],[Depósito]], $N$2:$O$4, 2,FALSE)</f>
        <v>Bahía Blanca</v>
      </c>
      <c r="L28" t="b">
        <f ca="1">AND(Table135[[#This Row],[Estado]] &lt;&gt; "Entregado", Table135[[#This Row],[Fecha ent Prevista]] &gt; TODAY())</f>
        <v>1</v>
      </c>
    </row>
    <row r="29" spans="1:12" x14ac:dyDescent="0.25">
      <c r="A29">
        <v>30670</v>
      </c>
      <c r="B29">
        <v>327</v>
      </c>
      <c r="C29">
        <v>35</v>
      </c>
      <c r="D29">
        <v>500</v>
      </c>
      <c r="E29">
        <f t="shared" si="3"/>
        <v>17500</v>
      </c>
      <c r="F29" s="1">
        <f t="shared" ca="1" si="1"/>
        <v>44691</v>
      </c>
      <c r="G29" s="2">
        <v>3</v>
      </c>
      <c r="H29" s="1">
        <f t="shared" ca="1" si="2"/>
        <v>44694</v>
      </c>
      <c r="I29" t="s">
        <v>11</v>
      </c>
      <c r="J29" t="s">
        <v>9</v>
      </c>
      <c r="K29" t="str">
        <f>VLOOKUP(Table135[[#This Row],[Depósito]], $N$2:$O$4, 2,FALSE)</f>
        <v>Rosario</v>
      </c>
      <c r="L29" t="b">
        <f ca="1">AND(Table135[[#This Row],[Estado]] &lt;&gt; "Entregado", Table135[[#This Row],[Fecha ent Prevista]] &gt; TODAY())</f>
        <v>0</v>
      </c>
    </row>
    <row r="30" spans="1:12" x14ac:dyDescent="0.25">
      <c r="A30">
        <v>45090</v>
      </c>
      <c r="B30">
        <v>328</v>
      </c>
      <c r="C30">
        <v>90</v>
      </c>
      <c r="D30">
        <v>700</v>
      </c>
      <c r="E30">
        <f t="shared" si="3"/>
        <v>63000</v>
      </c>
      <c r="F30" s="1">
        <f t="shared" ca="1" si="1"/>
        <v>44691</v>
      </c>
      <c r="G30" s="2">
        <v>8</v>
      </c>
      <c r="H30" s="1">
        <f t="shared" ca="1" si="2"/>
        <v>44699</v>
      </c>
      <c r="I30" t="s">
        <v>12</v>
      </c>
      <c r="J30" t="s">
        <v>7</v>
      </c>
      <c r="K30" t="str">
        <f>VLOOKUP(Table135[[#This Row],[Depósito]], $N$2:$O$4, 2,FALSE)</f>
        <v>Buenos Aires</v>
      </c>
      <c r="L30" t="b">
        <f ca="1">AND(Table135[[#This Row],[Estado]] &lt;&gt; "Entregado", Table135[[#This Row],[Fecha ent Prevista]] &gt; TODAY())</f>
        <v>1</v>
      </c>
    </row>
    <row r="31" spans="1:12" x14ac:dyDescent="0.25">
      <c r="A31">
        <v>23450</v>
      </c>
      <c r="B31">
        <v>329</v>
      </c>
      <c r="C31">
        <v>95</v>
      </c>
      <c r="D31">
        <v>300</v>
      </c>
      <c r="E31">
        <f t="shared" si="3"/>
        <v>28500</v>
      </c>
      <c r="F31" s="1">
        <f t="shared" ca="1" si="1"/>
        <v>44691</v>
      </c>
      <c r="G31" s="2">
        <v>1</v>
      </c>
      <c r="H31" s="1">
        <f t="shared" ca="1" si="2"/>
        <v>44692</v>
      </c>
      <c r="I31" t="s">
        <v>13</v>
      </c>
      <c r="J31" t="s">
        <v>8</v>
      </c>
      <c r="K31" t="str">
        <f>VLOOKUP(Table135[[#This Row],[Depósito]], $N$2:$O$4, 2,FALSE)</f>
        <v>Bahía Blanca</v>
      </c>
      <c r="L31" t="b">
        <f ca="1">AND(Table135[[#This Row],[Estado]] &lt;&gt; "Entregado", Table135[[#This Row],[Fecha ent Prevista]] &gt; TODAY())</f>
        <v>0</v>
      </c>
    </row>
    <row r="32" spans="1:12" x14ac:dyDescent="0.25">
      <c r="A32">
        <v>59830</v>
      </c>
      <c r="B32">
        <v>330</v>
      </c>
      <c r="C32">
        <v>120</v>
      </c>
      <c r="D32">
        <v>500</v>
      </c>
      <c r="E32">
        <f t="shared" si="3"/>
        <v>60000</v>
      </c>
      <c r="F32" s="1">
        <f t="shared" ca="1" si="1"/>
        <v>44691</v>
      </c>
      <c r="G32" s="2">
        <v>2</v>
      </c>
      <c r="H32" s="1">
        <f t="shared" ca="1" si="2"/>
        <v>44693</v>
      </c>
      <c r="I32" t="s">
        <v>13</v>
      </c>
      <c r="J32" t="s">
        <v>9</v>
      </c>
      <c r="K32" t="str">
        <f>VLOOKUP(Table135[[#This Row],[Depósito]], $N$2:$O$4, 2,FALSE)</f>
        <v>Rosario</v>
      </c>
      <c r="L32" t="b">
        <f ca="1">AND(Table135[[#This Row],[Estado]] &lt;&gt; "Entregado", Table135[[#This Row],[Fecha ent Prevista]] &gt; TODAY())</f>
        <v>0</v>
      </c>
    </row>
    <row r="33" spans="1:12" x14ac:dyDescent="0.25">
      <c r="A33">
        <v>10304</v>
      </c>
      <c r="B33">
        <v>331</v>
      </c>
      <c r="C33">
        <v>15</v>
      </c>
      <c r="D33">
        <v>800</v>
      </c>
      <c r="E33">
        <f t="shared" si="3"/>
        <v>12000</v>
      </c>
      <c r="F33" s="1">
        <f t="shared" ca="1" si="1"/>
        <v>44691</v>
      </c>
      <c r="G33" s="2">
        <v>6</v>
      </c>
      <c r="H33" s="1">
        <f t="shared" ca="1" si="2"/>
        <v>44697</v>
      </c>
      <c r="I33" t="s">
        <v>12</v>
      </c>
      <c r="J33" t="s">
        <v>8</v>
      </c>
      <c r="K33" t="str">
        <f>VLOOKUP(Table135[[#This Row],[Depósito]], $N$2:$O$4, 2,FALSE)</f>
        <v>Bahía Blanca</v>
      </c>
      <c r="L33" t="b">
        <f ca="1">AND(Table135[[#This Row],[Estado]] &lt;&gt; "Entregado", Table135[[#This Row],[Fecha ent Prevista]] &gt; TODAY())</f>
        <v>1</v>
      </c>
    </row>
    <row r="34" spans="1:12" x14ac:dyDescent="0.25">
      <c r="A34">
        <v>60798</v>
      </c>
      <c r="B34">
        <v>332</v>
      </c>
      <c r="C34">
        <v>35</v>
      </c>
      <c r="D34">
        <v>900</v>
      </c>
      <c r="E34">
        <f t="shared" si="3"/>
        <v>31500</v>
      </c>
      <c r="F34" s="1">
        <f t="shared" ca="1" si="1"/>
        <v>44691</v>
      </c>
      <c r="G34" s="2">
        <v>3</v>
      </c>
      <c r="H34" s="1">
        <f t="shared" ca="1" si="2"/>
        <v>44694</v>
      </c>
      <c r="I34" t="s">
        <v>12</v>
      </c>
      <c r="J34" t="s">
        <v>9</v>
      </c>
      <c r="K34" t="str">
        <f>VLOOKUP(Table135[[#This Row],[Depósito]], $N$2:$O$4, 2,FALSE)</f>
        <v>Rosario</v>
      </c>
      <c r="L34" t="b">
        <f ca="1">AND(Table135[[#This Row],[Estado]] &lt;&gt; "Entregado", Table135[[#This Row],[Fecha ent Prevista]] &gt; TODAY())</f>
        <v>0</v>
      </c>
    </row>
    <row r="35" spans="1:12" x14ac:dyDescent="0.25">
      <c r="A35">
        <v>29384</v>
      </c>
      <c r="B35">
        <v>333</v>
      </c>
      <c r="C35">
        <v>65</v>
      </c>
      <c r="D35">
        <v>100</v>
      </c>
      <c r="E35">
        <f t="shared" si="3"/>
        <v>6500</v>
      </c>
      <c r="F35" s="1">
        <f t="shared" ca="1" si="1"/>
        <v>44691</v>
      </c>
      <c r="G35" s="2">
        <v>4</v>
      </c>
      <c r="H35" s="1">
        <f t="shared" ca="1" si="2"/>
        <v>44695</v>
      </c>
      <c r="I35" t="s">
        <v>11</v>
      </c>
      <c r="J35" t="s">
        <v>9</v>
      </c>
      <c r="K35" t="str">
        <f>VLOOKUP(Table135[[#This Row],[Depósito]], $N$2:$O$4, 2,FALSE)</f>
        <v>Rosario</v>
      </c>
      <c r="L35" t="b">
        <f ca="1">AND(Table135[[#This Row],[Estado]] &lt;&gt; "Entregado", Table135[[#This Row],[Fecha ent Prevista]] &gt; TODAY())</f>
        <v>0</v>
      </c>
    </row>
    <row r="36" spans="1:12" x14ac:dyDescent="0.25">
      <c r="A36">
        <v>59302</v>
      </c>
      <c r="B36">
        <v>334</v>
      </c>
      <c r="C36">
        <v>90</v>
      </c>
      <c r="D36">
        <v>400</v>
      </c>
      <c r="E36">
        <f t="shared" si="3"/>
        <v>36000</v>
      </c>
      <c r="F36" s="1">
        <f t="shared" ca="1" si="1"/>
        <v>44691</v>
      </c>
      <c r="G36" s="2">
        <v>2</v>
      </c>
      <c r="H36" s="1">
        <f t="shared" ca="1" si="2"/>
        <v>44693</v>
      </c>
      <c r="I36" t="s">
        <v>13</v>
      </c>
      <c r="J36" t="s">
        <v>7</v>
      </c>
      <c r="K36" t="str">
        <f>VLOOKUP(Table135[[#This Row],[Depósito]], $N$2:$O$4, 2,FALSE)</f>
        <v>Buenos Aires</v>
      </c>
      <c r="L36" t="b">
        <f ca="1">AND(Table135[[#This Row],[Estado]] &lt;&gt; "Entregado", Table135[[#This Row],[Fecha ent Prevista]] &gt; TODAY())</f>
        <v>0</v>
      </c>
    </row>
    <row r="37" spans="1:12" x14ac:dyDescent="0.25">
      <c r="A37">
        <v>45607</v>
      </c>
      <c r="B37">
        <v>335</v>
      </c>
      <c r="C37">
        <v>85</v>
      </c>
      <c r="D37">
        <v>300</v>
      </c>
      <c r="E37">
        <f t="shared" si="3"/>
        <v>25500</v>
      </c>
      <c r="F37" s="1">
        <f t="shared" ca="1" si="1"/>
        <v>44691</v>
      </c>
      <c r="G37" s="2">
        <v>7</v>
      </c>
      <c r="H37" s="1">
        <f t="shared" ca="1" si="2"/>
        <v>44698</v>
      </c>
      <c r="I37" t="s">
        <v>12</v>
      </c>
      <c r="J37" t="s">
        <v>7</v>
      </c>
      <c r="K37" t="str">
        <f>VLOOKUP(Table135[[#This Row],[Depósito]], $N$2:$O$4, 2,FALSE)</f>
        <v>Buenos Aires</v>
      </c>
      <c r="L37" t="b">
        <f ca="1">AND(Table135[[#This Row],[Estado]] &lt;&gt; "Entregado", Table135[[#This Row],[Fecha ent Prevista]] &gt; TODAY())</f>
        <v>1</v>
      </c>
    </row>
    <row r="38" spans="1:12" x14ac:dyDescent="0.25">
      <c r="A38">
        <v>29384</v>
      </c>
      <c r="B38">
        <v>336</v>
      </c>
      <c r="C38">
        <v>75</v>
      </c>
      <c r="D38">
        <v>500</v>
      </c>
      <c r="E38">
        <f t="shared" si="3"/>
        <v>37500</v>
      </c>
      <c r="F38" s="1">
        <f t="shared" ca="1" si="1"/>
        <v>44691</v>
      </c>
      <c r="G38" s="2">
        <v>4</v>
      </c>
      <c r="H38" s="1">
        <f t="shared" ca="1" si="2"/>
        <v>44695</v>
      </c>
      <c r="I38" t="s">
        <v>11</v>
      </c>
      <c r="J38" t="s">
        <v>7</v>
      </c>
      <c r="K38" t="str">
        <f>VLOOKUP(Table135[[#This Row],[Depósito]], $N$2:$O$4, 2,FALSE)</f>
        <v>Buenos Aires</v>
      </c>
      <c r="L38" t="b">
        <f ca="1">AND(Table135[[#This Row],[Estado]] &lt;&gt; "Entregado", Table135[[#This Row],[Fecha ent Prevista]] &gt; TODAY())</f>
        <v>0</v>
      </c>
    </row>
    <row r="39" spans="1:12" x14ac:dyDescent="0.25">
      <c r="A39">
        <v>20550</v>
      </c>
      <c r="B39">
        <v>337</v>
      </c>
      <c r="C39">
        <v>30</v>
      </c>
      <c r="D39">
        <v>600</v>
      </c>
      <c r="E39">
        <f t="shared" si="3"/>
        <v>18000</v>
      </c>
      <c r="F39" s="1">
        <f t="shared" ca="1" si="1"/>
        <v>44691</v>
      </c>
      <c r="G39" s="2">
        <v>6</v>
      </c>
      <c r="H39" s="1">
        <f t="shared" ca="1" si="2"/>
        <v>44697</v>
      </c>
      <c r="I39" t="s">
        <v>12</v>
      </c>
      <c r="J39" t="s">
        <v>7</v>
      </c>
      <c r="K39" t="str">
        <f>VLOOKUP(Table135[[#This Row],[Depósito]], $N$2:$O$4, 2,FALSE)</f>
        <v>Buenos Aires</v>
      </c>
      <c r="L39" t="b">
        <f ca="1">AND(Table135[[#This Row],[Estado]] &lt;&gt; "Entregado", Table135[[#This Row],[Fecha ent Prevista]] &gt; TODAY())</f>
        <v>1</v>
      </c>
    </row>
    <row r="40" spans="1:12" x14ac:dyDescent="0.25">
      <c r="A40">
        <v>45607</v>
      </c>
      <c r="B40">
        <v>338</v>
      </c>
      <c r="C40">
        <v>55</v>
      </c>
      <c r="D40">
        <v>300</v>
      </c>
      <c r="E40">
        <f t="shared" si="3"/>
        <v>16500</v>
      </c>
      <c r="F40" s="1">
        <f t="shared" ca="1" si="1"/>
        <v>44691</v>
      </c>
      <c r="G40" s="2">
        <v>3</v>
      </c>
      <c r="H40" s="1">
        <f t="shared" ca="1" si="2"/>
        <v>44694</v>
      </c>
      <c r="I40" t="s">
        <v>13</v>
      </c>
      <c r="J40" t="s">
        <v>8</v>
      </c>
      <c r="K40" t="str">
        <f>VLOOKUP(Table135[[#This Row],[Depósito]], $N$2:$O$4, 2,FALSE)</f>
        <v>Bahía Blanca</v>
      </c>
      <c r="L40" t="b">
        <f ca="1">AND(Table135[[#This Row],[Estado]] &lt;&gt; "Entregado", Table135[[#This Row],[Fecha ent Prevista]] &gt; TODAY())</f>
        <v>0</v>
      </c>
    </row>
    <row r="41" spans="1:12" x14ac:dyDescent="0.25">
      <c r="A41">
        <v>29384</v>
      </c>
      <c r="B41">
        <v>339</v>
      </c>
      <c r="C41">
        <v>80</v>
      </c>
      <c r="D41">
        <v>800</v>
      </c>
      <c r="E41">
        <f t="shared" si="3"/>
        <v>64000</v>
      </c>
      <c r="F41" s="1">
        <f t="shared" ca="1" si="1"/>
        <v>44691</v>
      </c>
      <c r="G41" s="2">
        <v>6</v>
      </c>
      <c r="H41" s="1">
        <f t="shared" ca="1" si="2"/>
        <v>44697</v>
      </c>
      <c r="I41" t="s">
        <v>13</v>
      </c>
      <c r="J41" t="s">
        <v>9</v>
      </c>
      <c r="K41" t="str">
        <f>VLOOKUP(Table135[[#This Row],[Depósito]], $N$2:$O$4, 2,FALSE)</f>
        <v>Rosario</v>
      </c>
      <c r="L41" t="b">
        <f ca="1">AND(Table135[[#This Row],[Estado]] &lt;&gt; "Entregado", Table135[[#This Row],[Fecha ent Prevista]] &gt; TODAY())</f>
        <v>0</v>
      </c>
    </row>
    <row r="42" spans="1:12" x14ac:dyDescent="0.25">
      <c r="A42">
        <v>50695</v>
      </c>
      <c r="B42">
        <v>340</v>
      </c>
      <c r="C42">
        <v>120</v>
      </c>
      <c r="D42">
        <v>700</v>
      </c>
      <c r="E42">
        <f t="shared" si="3"/>
        <v>84000</v>
      </c>
      <c r="F42" s="1">
        <f t="shared" ca="1" si="1"/>
        <v>44691</v>
      </c>
      <c r="G42" s="2">
        <v>8</v>
      </c>
      <c r="H42" s="1">
        <f t="shared" ca="1" si="2"/>
        <v>44699</v>
      </c>
      <c r="I42" t="s">
        <v>12</v>
      </c>
      <c r="J42" t="s">
        <v>9</v>
      </c>
      <c r="K42" t="str">
        <f>VLOOKUP(Table135[[#This Row],[Depósito]], $N$2:$O$4, 2,FALSE)</f>
        <v>Rosario</v>
      </c>
      <c r="L42" t="b">
        <f ca="1">AND(Table135[[#This Row],[Estado]] &lt;&gt; "Entregado", Table135[[#This Row],[Fecha ent Prevista]] &gt; TODAY())</f>
        <v>1</v>
      </c>
    </row>
    <row r="43" spans="1:12" x14ac:dyDescent="0.25">
      <c r="A43">
        <v>30960</v>
      </c>
      <c r="B43">
        <v>341</v>
      </c>
      <c r="C43">
        <v>75</v>
      </c>
      <c r="D43">
        <v>900</v>
      </c>
      <c r="E43">
        <f t="shared" si="3"/>
        <v>67500</v>
      </c>
      <c r="F43" s="1">
        <f t="shared" ca="1" si="1"/>
        <v>44691</v>
      </c>
      <c r="G43" s="2">
        <v>7</v>
      </c>
      <c r="H43" s="1">
        <f t="shared" ca="1" si="2"/>
        <v>44698</v>
      </c>
      <c r="I43" t="s">
        <v>12</v>
      </c>
      <c r="J43" t="s">
        <v>7</v>
      </c>
      <c r="K43" t="str">
        <f>VLOOKUP(Table135[[#This Row],[Depósito]], $N$2:$O$4, 2,FALSE)</f>
        <v>Buenos Aires</v>
      </c>
      <c r="L43" t="b">
        <f ca="1">AND(Table135[[#This Row],[Estado]] &lt;&gt; "Entregado", Table135[[#This Row],[Fecha ent Prevista]] &gt; TODAY())</f>
        <v>1</v>
      </c>
    </row>
    <row r="44" spans="1:12" x14ac:dyDescent="0.25">
      <c r="A44">
        <v>10304</v>
      </c>
      <c r="B44">
        <v>342</v>
      </c>
      <c r="C44">
        <v>120</v>
      </c>
      <c r="D44">
        <v>500</v>
      </c>
      <c r="E44">
        <f t="shared" si="3"/>
        <v>60000</v>
      </c>
      <c r="F44" s="1">
        <f t="shared" ca="1" si="1"/>
        <v>44691</v>
      </c>
      <c r="G44" s="2">
        <v>3</v>
      </c>
      <c r="H44" s="1">
        <f t="shared" ca="1" si="2"/>
        <v>44694</v>
      </c>
      <c r="I44" t="s">
        <v>11</v>
      </c>
      <c r="J44" t="s">
        <v>7</v>
      </c>
      <c r="K44" t="str">
        <f>VLOOKUP(Table135[[#This Row],[Depósito]], $N$2:$O$4, 2,FALSE)</f>
        <v>Buenos Aires</v>
      </c>
      <c r="L44" t="b">
        <f ca="1">AND(Table135[[#This Row],[Estado]] &lt;&gt; "Entregado", Table135[[#This Row],[Fecha ent Prevista]] &gt; TODAY())</f>
        <v>0</v>
      </c>
    </row>
    <row r="45" spans="1:12" x14ac:dyDescent="0.25">
      <c r="A45">
        <v>60798</v>
      </c>
      <c r="B45">
        <v>343</v>
      </c>
      <c r="C45">
        <v>130</v>
      </c>
      <c r="D45">
        <v>400</v>
      </c>
      <c r="E45">
        <f t="shared" si="3"/>
        <v>52000</v>
      </c>
      <c r="F45" s="1">
        <f t="shared" ca="1" si="1"/>
        <v>44691</v>
      </c>
      <c r="G45" s="2">
        <v>4</v>
      </c>
      <c r="H45" s="1">
        <f t="shared" ca="1" si="2"/>
        <v>44695</v>
      </c>
      <c r="I45" t="s">
        <v>11</v>
      </c>
      <c r="J45" t="s">
        <v>8</v>
      </c>
      <c r="K45" t="str">
        <f>VLOOKUP(Table135[[#This Row],[Depósito]], $N$2:$O$4, 2,FALSE)</f>
        <v>Bahía Blanca</v>
      </c>
      <c r="L45" t="b">
        <f ca="1">AND(Table135[[#This Row],[Estado]] &lt;&gt; "Entregado", Table135[[#This Row],[Fecha ent Prevista]] &gt; TODAY())</f>
        <v>0</v>
      </c>
    </row>
    <row r="46" spans="1:12" x14ac:dyDescent="0.25">
      <c r="A46">
        <v>29384</v>
      </c>
      <c r="B46">
        <v>344</v>
      </c>
      <c r="C46">
        <v>100</v>
      </c>
      <c r="D46">
        <v>300</v>
      </c>
      <c r="E46">
        <f t="shared" si="3"/>
        <v>30000</v>
      </c>
      <c r="F46" s="1">
        <f t="shared" ca="1" si="1"/>
        <v>44691</v>
      </c>
      <c r="G46" s="2">
        <v>5</v>
      </c>
      <c r="H46" s="1">
        <f t="shared" ca="1" si="2"/>
        <v>44696</v>
      </c>
      <c r="I46" t="s">
        <v>12</v>
      </c>
      <c r="J46" t="s">
        <v>9</v>
      </c>
      <c r="K46" t="str">
        <f>VLOOKUP(Table135[[#This Row],[Depósito]], $N$2:$O$4, 2,FALSE)</f>
        <v>Rosario</v>
      </c>
      <c r="L46" t="b">
        <f ca="1">AND(Table135[[#This Row],[Estado]] &lt;&gt; "Entregado", Table135[[#This Row],[Fecha ent Prevista]] &gt; TODAY())</f>
        <v>0</v>
      </c>
    </row>
    <row r="47" spans="1:12" x14ac:dyDescent="0.25">
      <c r="A47">
        <v>59302</v>
      </c>
      <c r="B47">
        <v>345</v>
      </c>
      <c r="C47">
        <v>85</v>
      </c>
      <c r="D47">
        <v>500</v>
      </c>
      <c r="E47">
        <f t="shared" si="3"/>
        <v>42500</v>
      </c>
      <c r="F47" s="1">
        <f t="shared" ca="1" si="1"/>
        <v>44691</v>
      </c>
      <c r="G47" s="2">
        <v>8</v>
      </c>
      <c r="H47" s="1">
        <f t="shared" ca="1" si="2"/>
        <v>44699</v>
      </c>
      <c r="I47" t="s">
        <v>13</v>
      </c>
      <c r="J47" t="s">
        <v>7</v>
      </c>
      <c r="K47" t="str">
        <f>VLOOKUP(Table135[[#This Row],[Depósito]], $N$2:$O$4, 2,FALSE)</f>
        <v>Buenos Aires</v>
      </c>
      <c r="L47" t="b">
        <f ca="1">AND(Table135[[#This Row],[Estado]] &lt;&gt; "Entregado", Table135[[#This Row],[Fecha ent Prevista]] &gt; TODAY())</f>
        <v>0</v>
      </c>
    </row>
    <row r="48" spans="1:12" x14ac:dyDescent="0.25">
      <c r="A48">
        <v>23450</v>
      </c>
      <c r="B48">
        <v>346</v>
      </c>
      <c r="C48">
        <v>90</v>
      </c>
      <c r="D48">
        <v>700</v>
      </c>
      <c r="E48">
        <f t="shared" si="3"/>
        <v>63000</v>
      </c>
      <c r="F48" s="1">
        <f t="shared" ca="1" si="1"/>
        <v>44691</v>
      </c>
      <c r="G48" s="2">
        <v>2</v>
      </c>
      <c r="H48" s="1">
        <f t="shared" ca="1" si="2"/>
        <v>44693</v>
      </c>
      <c r="I48" t="s">
        <v>13</v>
      </c>
      <c r="J48" t="s">
        <v>8</v>
      </c>
      <c r="K48" t="str">
        <f>VLOOKUP(Table135[[#This Row],[Depósito]], $N$2:$O$4, 2,FALSE)</f>
        <v>Bahía Blanca</v>
      </c>
      <c r="L48" t="b">
        <f ca="1">AND(Table135[[#This Row],[Estado]] &lt;&gt; "Entregado", Table135[[#This Row],[Fecha ent Prevista]] &gt; TODAY())</f>
        <v>0</v>
      </c>
    </row>
    <row r="49" spans="1:12" x14ac:dyDescent="0.25">
      <c r="A49">
        <v>59830</v>
      </c>
      <c r="B49">
        <v>347</v>
      </c>
      <c r="C49">
        <v>110</v>
      </c>
      <c r="D49">
        <v>200</v>
      </c>
      <c r="E49">
        <f t="shared" si="3"/>
        <v>22000</v>
      </c>
      <c r="F49" s="1">
        <f t="shared" ca="1" si="1"/>
        <v>44691</v>
      </c>
      <c r="G49" s="2">
        <v>7</v>
      </c>
      <c r="H49" s="1">
        <f t="shared" ca="1" si="2"/>
        <v>44698</v>
      </c>
      <c r="I49" t="s">
        <v>12</v>
      </c>
      <c r="J49" t="s">
        <v>9</v>
      </c>
      <c r="K49" t="str">
        <f>VLOOKUP(Table135[[#This Row],[Depósito]], $N$2:$O$4, 2,FALSE)</f>
        <v>Rosario</v>
      </c>
      <c r="L49" t="b">
        <f ca="1">AND(Table135[[#This Row],[Estado]] &lt;&gt; "Entregado", Table135[[#This Row],[Fecha ent Prevista]] &gt; TODAY())</f>
        <v>1</v>
      </c>
    </row>
    <row r="50" spans="1:12" x14ac:dyDescent="0.25">
      <c r="A50">
        <v>10304</v>
      </c>
      <c r="B50">
        <v>348</v>
      </c>
      <c r="C50">
        <v>25</v>
      </c>
      <c r="D50">
        <v>500</v>
      </c>
      <c r="E50">
        <f t="shared" si="3"/>
        <v>12500</v>
      </c>
      <c r="F50" s="1">
        <f t="shared" ca="1" si="1"/>
        <v>44691</v>
      </c>
      <c r="G50" s="2">
        <v>6</v>
      </c>
      <c r="H50" s="1">
        <f t="shared" ca="1" si="2"/>
        <v>44697</v>
      </c>
      <c r="I50" t="s">
        <v>12</v>
      </c>
      <c r="J50" t="s">
        <v>8</v>
      </c>
      <c r="K50" t="str">
        <f>VLOOKUP(Table135[[#This Row],[Depósito]], $N$2:$O$4, 2,FALSE)</f>
        <v>Bahía Blanca</v>
      </c>
      <c r="L50" t="b">
        <f ca="1">AND(Table135[[#This Row],[Estado]] &lt;&gt; "Entregado", Table135[[#This Row],[Fecha ent Prevista]] &gt; TODAY())</f>
        <v>1</v>
      </c>
    </row>
    <row r="51" spans="1:12" x14ac:dyDescent="0.25">
      <c r="A51">
        <v>60798</v>
      </c>
      <c r="B51">
        <v>349</v>
      </c>
      <c r="C51">
        <v>90</v>
      </c>
      <c r="D51">
        <v>500</v>
      </c>
      <c r="E51">
        <f t="shared" si="3"/>
        <v>45000</v>
      </c>
      <c r="F51" s="1">
        <f t="shared" ca="1" si="1"/>
        <v>44691</v>
      </c>
      <c r="G51" s="2">
        <v>3</v>
      </c>
      <c r="H51" s="1">
        <f t="shared" ca="1" si="2"/>
        <v>44694</v>
      </c>
      <c r="I51" t="s">
        <v>11</v>
      </c>
      <c r="J51" t="s">
        <v>9</v>
      </c>
      <c r="K51" t="str">
        <f>VLOOKUP(Table135[[#This Row],[Depósito]], $N$2:$O$4, 2,FALSE)</f>
        <v>Rosario</v>
      </c>
      <c r="L51" t="b">
        <f ca="1">AND(Table135[[#This Row],[Estado]] &lt;&gt; "Entregado", Table135[[#This Row],[Fecha ent Prevista]] &gt; TODAY())</f>
        <v>0</v>
      </c>
    </row>
    <row r="52" spans="1:12" x14ac:dyDescent="0.25">
      <c r="A52">
        <v>29384</v>
      </c>
      <c r="B52">
        <v>350</v>
      </c>
      <c r="C52">
        <v>35</v>
      </c>
      <c r="D52">
        <v>600</v>
      </c>
      <c r="E52">
        <f t="shared" si="3"/>
        <v>21000</v>
      </c>
      <c r="F52" s="1">
        <f t="shared" ca="1" si="1"/>
        <v>44691</v>
      </c>
      <c r="G52" s="2">
        <v>8</v>
      </c>
      <c r="H52" s="1">
        <f t="shared" ca="1" si="2"/>
        <v>44699</v>
      </c>
      <c r="I52" t="s">
        <v>13</v>
      </c>
      <c r="J52" t="s">
        <v>9</v>
      </c>
      <c r="K52" t="str">
        <f>VLOOKUP(Table135[[#This Row],[Depósito]], $N$2:$O$4, 2,FALSE)</f>
        <v>Rosario</v>
      </c>
      <c r="L52" t="b">
        <f ca="1">AND(Table135[[#This Row],[Estado]] &lt;&gt; "Entregado", Table135[[#This Row],[Fecha ent Prevista]] &gt; TODAY())</f>
        <v>0</v>
      </c>
    </row>
    <row r="53" spans="1:12" x14ac:dyDescent="0.25">
      <c r="A53">
        <v>59302</v>
      </c>
      <c r="B53">
        <v>351</v>
      </c>
      <c r="C53">
        <v>60</v>
      </c>
      <c r="D53">
        <v>900</v>
      </c>
      <c r="E53">
        <f t="shared" si="3"/>
        <v>54000</v>
      </c>
      <c r="F53" s="1">
        <f t="shared" ca="1" si="1"/>
        <v>44691</v>
      </c>
      <c r="G53" s="2">
        <v>1</v>
      </c>
      <c r="H53" s="1">
        <f t="shared" ca="1" si="2"/>
        <v>44692</v>
      </c>
      <c r="I53" t="s">
        <v>12</v>
      </c>
      <c r="J53" t="s">
        <v>7</v>
      </c>
      <c r="K53" t="str">
        <f>VLOOKUP(Table135[[#This Row],[Depósito]], $N$2:$O$4, 2,FALSE)</f>
        <v>Buenos Aires</v>
      </c>
      <c r="L53" t="b">
        <f ca="1">AND(Table135[[#This Row],[Estado]] &lt;&gt; "Entregado", Table135[[#This Row],[Fecha ent Prevista]] &gt; TODAY())</f>
        <v>0</v>
      </c>
    </row>
    <row r="54" spans="1:12" x14ac:dyDescent="0.25">
      <c r="A54">
        <v>45607</v>
      </c>
      <c r="B54">
        <v>352</v>
      </c>
      <c r="C54">
        <v>40</v>
      </c>
      <c r="D54">
        <v>600</v>
      </c>
      <c r="E54">
        <f t="shared" si="3"/>
        <v>24000</v>
      </c>
      <c r="F54" s="1">
        <f t="shared" ca="1" si="1"/>
        <v>44691</v>
      </c>
      <c r="G54" s="2">
        <v>2</v>
      </c>
      <c r="H54" s="1">
        <f t="shared" ca="1" si="2"/>
        <v>44693</v>
      </c>
      <c r="I54" t="s">
        <v>11</v>
      </c>
      <c r="J54" t="s">
        <v>7</v>
      </c>
      <c r="K54" t="str">
        <f>VLOOKUP(Table135[[#This Row],[Depósito]], $N$2:$O$4, 2,FALSE)</f>
        <v>Buenos Aires</v>
      </c>
      <c r="L54" t="b">
        <f ca="1">AND(Table135[[#This Row],[Estado]] &lt;&gt; "Entregado", Table135[[#This Row],[Fecha ent Prevista]] &gt; TODAY())</f>
        <v>0</v>
      </c>
    </row>
    <row r="55" spans="1:12" x14ac:dyDescent="0.25">
      <c r="A55">
        <v>29384</v>
      </c>
      <c r="B55">
        <v>353</v>
      </c>
      <c r="C55">
        <v>75</v>
      </c>
      <c r="D55">
        <v>700</v>
      </c>
      <c r="E55">
        <f t="shared" si="3"/>
        <v>52500</v>
      </c>
      <c r="F55" s="1">
        <f t="shared" ca="1" si="1"/>
        <v>44691</v>
      </c>
      <c r="G55" s="2">
        <v>7</v>
      </c>
      <c r="H55" s="1">
        <f t="shared" ca="1" si="2"/>
        <v>44698</v>
      </c>
      <c r="I55" t="s">
        <v>12</v>
      </c>
      <c r="J55" t="s">
        <v>7</v>
      </c>
      <c r="K55" t="str">
        <f>VLOOKUP(Table135[[#This Row],[Depósito]], $N$2:$O$4, 2,FALSE)</f>
        <v>Buenos Aires</v>
      </c>
      <c r="L55" t="b">
        <f ca="1">AND(Table135[[#This Row],[Estado]] &lt;&gt; "Entregado", Table135[[#This Row],[Fecha ent Prevista]] &gt; TODAY())</f>
        <v>1</v>
      </c>
    </row>
    <row r="56" spans="1:12" x14ac:dyDescent="0.25">
      <c r="A56">
        <v>10304</v>
      </c>
      <c r="B56">
        <v>354</v>
      </c>
      <c r="C56">
        <v>60</v>
      </c>
      <c r="D56">
        <v>200</v>
      </c>
      <c r="E56">
        <f t="shared" si="3"/>
        <v>12000</v>
      </c>
      <c r="F56" s="1">
        <f t="shared" ca="1" si="1"/>
        <v>44691</v>
      </c>
      <c r="G56" s="2">
        <v>6</v>
      </c>
      <c r="H56" s="1">
        <f t="shared" ca="1" si="2"/>
        <v>44697</v>
      </c>
      <c r="I56" t="s">
        <v>13</v>
      </c>
      <c r="J56" t="s">
        <v>7</v>
      </c>
      <c r="K56" t="str">
        <f>VLOOKUP(Table135[[#This Row],[Depósito]], $N$2:$O$4, 2,FALSE)</f>
        <v>Buenos Aires</v>
      </c>
      <c r="L56" t="b">
        <f ca="1">AND(Table135[[#This Row],[Estado]] &lt;&gt; "Entregado", Table135[[#This Row],[Fecha ent Prevista]] &gt; TODAY())</f>
        <v>0</v>
      </c>
    </row>
    <row r="57" spans="1:12" x14ac:dyDescent="0.25">
      <c r="A57">
        <v>60798</v>
      </c>
      <c r="B57">
        <v>355</v>
      </c>
      <c r="C57">
        <v>25</v>
      </c>
      <c r="D57">
        <v>300</v>
      </c>
      <c r="E57">
        <f t="shared" si="3"/>
        <v>7500</v>
      </c>
      <c r="F57" s="1">
        <f t="shared" ca="1" si="1"/>
        <v>44691</v>
      </c>
      <c r="G57" s="2">
        <v>3</v>
      </c>
      <c r="H57" s="1">
        <f t="shared" ca="1" si="2"/>
        <v>44694</v>
      </c>
      <c r="I57" t="s">
        <v>13</v>
      </c>
      <c r="J57" t="s">
        <v>8</v>
      </c>
      <c r="K57" t="str">
        <f>VLOOKUP(Table135[[#This Row],[Depósito]], $N$2:$O$4, 2,FALSE)</f>
        <v>Bahía Blanca</v>
      </c>
      <c r="L57" t="b">
        <f ca="1">AND(Table135[[#This Row],[Estado]] &lt;&gt; "Entregado", Table135[[#This Row],[Fecha ent Prevista]] &gt; TODAY())</f>
        <v>0</v>
      </c>
    </row>
    <row r="58" spans="1:12" x14ac:dyDescent="0.25">
      <c r="A58">
        <v>29384</v>
      </c>
      <c r="B58">
        <v>356</v>
      </c>
      <c r="C58">
        <v>40</v>
      </c>
      <c r="D58">
        <v>500</v>
      </c>
      <c r="E58">
        <f t="shared" si="3"/>
        <v>20000</v>
      </c>
      <c r="F58" s="1">
        <f t="shared" ca="1" si="1"/>
        <v>44691</v>
      </c>
      <c r="G58" s="2">
        <v>8</v>
      </c>
      <c r="H58" s="1">
        <f t="shared" ca="1" si="2"/>
        <v>44699</v>
      </c>
      <c r="I58" t="s">
        <v>13</v>
      </c>
      <c r="J58" t="s">
        <v>9</v>
      </c>
      <c r="K58" t="str">
        <f>VLOOKUP(Table135[[#This Row],[Depósito]], $N$2:$O$4, 2,FALSE)</f>
        <v>Rosario</v>
      </c>
      <c r="L58" t="b">
        <f ca="1">AND(Table135[[#This Row],[Estado]] &lt;&gt; "Entregado", Table135[[#This Row],[Fecha ent Prevista]] &gt; TODAY())</f>
        <v>0</v>
      </c>
    </row>
    <row r="59" spans="1:12" x14ac:dyDescent="0.25">
      <c r="A59">
        <v>59302</v>
      </c>
      <c r="B59">
        <v>357</v>
      </c>
      <c r="C59">
        <v>95</v>
      </c>
      <c r="D59">
        <v>600</v>
      </c>
      <c r="E59">
        <f t="shared" si="3"/>
        <v>57000</v>
      </c>
      <c r="F59" s="1">
        <f t="shared" ca="1" si="1"/>
        <v>44691</v>
      </c>
      <c r="G59" s="2">
        <v>1</v>
      </c>
      <c r="H59" s="1">
        <f t="shared" ca="1" si="2"/>
        <v>44692</v>
      </c>
      <c r="I59" t="s">
        <v>12</v>
      </c>
      <c r="J59" t="s">
        <v>9</v>
      </c>
      <c r="K59" t="str">
        <f>VLOOKUP(Table135[[#This Row],[Depósito]], $N$2:$O$4, 2,FALSE)</f>
        <v>Rosario</v>
      </c>
      <c r="L59" t="b">
        <f ca="1">AND(Table135[[#This Row],[Estado]] &lt;&gt; "Entregado", Table135[[#This Row],[Fecha ent Prevista]] &gt; TODAY())</f>
        <v>0</v>
      </c>
    </row>
    <row r="60" spans="1:12" x14ac:dyDescent="0.25">
      <c r="A60">
        <v>45607</v>
      </c>
      <c r="B60">
        <v>358</v>
      </c>
      <c r="C60">
        <v>90</v>
      </c>
      <c r="D60">
        <v>300</v>
      </c>
      <c r="E60">
        <f t="shared" si="3"/>
        <v>27000</v>
      </c>
      <c r="F60" s="1">
        <f t="shared" ca="1" si="1"/>
        <v>44691</v>
      </c>
      <c r="G60" s="2">
        <v>2</v>
      </c>
      <c r="H60" s="1">
        <f t="shared" ca="1" si="2"/>
        <v>44693</v>
      </c>
      <c r="I60" t="s">
        <v>11</v>
      </c>
      <c r="J60" t="s">
        <v>7</v>
      </c>
      <c r="K60" t="str">
        <f>VLOOKUP(Table135[[#This Row],[Depósito]], $N$2:$O$4, 2,FALSE)</f>
        <v>Buenos Aires</v>
      </c>
      <c r="L60" t="b">
        <f ca="1">AND(Table135[[#This Row],[Estado]] &lt;&gt; "Entregado", Table135[[#This Row],[Fecha ent Prevista]] &gt; TODAY())</f>
        <v>0</v>
      </c>
    </row>
    <row r="61" spans="1:12" x14ac:dyDescent="0.25">
      <c r="A61">
        <v>29384</v>
      </c>
      <c r="B61">
        <v>359</v>
      </c>
      <c r="C61">
        <v>110</v>
      </c>
      <c r="D61">
        <v>800</v>
      </c>
      <c r="E61">
        <f t="shared" si="3"/>
        <v>88000</v>
      </c>
      <c r="F61" s="1">
        <f t="shared" ca="1" si="1"/>
        <v>44691</v>
      </c>
      <c r="G61" s="2">
        <v>6</v>
      </c>
      <c r="H61" s="1">
        <f t="shared" ca="1" si="2"/>
        <v>44697</v>
      </c>
      <c r="I61" t="s">
        <v>13</v>
      </c>
      <c r="J61" t="s">
        <v>8</v>
      </c>
      <c r="K61" t="str">
        <f>VLOOKUP(Table135[[#This Row],[Depósito]], $N$2:$O$4, 2,FALSE)</f>
        <v>Bahía Blanca</v>
      </c>
      <c r="L61" t="b">
        <f ca="1">AND(Table135[[#This Row],[Estado]] &lt;&gt; "Entregado", Table135[[#This Row],[Fecha ent Prevista]] &gt; TODAY())</f>
        <v>0</v>
      </c>
    </row>
    <row r="62" spans="1:12" x14ac:dyDescent="0.25">
      <c r="A62">
        <v>50695</v>
      </c>
      <c r="B62">
        <v>360</v>
      </c>
      <c r="C62">
        <v>45</v>
      </c>
      <c r="D62">
        <v>700</v>
      </c>
      <c r="E62">
        <f t="shared" si="3"/>
        <v>31500</v>
      </c>
      <c r="F62" s="1">
        <f t="shared" ca="1" si="1"/>
        <v>44691</v>
      </c>
      <c r="G62" s="2">
        <v>3</v>
      </c>
      <c r="H62" s="1">
        <f t="shared" ca="1" si="2"/>
        <v>44694</v>
      </c>
      <c r="I62" t="s">
        <v>12</v>
      </c>
      <c r="J62" t="s">
        <v>9</v>
      </c>
      <c r="K62" t="str">
        <f>VLOOKUP(Table135[[#This Row],[Depósito]], $N$2:$O$4, 2,FALSE)</f>
        <v>Rosario</v>
      </c>
      <c r="L62" t="b">
        <f ca="1">AND(Table135[[#This Row],[Estado]] &lt;&gt; "Entregado", Table135[[#This Row],[Fecha ent Prevista]] &gt; TODAY())</f>
        <v>0</v>
      </c>
    </row>
    <row r="63" spans="1:12" x14ac:dyDescent="0.25">
      <c r="A63">
        <v>10395</v>
      </c>
      <c r="B63">
        <v>361</v>
      </c>
      <c r="C63">
        <v>55</v>
      </c>
      <c r="D63">
        <v>900</v>
      </c>
      <c r="E63">
        <f t="shared" si="3"/>
        <v>49500</v>
      </c>
      <c r="F63" s="1">
        <f t="shared" ca="1" si="1"/>
        <v>44691</v>
      </c>
      <c r="G63" s="2">
        <v>4</v>
      </c>
      <c r="H63" s="1">
        <f t="shared" ca="1" si="2"/>
        <v>44695</v>
      </c>
      <c r="I63" t="s">
        <v>11</v>
      </c>
      <c r="J63" t="s">
        <v>8</v>
      </c>
      <c r="K63" t="str">
        <f>VLOOKUP(Table135[[#This Row],[Depósito]], $N$2:$O$4, 2,FALSE)</f>
        <v>Bahía Blanca</v>
      </c>
      <c r="L63" t="b">
        <f ca="1">AND(Table135[[#This Row],[Estado]] &lt;&gt; "Entregado", Table135[[#This Row],[Fecha ent Prevista]] &gt; TODAY())</f>
        <v>0</v>
      </c>
    </row>
    <row r="64" spans="1:12" x14ac:dyDescent="0.25">
      <c r="A64">
        <v>15036</v>
      </c>
      <c r="B64">
        <v>362</v>
      </c>
      <c r="C64">
        <v>110</v>
      </c>
      <c r="D64">
        <v>500</v>
      </c>
      <c r="E64">
        <f t="shared" si="3"/>
        <v>55000</v>
      </c>
      <c r="F64" s="1">
        <f t="shared" ca="1" si="1"/>
        <v>44691</v>
      </c>
      <c r="G64" s="2">
        <v>2</v>
      </c>
      <c r="H64" s="1">
        <f t="shared" ca="1" si="2"/>
        <v>44693</v>
      </c>
      <c r="I64" t="s">
        <v>12</v>
      </c>
      <c r="J64" t="s">
        <v>9</v>
      </c>
      <c r="K64" t="str">
        <f>VLOOKUP(Table135[[#This Row],[Depósito]], $N$2:$O$4, 2,FALSE)</f>
        <v>Rosario</v>
      </c>
      <c r="L64" t="b">
        <f ca="1">AND(Table135[[#This Row],[Estado]] &lt;&gt; "Entregado", Table135[[#This Row],[Fecha ent Prevista]] &gt; TODAY())</f>
        <v>0</v>
      </c>
    </row>
    <row r="65" spans="1:12" x14ac:dyDescent="0.25">
      <c r="A65">
        <v>45023</v>
      </c>
      <c r="B65">
        <v>363</v>
      </c>
      <c r="C65">
        <v>40</v>
      </c>
      <c r="D65">
        <v>400</v>
      </c>
      <c r="E65">
        <f t="shared" si="3"/>
        <v>16000</v>
      </c>
      <c r="F65" s="1">
        <f t="shared" ca="1" si="1"/>
        <v>44691</v>
      </c>
      <c r="G65" s="2">
        <v>7</v>
      </c>
      <c r="H65" s="1">
        <f t="shared" ca="1" si="2"/>
        <v>44698</v>
      </c>
      <c r="I65" t="s">
        <v>11</v>
      </c>
      <c r="J65" t="s">
        <v>8</v>
      </c>
      <c r="K65" t="str">
        <f>VLOOKUP(Table135[[#This Row],[Depósito]], $N$2:$O$4, 2,FALSE)</f>
        <v>Bahía Blanca</v>
      </c>
      <c r="L65" t="b">
        <f ca="1">AND(Table135[[#This Row],[Estado]] &lt;&gt; "Entregado", Table135[[#This Row],[Fecha ent Prevista]] &gt; TODAY())</f>
        <v>1</v>
      </c>
    </row>
    <row r="66" spans="1:12" x14ac:dyDescent="0.25">
      <c r="A66">
        <v>40543</v>
      </c>
      <c r="B66">
        <v>364</v>
      </c>
      <c r="C66">
        <v>70</v>
      </c>
      <c r="D66">
        <v>300</v>
      </c>
      <c r="E66">
        <f t="shared" si="3"/>
        <v>21000</v>
      </c>
      <c r="F66" s="1">
        <f t="shared" ca="1" si="1"/>
        <v>44691</v>
      </c>
      <c r="G66" s="2">
        <v>4</v>
      </c>
      <c r="H66" s="1">
        <f t="shared" ca="1" si="2"/>
        <v>44695</v>
      </c>
      <c r="I66" t="s">
        <v>12</v>
      </c>
      <c r="J66" t="s">
        <v>7</v>
      </c>
      <c r="K66" t="str">
        <f>VLOOKUP(Table135[[#This Row],[Depósito]], $N$2:$O$4, 2,FALSE)</f>
        <v>Buenos Aires</v>
      </c>
      <c r="L66" t="b">
        <f ca="1">AND(Table135[[#This Row],[Estado]] &lt;&gt; "Entregado", Table135[[#This Row],[Fecha ent Prevista]] &gt; TODAY())</f>
        <v>0</v>
      </c>
    </row>
    <row r="67" spans="1:12" x14ac:dyDescent="0.25">
      <c r="A67">
        <v>20550</v>
      </c>
      <c r="B67">
        <v>365</v>
      </c>
      <c r="C67">
        <v>35</v>
      </c>
      <c r="D67">
        <v>500</v>
      </c>
      <c r="E67">
        <f t="shared" si="3"/>
        <v>17500</v>
      </c>
      <c r="F67" s="1">
        <f t="shared" ref="F67:F68" ca="1" si="4">+TODAY()-5</f>
        <v>44691</v>
      </c>
      <c r="G67" s="2">
        <v>8</v>
      </c>
      <c r="H67" s="1">
        <f t="shared" ref="H67:H68" ca="1" si="5">+F67+G67</f>
        <v>44699</v>
      </c>
      <c r="I67" t="s">
        <v>12</v>
      </c>
      <c r="J67" t="s">
        <v>8</v>
      </c>
      <c r="K67" t="str">
        <f>VLOOKUP(Table135[[#This Row],[Depósito]], $N$2:$O$4, 2,FALSE)</f>
        <v>Bahía Blanca</v>
      </c>
      <c r="L67" t="b">
        <f ca="1">AND(Table135[[#This Row],[Estado]] &lt;&gt; "Entregado", Table135[[#This Row],[Fecha ent Prevista]] &gt; TODAY())</f>
        <v>1</v>
      </c>
    </row>
    <row r="68" spans="1:12" x14ac:dyDescent="0.25">
      <c r="A68">
        <v>45607</v>
      </c>
      <c r="B68">
        <v>366</v>
      </c>
      <c r="C68">
        <v>40</v>
      </c>
      <c r="D68">
        <v>700</v>
      </c>
      <c r="E68">
        <f t="shared" si="3"/>
        <v>28000</v>
      </c>
      <c r="F68" s="1">
        <f t="shared" ca="1" si="4"/>
        <v>44691</v>
      </c>
      <c r="G68" s="2">
        <v>2</v>
      </c>
      <c r="H68" s="1">
        <f t="shared" ca="1" si="5"/>
        <v>44693</v>
      </c>
      <c r="I68" t="s">
        <v>11</v>
      </c>
      <c r="J68" t="s">
        <v>9</v>
      </c>
      <c r="K68" t="str">
        <f>VLOOKUP(Table135[[#This Row],[Depósito]], $N$2:$O$4, 2,FALSE)</f>
        <v>Rosario</v>
      </c>
      <c r="L68" t="b">
        <f ca="1">AND(Table135[[#This Row],[Estado]] &lt;&gt; "Entregado", Table135[[#This Row],[Fecha ent Prevista]] &gt; TODAY())</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Enunciado</vt:lpstr>
      <vt:lpstr>Sheet7</vt:lpstr>
      <vt:lpstr>EJ9(B)</vt:lpstr>
      <vt:lpstr>EJ9(c)</vt:lpstr>
      <vt:lpstr>EJ9(a)</vt:lpstr>
      <vt:lpstr>ej6</vt:lpstr>
      <vt:lpstr>Datos(SLICER, FORM)</vt:lpstr>
      <vt:lpstr>ej5(advanced)</vt:lpstr>
      <vt:lpstr>ej5(grafico)</vt:lpstr>
      <vt:lpstr>ej5(pivot)</vt:lpstr>
      <vt:lpstr>ej8</vt:lpstr>
      <vt:lpstr>'ej5(advanced)'!Criteria</vt:lpstr>
      <vt:lpstr>'ej8'!Criteria</vt:lpstr>
      <vt:lpstr>'ej5(advanced)'!Extract</vt:lpstr>
      <vt:lpstr>'ej8'!Extract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Carrodani</dc:creator>
  <cp:lastModifiedBy>Matias Severino</cp:lastModifiedBy>
  <cp:lastPrinted>2020-05-17T15:25:20Z</cp:lastPrinted>
  <dcterms:created xsi:type="dcterms:W3CDTF">2016-09-14T12:03:22Z</dcterms:created>
  <dcterms:modified xsi:type="dcterms:W3CDTF">2022-05-16T01:36:29Z</dcterms:modified>
</cp:coreProperties>
</file>