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03"/>
  <workbookPr/>
  <mc:AlternateContent xmlns:mc="http://schemas.openxmlformats.org/markup-compatibility/2006">
    <mc:Choice Requires="x15">
      <x15ac:absPath xmlns:x15ac="http://schemas.microsoft.com/office/spreadsheetml/2010/11/ac" url="C:\Users\Facundo Silvetti\Desktop\"/>
    </mc:Choice>
  </mc:AlternateContent>
  <xr:revisionPtr revIDLastSave="0" documentId="8_{B5567871-E839-4F2A-B036-B1C620A237B3}" xr6:coauthVersionLast="45" xr6:coauthVersionMax="45" xr10:uidLastSave="{00000000-0000-0000-0000-000000000000}"/>
  <bookViews>
    <workbookView xWindow="0" yWindow="600" windowWidth="19170" windowHeight="1230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8" i="1" l="1"/>
  <c r="I8" i="1" l="1"/>
  <c r="C3" i="1" s="1"/>
  <c r="B17" i="1"/>
  <c r="B16" i="1"/>
  <c r="B15" i="1"/>
  <c r="B11" i="1"/>
  <c r="C11" i="1" s="1"/>
  <c r="D11" i="1" s="1"/>
  <c r="E11" i="1" s="1"/>
  <c r="F11" i="1" s="1"/>
  <c r="B12" i="1"/>
  <c r="C12" i="1" s="1"/>
  <c r="D12" i="1" s="1"/>
  <c r="E12" i="1" s="1"/>
  <c r="F12" i="1" s="1"/>
  <c r="B10" i="1"/>
  <c r="B13" i="1" s="1"/>
  <c r="H8" i="1"/>
  <c r="D3" i="1" l="1"/>
  <c r="C4" i="1"/>
  <c r="B8" i="1"/>
  <c r="F8" i="1"/>
  <c r="C8" i="1"/>
  <c r="D8" i="1"/>
  <c r="E8" i="1"/>
  <c r="C10" i="1"/>
  <c r="H11" i="1" l="1"/>
  <c r="B27" i="1"/>
  <c r="C27" i="1" s="1"/>
  <c r="D27" i="1" s="1"/>
  <c r="E27" i="1" s="1"/>
  <c r="F27" i="1" s="1"/>
  <c r="B30" i="1"/>
  <c r="D4" i="1"/>
  <c r="C5" i="1"/>
  <c r="D5" i="1" s="1"/>
  <c r="D10" i="1"/>
  <c r="C13" i="1"/>
  <c r="C26" i="1" l="1"/>
  <c r="B26" i="1"/>
  <c r="B29" i="1" s="1"/>
  <c r="E10" i="1"/>
  <c r="D13" i="1"/>
  <c r="F10" i="1" l="1"/>
  <c r="F13" i="1" s="1"/>
  <c r="E13" i="1"/>
  <c r="C29" i="1"/>
  <c r="D26" i="1"/>
  <c r="E26" i="1" l="1"/>
  <c r="D29" i="1"/>
  <c r="F26" i="1" l="1"/>
  <c r="F29" i="1" s="1"/>
  <c r="E29" i="1"/>
  <c r="B32" i="1" l="1"/>
</calcChain>
</file>

<file path=xl/sharedStrings.xml><?xml version="1.0" encoding="utf-8"?>
<sst xmlns="http://schemas.openxmlformats.org/spreadsheetml/2006/main" count="60" uniqueCount="43">
  <si>
    <t>Grupo Fertspa</t>
  </si>
  <si>
    <t>Soporte</t>
  </si>
  <si>
    <t>Utilidad 20%</t>
  </si>
  <si>
    <t>Opcion 1</t>
  </si>
  <si>
    <t>(8 horas lunes a lunes)</t>
  </si>
  <si>
    <t>Opcion 2</t>
  </si>
  <si>
    <t>(16 horas lunes a lunes)</t>
  </si>
  <si>
    <t>Opcion 3</t>
  </si>
  <si>
    <t>(24 horas lunes a lunes)</t>
  </si>
  <si>
    <t>Bse 3%</t>
  </si>
  <si>
    <t>Bps Patronal 7,5%</t>
  </si>
  <si>
    <t>Bps Obrero 15%</t>
  </si>
  <si>
    <t>Fonasa 4,5%</t>
  </si>
  <si>
    <t>Hijo 6%</t>
  </si>
  <si>
    <t>Hora (1 Programador)</t>
  </si>
  <si>
    <t>Mes( los 4 programadores)</t>
  </si>
  <si>
    <t>Hora Cliente</t>
  </si>
  <si>
    <t>Sueldos</t>
  </si>
  <si>
    <t>Año 0</t>
  </si>
  <si>
    <t>Año 1</t>
  </si>
  <si>
    <t>Año 2</t>
  </si>
  <si>
    <t>Año 3</t>
  </si>
  <si>
    <t>Año 4</t>
  </si>
  <si>
    <t>Mes</t>
  </si>
  <si>
    <t>Alquiler</t>
  </si>
  <si>
    <t>4 Programadores mas Aportes</t>
  </si>
  <si>
    <t>Luz</t>
  </si>
  <si>
    <t>OSE</t>
  </si>
  <si>
    <t>Total</t>
  </si>
  <si>
    <t xml:space="preserve">Software </t>
  </si>
  <si>
    <t>Duracion (6 meses)</t>
  </si>
  <si>
    <t xml:space="preserve">Hardware </t>
  </si>
  <si>
    <t>Dólar</t>
  </si>
  <si>
    <t>Licencia</t>
  </si>
  <si>
    <t>Informix</t>
  </si>
  <si>
    <t>Pack Opcion3 (Soporte)+ Opcion1 (Hardware)</t>
  </si>
  <si>
    <t xml:space="preserve">Venta </t>
  </si>
  <si>
    <t>Costos Operativos</t>
  </si>
  <si>
    <t>Depreciacion B/U</t>
  </si>
  <si>
    <t>IRAE</t>
  </si>
  <si>
    <t>Inversión Inicial</t>
  </si>
  <si>
    <t>Formula</t>
  </si>
  <si>
    <t>(Venta - Costo Operativo - Depreciacion B/U)* (1-0.25 IRAE) + Depreciación - Inversión 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</si>
</sst>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USD]\ #,##0.00"/>
    <numFmt numFmtId="165" formatCode="[$USD]\ 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2" borderId="1" xfId="0" applyNumberFormat="1" applyFill="1" applyBorder="1" applyAlignment="1"/>
    <xf numFmtId="0" fontId="0" fillId="0" borderId="1" xfId="0" applyBorder="1"/>
    <xf numFmtId="165" fontId="0" fillId="0" borderId="1" xfId="0" applyNumberFormat="1" applyBorder="1"/>
    <xf numFmtId="0" fontId="0" fillId="3" borderId="1" xfId="0" applyFill="1" applyBorder="1"/>
    <xf numFmtId="0" fontId="1" fillId="3" borderId="1" xfId="0" applyFont="1" applyFill="1" applyBorder="1" applyAlignment="1">
      <alignment horizontal="center"/>
    </xf>
    <xf numFmtId="16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zoomScale="70" zoomScaleNormal="70" workbookViewId="0">
      <selection activeCell="B32" sqref="B32"/>
    </sheetView>
  </sheetViews>
  <sheetFormatPr defaultColWidth="11.42578125" defaultRowHeight="15"/>
  <cols>
    <col min="1" max="1" width="20" bestFit="1" customWidth="1"/>
    <col min="2" max="2" width="84.140625" bestFit="1" customWidth="1"/>
    <col min="3" max="3" width="16.85546875" bestFit="1" customWidth="1"/>
    <col min="4" max="4" width="15" bestFit="1" customWidth="1"/>
    <col min="5" max="6" width="13.42578125" bestFit="1" customWidth="1"/>
    <col min="7" max="7" width="20.140625" bestFit="1" customWidth="1"/>
    <col min="8" max="8" width="27.7109375" bestFit="1" customWidth="1"/>
    <col min="9" max="9" width="12" bestFit="1" customWidth="1"/>
  </cols>
  <sheetData>
    <row r="1" spans="1:9" ht="15" customHeight="1">
      <c r="A1" s="4"/>
      <c r="B1" s="5" t="s">
        <v>0</v>
      </c>
      <c r="C1" s="4"/>
      <c r="D1" s="4"/>
      <c r="E1" s="4"/>
      <c r="F1" s="4"/>
      <c r="G1" s="4"/>
      <c r="H1" s="4"/>
      <c r="I1" s="4"/>
    </row>
    <row r="2" spans="1:9">
      <c r="A2" s="4" t="s">
        <v>1</v>
      </c>
      <c r="B2" s="2"/>
      <c r="C2" s="2"/>
      <c r="D2" s="2" t="s">
        <v>2</v>
      </c>
      <c r="E2" s="2"/>
      <c r="F2" s="2"/>
      <c r="G2" s="2"/>
      <c r="H2" s="2"/>
      <c r="I2" s="2"/>
    </row>
    <row r="3" spans="1:9">
      <c r="A3" s="4" t="s">
        <v>3</v>
      </c>
      <c r="B3" s="2" t="s">
        <v>4</v>
      </c>
      <c r="C3" s="3">
        <f>I8*8*7*4</f>
        <v>5824</v>
      </c>
      <c r="D3" s="3">
        <f>C3*1.2</f>
        <v>6988.8</v>
      </c>
      <c r="E3" s="2"/>
      <c r="F3" s="2"/>
      <c r="G3" s="2"/>
      <c r="H3" s="2"/>
      <c r="I3" s="2"/>
    </row>
    <row r="4" spans="1:9">
      <c r="A4" s="4" t="s">
        <v>5</v>
      </c>
      <c r="B4" s="2" t="s">
        <v>6</v>
      </c>
      <c r="C4" s="3">
        <f>C3*2</f>
        <v>11648</v>
      </c>
      <c r="D4" s="3">
        <f t="shared" ref="D4:D5" si="0">C4*1.2</f>
        <v>13977.6</v>
      </c>
      <c r="E4" s="2"/>
      <c r="F4" s="2"/>
      <c r="G4" s="2"/>
      <c r="H4" s="2"/>
      <c r="I4" s="2"/>
    </row>
    <row r="5" spans="1:9">
      <c r="A5" s="4" t="s">
        <v>7</v>
      </c>
      <c r="B5" s="2" t="s">
        <v>8</v>
      </c>
      <c r="C5" s="3">
        <f>C4+C4/2</f>
        <v>17472</v>
      </c>
      <c r="D5" s="3">
        <f t="shared" si="0"/>
        <v>20966.399999999998</v>
      </c>
      <c r="E5" s="2"/>
      <c r="F5" s="2"/>
      <c r="G5" s="2"/>
      <c r="H5" s="2"/>
      <c r="I5" s="2"/>
    </row>
    <row r="6" spans="1:9">
      <c r="A6" s="4"/>
      <c r="B6" s="2"/>
      <c r="C6" s="2"/>
      <c r="D6" s="2"/>
      <c r="E6" s="2"/>
      <c r="F6" s="2"/>
      <c r="G6" s="2"/>
      <c r="H6" s="2"/>
      <c r="I6" s="2"/>
    </row>
    <row r="7" spans="1:9">
      <c r="A7" s="4"/>
      <c r="B7" s="1" t="s">
        <v>9</v>
      </c>
      <c r="C7" s="1" t="s">
        <v>10</v>
      </c>
      <c r="D7" s="1" t="s">
        <v>11</v>
      </c>
      <c r="E7" s="1" t="s">
        <v>12</v>
      </c>
      <c r="F7" s="1" t="s">
        <v>13</v>
      </c>
      <c r="G7" s="1" t="s">
        <v>14</v>
      </c>
      <c r="H7" s="1" t="s">
        <v>15</v>
      </c>
      <c r="I7" s="1" t="s">
        <v>16</v>
      </c>
    </row>
    <row r="8" spans="1:9">
      <c r="A8" s="4" t="s">
        <v>17</v>
      </c>
      <c r="B8" s="3">
        <f>(H8/4)*0.03</f>
        <v>65.52</v>
      </c>
      <c r="C8" s="3">
        <f>(H8/4)*0.075</f>
        <v>163.79999999999998</v>
      </c>
      <c r="D8" s="3">
        <f>(H8/4)*0.15</f>
        <v>327.59999999999997</v>
      </c>
      <c r="E8" s="3">
        <f>(H8/4)*0.45</f>
        <v>982.80000000000007</v>
      </c>
      <c r="F8" s="3">
        <f>(H8/4)*0.06</f>
        <v>131.04</v>
      </c>
      <c r="G8" s="3">
        <v>13</v>
      </c>
      <c r="H8" s="3">
        <f>((((G8*6)*7)*4)*4)</f>
        <v>8736</v>
      </c>
      <c r="I8" s="3">
        <f>G8*2</f>
        <v>26</v>
      </c>
    </row>
    <row r="9" spans="1:9">
      <c r="A9" s="4"/>
      <c r="B9" s="2" t="s">
        <v>18</v>
      </c>
      <c r="C9" s="2" t="s">
        <v>19</v>
      </c>
      <c r="D9" s="2" t="s">
        <v>20</v>
      </c>
      <c r="E9" s="2" t="s">
        <v>21</v>
      </c>
      <c r="F9" s="2" t="s">
        <v>22</v>
      </c>
      <c r="G9" s="2" t="s">
        <v>23</v>
      </c>
      <c r="H9" s="2"/>
      <c r="I9" s="2"/>
    </row>
    <row r="10" spans="1:9">
      <c r="A10" s="4" t="s">
        <v>24</v>
      </c>
      <c r="B10" s="6">
        <f>G10*12</f>
        <v>8400</v>
      </c>
      <c r="C10" s="3">
        <f>B10*1.08</f>
        <v>9072</v>
      </c>
      <c r="D10" s="3">
        <f t="shared" ref="D10:F10" si="1">C10*1.08</f>
        <v>9797.76</v>
      </c>
      <c r="E10" s="3">
        <f t="shared" si="1"/>
        <v>10581.580800000002</v>
      </c>
      <c r="F10" s="3">
        <f t="shared" si="1"/>
        <v>11428.107264000002</v>
      </c>
      <c r="G10" s="3">
        <v>700</v>
      </c>
      <c r="H10" s="2" t="s">
        <v>25</v>
      </c>
      <c r="I10" s="2"/>
    </row>
    <row r="11" spans="1:9">
      <c r="A11" s="4" t="s">
        <v>26</v>
      </c>
      <c r="B11" s="6">
        <f t="shared" ref="B11:B12" si="2">G11*12</f>
        <v>5400</v>
      </c>
      <c r="C11" s="3">
        <f t="shared" ref="C11:F11" si="3">B11*1.08</f>
        <v>5832</v>
      </c>
      <c r="D11" s="3">
        <f t="shared" si="3"/>
        <v>6298.56</v>
      </c>
      <c r="E11" s="3">
        <f t="shared" si="3"/>
        <v>6802.4448000000011</v>
      </c>
      <c r="F11" s="3">
        <f t="shared" si="3"/>
        <v>7346.6403840000021</v>
      </c>
      <c r="G11" s="3">
        <v>450</v>
      </c>
      <c r="H11" s="3">
        <f>H8+B8+C8+E8+F8</f>
        <v>10079.16</v>
      </c>
      <c r="I11" s="2"/>
    </row>
    <row r="12" spans="1:9">
      <c r="A12" s="4" t="s">
        <v>27</v>
      </c>
      <c r="B12" s="6">
        <f t="shared" si="2"/>
        <v>2400</v>
      </c>
      <c r="C12" s="3">
        <f t="shared" ref="C12:F12" si="4">B12*1.08</f>
        <v>2592</v>
      </c>
      <c r="D12" s="3">
        <f t="shared" si="4"/>
        <v>2799.36</v>
      </c>
      <c r="E12" s="3">
        <f t="shared" si="4"/>
        <v>3023.3088000000002</v>
      </c>
      <c r="F12" s="3">
        <f t="shared" si="4"/>
        <v>3265.1735040000003</v>
      </c>
      <c r="G12" s="3">
        <v>200</v>
      </c>
      <c r="H12" s="2"/>
      <c r="I12" s="2"/>
    </row>
    <row r="13" spans="1:9">
      <c r="A13" s="4" t="s">
        <v>28</v>
      </c>
      <c r="B13" s="6">
        <f>SUM(B10:B12)</f>
        <v>16200</v>
      </c>
      <c r="C13" s="3">
        <f t="shared" ref="C13:F13" si="5">SUM(C10:C12)</f>
        <v>17496</v>
      </c>
      <c r="D13" s="3">
        <f t="shared" si="5"/>
        <v>18895.68</v>
      </c>
      <c r="E13" s="3">
        <f t="shared" si="5"/>
        <v>20407.3344</v>
      </c>
      <c r="F13" s="3">
        <f t="shared" si="5"/>
        <v>22039.921152000003</v>
      </c>
      <c r="G13" s="3"/>
      <c r="H13" s="2"/>
      <c r="I13" s="2"/>
    </row>
    <row r="14" spans="1:9">
      <c r="A14" s="4" t="s">
        <v>29</v>
      </c>
      <c r="B14" s="2" t="s">
        <v>30</v>
      </c>
      <c r="C14" s="2"/>
      <c r="D14" s="2"/>
      <c r="E14" s="2"/>
      <c r="F14" s="2"/>
      <c r="G14" s="2"/>
      <c r="H14" s="2"/>
      <c r="I14" s="2"/>
    </row>
    <row r="15" spans="1:9">
      <c r="A15" s="4" t="s">
        <v>24</v>
      </c>
      <c r="B15" s="6">
        <f>G10*6</f>
        <v>4200</v>
      </c>
      <c r="C15" s="2"/>
      <c r="D15" s="2"/>
      <c r="E15" s="2"/>
      <c r="F15" s="2"/>
      <c r="G15" s="2"/>
      <c r="H15" s="2"/>
      <c r="I15" s="2"/>
    </row>
    <row r="16" spans="1:9">
      <c r="A16" s="4" t="s">
        <v>26</v>
      </c>
      <c r="B16" s="6">
        <f>G11*6</f>
        <v>2700</v>
      </c>
      <c r="C16" s="2"/>
      <c r="D16" s="2"/>
      <c r="E16" s="2"/>
      <c r="F16" s="2"/>
      <c r="G16" s="2"/>
      <c r="H16" s="2"/>
      <c r="I16" s="2"/>
    </row>
    <row r="17" spans="1:9">
      <c r="A17" s="4" t="s">
        <v>27</v>
      </c>
      <c r="B17" s="6">
        <f>G12*6</f>
        <v>1200</v>
      </c>
      <c r="C17" s="2"/>
      <c r="D17" s="2"/>
      <c r="E17" s="2"/>
      <c r="F17" s="2"/>
      <c r="G17" s="2"/>
      <c r="H17" s="2"/>
      <c r="I17" s="2"/>
    </row>
    <row r="18" spans="1:9">
      <c r="A18" s="4"/>
      <c r="B18" s="2" t="s">
        <v>3</v>
      </c>
      <c r="C18" s="2" t="s">
        <v>5</v>
      </c>
      <c r="D18" s="2" t="s">
        <v>7</v>
      </c>
      <c r="E18" s="2"/>
      <c r="F18" s="2"/>
      <c r="G18" s="2"/>
      <c r="H18" s="2"/>
      <c r="I18" s="2"/>
    </row>
    <row r="19" spans="1:9">
      <c r="A19" s="4" t="s">
        <v>31</v>
      </c>
      <c r="B19" s="6">
        <v>45072</v>
      </c>
      <c r="C19" s="3">
        <v>26704</v>
      </c>
      <c r="D19" s="3">
        <v>10864</v>
      </c>
      <c r="E19" s="2"/>
      <c r="F19" s="2"/>
      <c r="G19" s="2"/>
      <c r="H19" s="2"/>
      <c r="I19" s="2"/>
    </row>
    <row r="20" spans="1:9">
      <c r="A20" s="4"/>
      <c r="B20" s="2" t="s">
        <v>18</v>
      </c>
      <c r="C20" s="2" t="s">
        <v>19</v>
      </c>
      <c r="D20" s="2" t="s">
        <v>20</v>
      </c>
      <c r="E20" s="2" t="s">
        <v>21</v>
      </c>
      <c r="F20" s="2" t="s">
        <v>22</v>
      </c>
      <c r="G20" s="2"/>
      <c r="H20" s="2"/>
      <c r="I20" s="2"/>
    </row>
    <row r="21" spans="1:9">
      <c r="A21" s="4" t="s">
        <v>32</v>
      </c>
      <c r="B21" s="6">
        <v>40</v>
      </c>
      <c r="C21" s="3">
        <v>46</v>
      </c>
      <c r="D21" s="3">
        <v>53</v>
      </c>
      <c r="E21" s="3">
        <v>56</v>
      </c>
      <c r="F21" s="3">
        <v>64</v>
      </c>
      <c r="G21" s="2"/>
      <c r="H21" s="2"/>
      <c r="I21" s="2"/>
    </row>
    <row r="22" spans="1:9">
      <c r="A22" s="4"/>
      <c r="B22" s="2" t="s">
        <v>33</v>
      </c>
      <c r="C22" s="2"/>
      <c r="D22" s="2"/>
      <c r="E22" s="2"/>
      <c r="F22" s="2"/>
      <c r="G22" s="2"/>
      <c r="H22" s="2"/>
      <c r="I22" s="2"/>
    </row>
    <row r="23" spans="1:9">
      <c r="A23" s="4" t="s">
        <v>34</v>
      </c>
      <c r="B23" s="6">
        <v>8700</v>
      </c>
      <c r="C23" s="2"/>
      <c r="D23" s="2"/>
      <c r="E23" s="2"/>
      <c r="F23" s="2"/>
      <c r="G23" s="2"/>
      <c r="H23" s="2"/>
      <c r="I23" s="2"/>
    </row>
    <row r="24" spans="1:9">
      <c r="A24" s="4"/>
      <c r="B24" s="2" t="s">
        <v>18</v>
      </c>
      <c r="C24" s="2" t="s">
        <v>19</v>
      </c>
      <c r="D24" s="2" t="s">
        <v>20</v>
      </c>
      <c r="E24" s="2" t="s">
        <v>21</v>
      </c>
      <c r="F24" s="2" t="s">
        <v>22</v>
      </c>
      <c r="G24" s="2"/>
      <c r="H24" s="2"/>
      <c r="I24" s="2"/>
    </row>
    <row r="25" spans="1:9">
      <c r="A25" s="4"/>
      <c r="B25" s="2" t="s">
        <v>35</v>
      </c>
      <c r="C25" s="2"/>
      <c r="D25" s="2"/>
      <c r="E25" s="2"/>
      <c r="F25" s="2"/>
      <c r="G25" s="2"/>
      <c r="H25" s="2"/>
      <c r="I25" s="2"/>
    </row>
    <row r="26" spans="1:9">
      <c r="A26" s="4" t="s">
        <v>36</v>
      </c>
      <c r="B26" s="6">
        <f>B15+B16+B17+D5*12</f>
        <v>259696.8</v>
      </c>
      <c r="C26" s="3">
        <f>(D5*12)*1.08</f>
        <v>271724.54399999999</v>
      </c>
      <c r="D26" s="3">
        <f>C26*1.08</f>
        <v>293462.50751999998</v>
      </c>
      <c r="E26" s="3">
        <f t="shared" ref="E26:F26" si="6">D26*1.08</f>
        <v>316939.50812160003</v>
      </c>
      <c r="F26" s="3">
        <f t="shared" si="6"/>
        <v>342294.66877132806</v>
      </c>
      <c r="G26" s="2"/>
      <c r="H26" s="2"/>
      <c r="I26" s="2"/>
    </row>
    <row r="27" spans="1:9">
      <c r="A27" s="4" t="s">
        <v>37</v>
      </c>
      <c r="B27" s="6">
        <f>B10+B11+B12+H11*12</f>
        <v>137149.91999999998</v>
      </c>
      <c r="C27" s="3">
        <f>B27*1.08</f>
        <v>148121.9136</v>
      </c>
      <c r="D27" s="3">
        <f t="shared" ref="D27:F27" si="7">C27*1.08</f>
        <v>159971.666688</v>
      </c>
      <c r="E27" s="3">
        <f t="shared" si="7"/>
        <v>172769.40002304001</v>
      </c>
      <c r="F27" s="3">
        <f t="shared" si="7"/>
        <v>186590.95202488321</v>
      </c>
      <c r="G27" s="2"/>
      <c r="H27" s="2"/>
      <c r="I27" s="2"/>
    </row>
    <row r="28" spans="1:9">
      <c r="A28" s="4" t="s">
        <v>38</v>
      </c>
      <c r="B28" s="6">
        <f>B19*0.475</f>
        <v>21409.200000000001</v>
      </c>
      <c r="C28" s="3"/>
      <c r="D28" s="3"/>
      <c r="E28" s="3"/>
      <c r="F28" s="3"/>
      <c r="G28" s="2"/>
      <c r="H28" s="2"/>
      <c r="I28" s="2"/>
    </row>
    <row r="29" spans="1:9">
      <c r="A29" s="4" t="s">
        <v>39</v>
      </c>
      <c r="B29" s="6">
        <f>(B26*0.25)*0.25</f>
        <v>16231.05</v>
      </c>
      <c r="C29" s="3">
        <f>(C26*0.25)*0.25</f>
        <v>16982.784</v>
      </c>
      <c r="D29" s="3">
        <f t="shared" ref="C29:F29" si="8">(D26*0.25)*0.25</f>
        <v>18341.406719999999</v>
      </c>
      <c r="E29" s="3">
        <f t="shared" si="8"/>
        <v>19808.719257600002</v>
      </c>
      <c r="F29" s="3">
        <f t="shared" si="8"/>
        <v>21393.416798208003</v>
      </c>
      <c r="G29" s="2"/>
      <c r="H29" s="2"/>
      <c r="I29" s="2"/>
    </row>
    <row r="30" spans="1:9">
      <c r="A30" s="4" t="s">
        <v>40</v>
      </c>
      <c r="B30" s="6">
        <f>B10+B11+B12+B19+B23+H11*12</f>
        <v>190921.91999999998</v>
      </c>
      <c r="C30" s="2"/>
      <c r="D30" s="2"/>
      <c r="E30" s="2"/>
      <c r="F30" s="2"/>
      <c r="G30" s="2"/>
      <c r="H30" s="2"/>
      <c r="I30" s="2"/>
    </row>
    <row r="31" spans="1:9">
      <c r="A31" s="4" t="s">
        <v>41</v>
      </c>
      <c r="B31" s="7" t="s">
        <v>42</v>
      </c>
      <c r="C31" s="2"/>
      <c r="D31" s="2"/>
      <c r="E31" s="2"/>
      <c r="F31" s="2"/>
      <c r="G31" s="2"/>
      <c r="H31" s="2"/>
      <c r="I31" s="2"/>
    </row>
    <row r="32" spans="1:9">
      <c r="A32" s="4" t="s">
        <v>28</v>
      </c>
      <c r="B32" s="6">
        <f>((B26+C26+D26+E26+F26)-(B27+C27+D27+E27+F27)-B28)+B28-B30</f>
        <v>488592.25607700465</v>
      </c>
      <c r="C32" s="2"/>
      <c r="D32" s="2"/>
      <c r="E32" s="2"/>
      <c r="F32" s="2"/>
      <c r="G32" s="2"/>
      <c r="H32" s="2"/>
      <c r="I3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Facundo Silvetti</dc:creator>
  <cp:keywords/>
  <dc:description/>
  <cp:lastModifiedBy/>
  <cp:revision/>
  <dcterms:created xsi:type="dcterms:W3CDTF">2019-09-04T05:18:03Z</dcterms:created>
  <dcterms:modified xsi:type="dcterms:W3CDTF">2019-09-04T23:12:35Z</dcterms:modified>
  <cp:category/>
  <cp:contentStatus/>
</cp:coreProperties>
</file>