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larios 1915_1916_1923" sheetId="1" r:id="rId4"/>
    <sheet state="visible" name="Salarios 1928-34" sheetId="2" r:id="rId5"/>
    <sheet state="visible" name="Brecha ingresos" sheetId="3" r:id="rId6"/>
    <sheet state="visible" name="SN 1895-1945" sheetId="4" r:id="rId7"/>
    <sheet state="visible" name="SR selecc 1895-1945" sheetId="5" r:id="rId8"/>
    <sheet state="visible" name="Sal nom y real 1952-1986" sheetId="6" r:id="rId9"/>
    <sheet state="visible" name="SR 1895-1986" sheetId="7" r:id="rId10"/>
    <sheet state="visible" name="Salario-costo canasta" sheetId="8" r:id="rId11"/>
    <sheet state="visible" name="Salario ind" sheetId="9" r:id="rId12"/>
    <sheet state="visible" name="Brecha género" sheetId="10" r:id="rId13"/>
    <sheet state="visible" name="SN 52-58" sheetId="11" r:id="rId14"/>
    <sheet state="visible" name="Evolución del salario obrero vi" sheetId="12" r:id="rId15"/>
    <sheet state="visible" name="SALARIOS TODO JUNTO" sheetId="13" r:id="rId16"/>
  </sheets>
  <definedNames/>
  <calcPr/>
  <extLst>
    <ext uri="GoogleSheetsCustomDataVersion2">
      <go:sheetsCustomData xmlns:go="http://customooxmlschemas.google.com/" r:id="rId17" roundtripDataChecksum="5v3FHla9xRHF4jEXQ1Cysn+wvAbxtekQ3MO3AikKPi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7">
      <text>
        <t xml:space="preserve">======
ID#AAAB51asQcQ
Usuario    (2026-05-07 13:20:28)
No hay categorías de cocineros, dice "cocinero"</t>
      </text>
    </comment>
    <comment authorId="0" ref="E14">
      <text>
        <t xml:space="preserve">======
ID#AAAB51asQYc
Usuario    (2026-05-07 13:20:27)
En la fuente dice "enfermero de ambos sexos 75"</t>
      </text>
    </comment>
  </commentList>
  <extLst>
    <ext uri="GoogleSheetsCustomDataVersion2">
      <go:sheetsCustomData xmlns:go="http://customooxmlschemas.google.com/" r:id="rId1" roundtripDataSignature="AMtx7mg8cKk2gPQXlqBh1LbhN13lr9+FQ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99">
      <text>
        <t xml:space="preserve">======
ID#AAAB51asQdE
Patricia Elizabeth Olguin    (2026-05-07 13:20:28)
No aparce más esta categoría, en adelante parece ser reemplazada por Auxiliar de tercera</t>
      </text>
    </comment>
    <comment authorId="0" ref="G7">
      <text>
        <t xml:space="preserve">======
ID#AAAB51asQcM
Patricia Elizabeth Olguin    (2026-05-07 13:20:28)
100 en C. de Senadores y Diputados</t>
      </text>
    </comment>
    <comment authorId="0" ref="G36">
      <text>
        <t xml:space="preserve">======
ID#AAAB51asQT4
Patricia Elizabeth Olguin    (2026-05-07 13:20:27)
100 pesos en Hosp. EC</t>
      </text>
    </comment>
    <comment authorId="0" ref="D191">
      <text>
        <t xml:space="preserve">======
ID#AAAB51asQas
Patricia Elizabeth Olguin    (2026-05-07 13:20:28)
No está vigilante, categoría más baja es agente con 120 pesos</t>
      </text>
    </comment>
    <comment authorId="0" ref="E191">
      <text>
        <t xml:space="preserve">======
ID#AAAB51asQVs
Patricia Elizabeth Olguin    (2026-05-07 13:20:27)
No está vigilante, categoría más baja es agente con 120 pesos</t>
      </text>
    </comment>
    <comment authorId="0" ref="G191">
      <text>
        <t xml:space="preserve">======
ID#AAAB51asQV0
Patricia Elizabeth Olguin    (2026-05-07 13:20:27)
No está vigilante, categoría más baja es agente con 120 pesos</t>
      </text>
    </comment>
    <comment authorId="0" ref="B24">
      <text>
        <t xml:space="preserve">======
ID#AAAB51asQY4
Usuario    (2026-05-07 13:20:27)
Enfermero de 1a 100  de 2a 60</t>
      </text>
    </comment>
    <comment authorId="0" ref="D181">
      <text>
        <t xml:space="preserve">======
ID#AAAB51asQUQ
Patricia Elizabeth Olguin    (2026-05-07 13:20:27)
Vigente enero a abril?</t>
      </text>
    </comment>
    <comment authorId="0" ref="E181">
      <text>
        <t xml:space="preserve">======
ID#AAAB51asQVA
Patricia Elizabeth Olguin    (2026-05-07 13:20:27)
Vigente mayo a diciembre?</t>
      </text>
    </comment>
    <comment authorId="0" ref="F18">
      <text>
        <t xml:space="preserve">======
ID#AAAB51asQWE
Patricia Elizabeth Olguin    (2026-05-07 13:20:27)
No está vigilante, categoría más baja es agente con 120 pesos</t>
      </text>
    </comment>
    <comment authorId="0" ref="F210">
      <text>
        <t xml:space="preserve">======
ID#AAAB51asQTA
Patricia Elizabeth Olguin    (2026-05-07 13:20:27)
No aparece planchadora en 1932 Videla</t>
      </text>
    </comment>
    <comment authorId="0" ref="E208">
      <text>
        <t xml:space="preserve">======
ID#AAAB51asQbk
Patricia Elizabeth Olguin    (2026-05-07 13:20:28)
Hosp. Ponce, no está en maternidad</t>
      </text>
    </comment>
    <comment authorId="0" ref="G18">
      <text>
        <t xml:space="preserve">======
ID#AAAB51asQcE
Patricia Elizabeth Olguin    (2026-05-07 13:20:28)
No está vigilante, categoría más baja es agente con 120 pesos</t>
      </text>
    </comment>
    <comment authorId="0" ref="H18">
      <text>
        <t xml:space="preserve">======
ID#AAAB51asQbg
Patricia Elizabeth Olguin    (2026-05-07 13:20:28)
No está vigilante, categoría más baja es agente con 120 pesos</t>
      </text>
    </comment>
    <comment authorId="0" ref="G208">
      <text>
        <t xml:space="preserve">======
ID#AAAB51asQag
Patricia Elizabeth Olguin    (2026-05-07 13:20:28)
Hosp. Ponce, no está en maternidad</t>
      </text>
    </comment>
    <comment authorId="0" ref="B202">
      <text>
        <t xml:space="preserve">======
ID#AAAB51asQTs
Usuario    (2026-05-07 13:20:27)
Enfermero de 1a 100  de 2a 60</t>
      </text>
    </comment>
    <comment authorId="0" ref="G45">
      <text>
        <t xml:space="preserve">======
ID#AAAB51asQYE
Patricia Elizabeth Olguin    (2026-05-07 13:20:27)
Reformatorio de menores, no está para hospitales</t>
      </text>
    </comment>
    <comment authorId="0" ref="G6">
      <text>
        <t xml:space="preserve">======
ID#AAAB51asQdI
Patricia Elizabeth Olguin    (2026-05-07 13:20:28)
160 en C. de Senadores y Diputados</t>
      </text>
    </comment>
    <comment authorId="0" ref="F192">
      <text>
        <t xml:space="preserve">======
ID#AAAB51asQU4
Patricia Elizabeth Olguin    (2026-05-07 13:20:27)
No aparece portero en 1932 Videla</t>
      </text>
    </comment>
    <comment authorId="0" ref="E186">
      <text>
        <t xml:space="preserve">======
ID#AAAB51asQXA
Patricia Elizabeth Olguin    (2026-05-07 13:20:27)
No aumentamos a 120 porque es menor</t>
      </text>
    </comment>
    <comment authorId="0" ref="E211">
      <text>
        <t xml:space="preserve">======
ID#AAAB51asQT0
Patricia Elizabeth Olguin    (2026-05-07 13:20:27)
Reformatorio de menores, no está para hospitales</t>
      </text>
    </comment>
    <comment authorId="0" ref="G46">
      <text>
        <t xml:space="preserve">======
ID#AAAB51asQZM
Patricia Elizabeth Olguin    (2026-05-07 13:20:27)
Hosp. Ponce, no está en maternidad</t>
      </text>
    </comment>
    <comment authorId="0" ref="H46">
      <text>
        <t xml:space="preserve">======
ID#AAAB51asQZA
Patricia Elizabeth Olguin    (2026-05-07 13:20:27)
Hosp. Ponce, no está en maternidad</t>
      </text>
    </comment>
    <comment authorId="0" ref="F42">
      <text>
        <t xml:space="preserve">======
ID#AAAB51asQbE
Patricia Elizabeth Olguin    (2026-05-07 13:20:28)
Colchonera en Hops. EC a 80 pesos</t>
      </text>
    </comment>
    <comment authorId="0" ref="G11">
      <text>
        <t xml:space="preserve">======
ID#AAAB51asQZ0
Patricia Elizabeth Olguin    (2026-05-07 13:20:28)
No aparce más esta categoría, en adelante parece ser reemplazada por Auxiliar de tercera</t>
      </text>
    </comment>
    <comment authorId="0" ref="H11">
      <text>
        <t xml:space="preserve">======
ID#AAAB51asQTk
Patricia Elizabeth Olguin    (2026-05-07 13:20:27)
No aparce más esta categoría, en adelante parece ser reemplazada por Auxiliar de tercera</t>
      </text>
    </comment>
    <comment authorId="0" ref="E199">
      <text>
        <t xml:space="preserve">======
ID#AAAB51asQUA
Patricia Elizabeth Olguin    (2026-05-07 13:20:27)
No aparce más esta categoría, en adelante parece ser reemplazada por Auxiliar de tercera</t>
      </text>
    </comment>
  </commentList>
  <extLst>
    <ext uri="GoogleSheetsCustomDataVersion2">
      <go:sheetsCustomData xmlns:go="http://customooxmlschemas.google.com/" r:id="rId1" roundtripDataSignature="AMtx7mi4or22kJ95wrbMi7wOel/g5Rr2a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5">
      <text>
        <t xml:space="preserve">======
ID#AAAB51asQXk
Leo    (2026-05-07 13:20:27)
100 para mucama comedor y consultorio en Serv. Prot. Maternid y Prim Infancia</t>
      </text>
    </comment>
    <comment authorId="0" ref="G37">
      <text>
        <t xml:space="preserve">======
ID#AAAB51asQZc
Patricia Elizabeth Olguin    (2026-05-07 13:20:28)
35 en H. SA</t>
      </text>
    </comment>
    <comment authorId="0" ref="G36">
      <text>
        <t xml:space="preserve">======
ID#AAAB51asQVM
Patricia Elizabeth Olguin    (2026-05-07 13:20:27)
55 en H. SA</t>
      </text>
    </comment>
    <comment authorId="0" ref="C32">
      <text>
        <t xml:space="preserve">======
ID#AAAB51asQUE
Leo    (2026-05-07 13:20:27)
80 en H. San Antonio</t>
      </text>
    </comment>
    <comment authorId="0" ref="G35">
      <text>
        <t xml:space="preserve">======
ID#AAAB51asQV4
Leo    (2026-05-07 13:20:27)
40 el del Boletín oficial, 50 en Penitenciaría, 60 en Hacienda y Dir. O. Públicas</t>
      </text>
    </comment>
    <comment authorId="0" ref="G31">
      <text>
        <t xml:space="preserve">======
ID#AAAB51asQco
Patricia Elizabeth Olguin    (2026-05-07 13:20:28)
60 en H. SA</t>
      </text>
    </comment>
    <comment authorId="0" ref="G30">
      <text>
        <t xml:space="preserve">======
ID#AAAB51asQck
Patricia Elizabeth Olguin    (2026-05-07 13:20:28)
70 en H. SA</t>
      </text>
    </comment>
    <comment authorId="0" ref="G27">
      <text>
        <t xml:space="preserve">======
ID#AAAB51asQbM
Patricia Elizabeth Olguin    (2026-05-07 13:20:28)
70, 60 y 50 (sin indicación de categoría) en H. SA</t>
      </text>
    </comment>
    <comment authorId="0" ref="C53">
      <text>
        <t xml:space="preserve">======
ID#AAAB51asQVE
Leo    (2026-05-07 13:20:27)
en un caso cobra 140</t>
      </text>
    </comment>
    <comment authorId="0" ref="C52">
      <text>
        <t xml:space="preserve">======
ID#AAAB51asQbo
Patricia Elizabeth Olguin    (2026-05-07 13:20:28)
Idem en ppto 1931</t>
      </text>
    </comment>
    <comment authorId="0" ref="C51">
      <text>
        <t xml:space="preserve">======
ID#AAAB51asQcw
Leo    (2026-05-07 13:20:28)
en otras repart. 75</t>
      </text>
    </comment>
    <comment authorId="0" ref="G20">
      <text>
        <t xml:space="preserve">======
ID#AAAB51asQSY
Leo    (2026-05-07 13:20:27)
80 en Dir. Salubridad-Asist pública</t>
      </text>
    </comment>
    <comment authorId="0" ref="G18">
      <text>
        <t xml:space="preserve">======
ID#AAAB51asQdc
Leo    (2026-05-07 13:20:28)
70 en Dir. Salubridad-Asist pública</t>
      </text>
    </comment>
    <comment authorId="0" ref="G17">
      <text>
        <t xml:space="preserve">======
ID#AAAB51asQXU
Leo    (2026-05-07 13:20:27)
70 en Dir. Salubridad-Vacuna y Desinfección, 60 en H. Prov.</t>
      </text>
    </comment>
    <comment authorId="0" ref="G16">
      <text>
        <t xml:space="preserve">======
ID#AAAB51asQSs
Leo    (2026-05-07 13:20:27)
75 en Hacienda</t>
      </text>
    </comment>
    <comment authorId="0" ref="G14">
      <text>
        <t xml:space="preserve">======
ID#AAAB51asQVw
Leo    (2026-05-07 13:20:27)
50 en Registro civil, 60 en Dir. Gral Industrias</t>
      </text>
    </comment>
    <comment authorId="0" ref="G12">
      <text>
        <t xml:space="preserve">======
ID#AAAB51asQWo
Leo    (2026-05-07 13:20:27)
1300 del 1 enero al 6 marzo y 1500 del 7 marzo al 31 diciembre (idem para vicegobernador).</t>
      </text>
    </comment>
    <comment authorId="0" ref="C39">
      <text>
        <t xml:space="preserve">======
ID#AAAB51asQaM
Leo    (2026-05-07 13:20:28)
90 en Insp. Vacunas y Desinfección</t>
      </text>
    </comment>
  </commentList>
  <extLst>
    <ext uri="GoogleSheetsCustomDataVersion2">
      <go:sheetsCustomData xmlns:go="http://customooxmlschemas.google.com/" r:id="rId1" roundtripDataSignature="AMtx7mjEEYDRqbodbViyokEiero2JuTQi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9">
      <text>
        <t xml:space="preserve">======
ID#AAAB51asQUc
Usuario    (2026-05-07 13:20:27)
Gobernación. Mayordomo 180</t>
      </text>
    </comment>
    <comment authorId="0" ref="E34">
      <text>
        <t xml:space="preserve">======
ID#AAAB51asQWg
Leo    (2026-05-07 13:20:27)
Peón de viña de Arizu jornal más frecuente, varía entre 0,6 y 2.</t>
      </text>
    </comment>
    <comment authorId="0" ref="F34">
      <text>
        <t xml:space="preserve">======
ID#AAAB51asQbI
Leo    (2026-05-07 13:20:28)
Peón de viña de Arizu jornal más frecuente, varía entre 1.3 y 2.</t>
      </text>
    </comment>
    <comment authorId="0" ref="B30">
      <text>
        <t xml:space="preserve">======
ID#AAAB51asQT8
Leo    (2026-05-07 13:20:27)
Ayudante sin diploma en escuelas graduadas y elementares cobraban m$n 40 y en escuelas alternadas que eran la mayoría m$n 45.</t>
      </text>
    </comment>
    <comment authorId="0" ref="C18">
      <text>
        <t xml:space="preserve">======
ID#AAAB51asQWc
Usuario    (2026-05-07 13:20:27)
Enfermero de 1a cobraba 80 y de 2a 60.</t>
      </text>
    </comment>
    <comment authorId="0" ref="D18">
      <text>
        <t xml:space="preserve">======
ID#AAAB51asQcU
Usuario    (2026-05-07 13:20:28)
Enfermero 1a a 60 y de 2a a 40. En Hosp SA, enfermeros (sin distinguir categoría) a 60</t>
      </text>
    </comment>
    <comment authorId="0" ref="G18">
      <text>
        <t xml:space="preserve">======
ID#AAAB51asQc8
Usuario    (2026-05-07 13:20:28)
Hosp. SA. En la fuente dice "enfermero de ambos sexos 75"</t>
      </text>
    </comment>
    <comment authorId="0" ref="C14">
      <text>
        <t xml:space="preserve">======
ID#AAAB51asQZE
Leo    (2026-05-07 13:20:27)
4 a 6 m$n por día (se tomó 4)</t>
      </text>
    </comment>
    <comment authorId="0" ref="K22">
      <text>
        <t xml:space="preserve">======
ID#AAAB51asQXY
Usuario    (2026-05-07 13:20:27)
Salubridad.</t>
      </text>
    </comment>
    <comment authorId="0" ref="D14">
      <text>
        <t xml:space="preserve">======
ID#AAAB51asQcA
Usuario    (2026-05-07 13:20:28)
Dpto Gral Policía
Salubridad, mecánico 150</t>
      </text>
    </comment>
    <comment authorId="0" ref="B10">
      <text>
        <t xml:space="preserve">======
ID#AAAB51asQYI
Usuario    (2026-05-07 13:20:27)
Ministerio</t>
      </text>
    </comment>
    <comment authorId="0" ref="K18">
      <text>
        <t xml:space="preserve">======
ID#AAAB51asQWs
Usuario    (2026-05-07 13:20:27)
Enfermeros de primera 130 y de segunda 120.  En la fuente están agrupados con otros cargos pero sepuede deducir que todos cobraban lo mismo.</t>
      </text>
    </comment>
    <comment authorId="0" ref="K14">
      <text>
        <t xml:space="preserve">======
ID#AAAB51asQS8
Usuario    (2026-05-07 13:20:27)
Salubridad. Idem mecánico. También se indica que cobran 180, 150, 130 pero probablemente tienen más calificación.</t>
      </text>
    </comment>
    <comment authorId="0" ref="K10">
      <text>
        <t xml:space="preserve">======
ID#AAAB51asQVI
Usuario    (2026-05-07 13:20:27)
Gobernación. En salubridad, ordenanza 120.</t>
      </text>
    </comment>
    <comment authorId="0" ref="B31">
      <text>
        <t xml:space="preserve">======
ID#AAAB51asQYs
Leo    (2026-05-07 13:20:27)
Ayudante sin diploma en escuelas graduadas y elementares (no había varones en escuelas alternadas).</t>
      </text>
    </comment>
    <comment authorId="0" ref="D23">
      <text>
        <t xml:space="preserve">======
ID#AAAB51asQZg
Usuario    (2026-05-07 13:20:28)
Parque Gra. San Martín, jardinero 200. Salubridad, jardinero 60, cochero 60</t>
      </text>
    </comment>
    <comment authorId="0" ref="D19">
      <text>
        <t xml:space="preserve">======
ID#AAAB51asQU0
Usuario    (2026-05-07 13:20:27)
Enfermeras mujeres solo en Hosp SA</t>
      </text>
    </comment>
    <comment authorId="0" ref="K23">
      <text>
        <t xml:space="preserve">======
ID#AAAB51asQX4
Usuario    (2026-05-07 13:20:27)
Salubridad</t>
      </text>
    </comment>
    <comment authorId="0" ref="D15">
      <text>
        <t xml:space="preserve">======
ID#AAAB51asQS4
Patricia Elizabeth Olguin    (2026-05-07 13:20:27)
Mecánico electricista $180 mensuales en Ppto general de la Provincia para 1914, Mrio de Industria y OP, Dir. de Industrias, Usina Luz y Fuerza p. 408 (foto P1040965).</t>
      </text>
    </comment>
    <comment authorId="0" ref="B11">
      <text>
        <t xml:space="preserve">======
ID#AAAB51asQdQ
Usuario    (2026-05-07 13:20:28)
Casa de Gobierno</t>
      </text>
    </comment>
    <comment authorId="0" ref="K19">
      <text>
        <t xml:space="preserve">======
ID#AAAB51asQXo
Usuario    (2026-05-07 13:20:27)
Salubridad. No se mencionan mujeres enfermeras.</t>
      </text>
    </comment>
    <comment authorId="0" ref="D11">
      <text>
        <t xml:space="preserve">======
ID#AAAB51asQdA
Usuario    (2026-05-07 13:20:28)
Gobernación. Portero y ordenanza 80, chofer 200, cochero 100. En Dr. Gral Esc. Mayordomo 80.</t>
      </text>
    </comment>
    <comment authorId="0" ref="H15">
      <text>
        <t xml:space="preserve">======
ID#AAAB51asQa0
Patricia Elizabeth Olguin    (2026-05-07 13:20:28)
Remuneraciones de trabajadores de ByVG.</t>
      </text>
    </comment>
    <comment authorId="0" ref="I15">
      <text>
        <t xml:space="preserve">======
ID#AAAB51asQUw
Patricia Elizabeth Olguin    (2026-05-07 13:20:27)
Remuneración de trabajadores de ByVGiol.</t>
      </text>
    </comment>
    <comment authorId="0" ref="J15">
      <text>
        <t xml:space="preserve">======
ID#AAAB51asQTU
Patricia Elizabeth Olguin    (2026-05-07 13:20:27)
Remuneración de trabajadores de ByVGiol, reducción de jornal del 8%.</t>
      </text>
    </comment>
    <comment authorId="0" ref="C36">
      <text>
        <t xml:space="preserve">======
ID#AAAB51asQTg
Leo    (2026-05-07 13:20:27)
3,5 a 5 m$n por día (se tomo el mínimo 3,5).</t>
      </text>
    </comment>
    <comment authorId="0" ref="E36">
      <text>
        <t xml:space="preserve">======
ID#AAAB51asQcc
Leo    (2026-05-07 13:20:28)
Jornal más frecuente del tonelero de Arizu era de m$n 3 por día.</t>
      </text>
    </comment>
    <comment authorId="0" ref="F36">
      <text>
        <t xml:space="preserve">======
ID#AAAB51asQX8
Leo    (2026-05-07 13:20:27)
Jornales más frecuentes del tonelero de Arizu era de m$n 3,40 o 3,5 por día.</t>
      </text>
    </comment>
    <comment authorId="0" ref="G36">
      <text>
        <t xml:space="preserve">======
ID#AAAB51asQa4
Leo    (2026-05-07 13:20:28)
Mucha variabilidad en 1922 (3,2, 3,5, 4 y 7). En 1923 solo se consigna 7 pero entendemos que los precios son similalres al año anterior y probablemente se contrató a los más calificado por pocos días.</t>
      </text>
    </comment>
    <comment authorId="0" ref="E32">
      <text>
        <t xml:space="preserve">======
ID#AAAB51asQcY
Leo    (2026-05-07 13:20:28)
Peón de bodega (secciones expedición, etc.). Jornal más frecuente varía entre 2 y 2,4.</t>
      </text>
    </comment>
    <comment authorId="0" ref="H32">
      <text>
        <t xml:space="preserve">======
ID#AAAB51asQTo
Patricia Elizabeth Olguin    (2026-05-07 13:20:27)
Obrero vinícola ByVGiol.</t>
      </text>
    </comment>
    <comment authorId="0" ref="I32">
      <text>
        <t xml:space="preserve">======
ID#AAAB51asQaA
Patricia Elizabeth Olguin    (2026-05-07 13:20:28)
Obrero vinícola ByVGiol.</t>
      </text>
    </comment>
    <comment authorId="0" ref="J32">
      <text>
        <t xml:space="preserve">======
ID#AAAB51asQZ4
Leo    (2026-05-07 13:20:28)
Obrero vinícola ByVGiol, reducción jornal 5%.</t>
      </text>
    </comment>
    <comment authorId="0" ref="C16">
      <text>
        <t xml:space="preserve">======
ID#AAAB51asQUU
Leo    (2026-05-07 13:20:27)
4 a 6 m$n por día (se tomó 4)</t>
      </text>
    </comment>
    <comment authorId="0" ref="K24">
      <text>
        <t xml:space="preserve">======
ID#AAAB51asQTE
Usuario    (2026-05-07 13:20:27)
Lavanderas y planchadoras. También se indican sueldos mayores de 100 y 90 pesos para ambas categorías.</t>
      </text>
    </comment>
    <comment authorId="0" ref="D16">
      <text>
        <t xml:space="preserve">======
ID#AAAB51asQVg
Leo    (2026-05-07 13:20:27)
Albañil en construcc OP salario promedio diario m$n 3,97 (se consideró 4 porque incluye categorías 1a a 4a y 7a, pero la mayor+ia son de 1a).</t>
      </text>
    </comment>
    <comment authorId="0" ref="B8">
      <text>
        <t xml:space="preserve">======
ID#AAAB51asQUM
Usuario    (2026-05-07 13:20:27)
Presidente</t>
      </text>
    </comment>
    <comment authorId="0" ref="K16">
      <text>
        <t xml:space="preserve">======
ID#AAAB51asQXc
Usuario    (2026-05-07 13:20:27)
Salubridad.</t>
      </text>
    </comment>
    <comment authorId="0" ref="D8">
      <text>
        <t xml:space="preserve">======
ID#AAAB51asQZ8
Usuario    (2026-05-07 13:20:28)
Presidente</t>
      </text>
    </comment>
    <comment authorId="0" ref="K12">
      <text>
        <t xml:space="preserve">======
ID#AAAB51asQbQ
Usuario    (2026-05-07 13:20:28)
Policía. Escribiente de policía</t>
      </text>
    </comment>
    <comment authorId="0" ref="F4">
      <text>
        <t xml:space="preserve">======
ID#AAAB51asQdM
Leo    (2026-05-07 13:20:28)
No hubo ley de ppto desde 1917 a 1922.</t>
      </text>
    </comment>
    <comment authorId="0" ref="G4">
      <text>
        <t xml:space="preserve">======
ID#AAAB51asQds
Usuario    (2026-05-07 13:20:28)
No hubo ppto desde 1916.</t>
      </text>
    </comment>
    <comment authorId="0" ref="D29">
      <text>
        <t xml:space="preserve">======
ID#AAAB51asQc0
Usuario    (2026-05-07 13:20:28)
Materinidad josé F. Moreno. Partera de 2a, diplomada 250</t>
      </text>
    </comment>
    <comment authorId="0" ref="H33">
      <text>
        <t xml:space="preserve">======
ID#AAAB51asQaE
Patricia Elizabeth Olguin    (2026-05-07 13:20:28)
Obrera vinícola ByVG.</t>
      </text>
    </comment>
    <comment authorId="0" ref="I33">
      <text>
        <t xml:space="preserve">======
ID#AAAB51asQW4
Patricia Elizabeth Olguin    (2026-05-07 13:20:27)
Obrera vinícola ByVG.</t>
      </text>
    </comment>
    <comment authorId="0" ref="J33">
      <text>
        <t xml:space="preserve">======
ID#AAAB51asQYw
Patricia Elizabeth Olguin    (2026-05-07 13:20:27)
Obrera vinícola ByVG.</t>
      </text>
    </comment>
    <comment authorId="0" ref="C25">
      <text>
        <t xml:space="preserve">======
ID#AAAB51asQcI
Usuario    (2026-05-07 13:20:28)
No se diferencian categorias.</t>
      </text>
    </comment>
    <comment authorId="0" ref="G29">
      <text>
        <t xml:space="preserve">======
ID#AAAB51asQSo
Usuario    (2026-05-07 13:20:27)
Maternidad Moreno. Diplomada</t>
      </text>
    </comment>
    <comment authorId="0" ref="D25">
      <text>
        <t xml:space="preserve">======
ID#AAAB51asQZQ
Usuario    (2026-05-07 13:20:27)
No se diferencian categorias.</t>
      </text>
    </comment>
    <comment authorId="0" ref="B17">
      <text>
        <t xml:space="preserve">======
ID#AAAB51asQYA
Usuario    (2026-05-07 13:20:27)
Policía.</t>
      </text>
    </comment>
    <comment authorId="0" ref="K25">
      <text>
        <t xml:space="preserve">======
ID#AAAB51asQU8
Usuario    (2026-05-07 13:20:27)
No se diferencian categorias.</t>
      </text>
    </comment>
    <comment authorId="0" ref="G21">
      <text>
        <t xml:space="preserve">======
ID#AAAB51asQTc
Usuario    (2026-05-07 13:20:27)
No hay categorías de cocineros, dice "cocinero"</t>
      </text>
    </comment>
    <comment authorId="0" ref="D17">
      <text>
        <t xml:space="preserve">======
ID#AAAB51asQbc
Usuario    (2026-05-07 13:20:28)
Dpto Gral Policía. Peluquero 85, herrador 120. Salubridad, peón 80. En Anuario 1914, construcc de OP peón salario promedio para varias categorías (de 1a a 7a pero la mayoría son de 1a y 2a) es 2,12 por día; consideramos 2 (para categorías más bajas) porque ese valor es más cercano al de 1910 (así ocurrió con casi todos los saalrios privados).</t>
      </text>
    </comment>
    <comment authorId="0" ref="K21">
      <text>
        <t xml:space="preserve">======
ID#AAAB51asQYM
Usuario    (2026-05-07 13:20:27)
Salubridad. Cocinero ayudante principal cobró 180. Ichoferes 130.</t>
      </text>
    </comment>
    <comment authorId="0" ref="K17">
      <text>
        <t xml:space="preserve">======
ID#AAAB51asQW0
Usuario    (2026-05-07 13:20:27)
No se mencionan peones.</t>
      </text>
    </comment>
    <comment authorId="0" ref="C38">
      <text>
        <t xml:space="preserve">======
ID#AAAB51asQa8
Leo    (2026-05-07 13:20:28)
3,5 a 5 m$n por día (se tomo el mínimo 3,5).</t>
      </text>
    </comment>
    <comment authorId="0" ref="K13">
      <text>
        <t xml:space="preserve">======
ID#AAAB51asQcg
Usuario    (2026-05-07 13:20:28)
Personal de tropa de policía. Agente</t>
      </text>
    </comment>
    <comment authorId="0" ref="C5">
      <text>
        <t xml:space="preserve">======
ID#AAAB51asQaw
Usuario    (2026-05-07 13:20:28)
Es un promedio ponderado: 1300 del 1 enero al 6 marzo y 1500 del 7 marzo al 31 diciembre (idem para vicegobernador).</t>
      </text>
    </comment>
    <comment authorId="0" ref="D5">
      <text>
        <t xml:space="preserve">======
ID#AAAB51asQc4
Usuario    (2026-05-07 13:20:28)
Es un promedio ponderado: 1500 del 1 enero al 6 marzo y 3000 del 7 marzo al 31 diciembre (idem para vicegobernador, pero los valores fueron de 1000 y 1500, respectivamente).</t>
      </text>
    </comment>
  </commentList>
  <extLst>
    <ext uri="GoogleSheetsCustomDataVersion2">
      <go:sheetsCustomData xmlns:go="http://customooxmlschemas.google.com/" r:id="rId1" roundtripDataSignature="AMtx7mjVO7K0k0ywtOuwhGcX5AuhChuNn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8">
      <text>
        <t xml:space="preserve">======
ID#AAAB51asQZw
Leo    (2026-05-07 13:20:28)
Se calculó como el promedio de los índices anuales.</t>
      </text>
    </comment>
    <comment authorId="0" ref="K9">
      <text>
        <t xml:space="preserve">======
ID#AAAB51asQb4
Usuario    (2026-05-07 13:20:28)
Enfermeros de primera 130 y de segunda 120.  En la fuente están agrupados con otros cargos pero sepuede deducir que todos cobraban lo mismo.</t>
      </text>
    </comment>
    <comment authorId="0" ref="K5">
      <text>
        <t xml:space="preserve">======
ID#AAAB51asQYo
Usuario    (2026-05-07 13:20:27)
Policía. Escribiente de policía. Se tomó el de la policía porque ya casi no aparece esta ocupación</t>
      </text>
    </comment>
    <comment authorId="0" ref="G63">
      <text>
        <t xml:space="preserve">======
ID#AAAB51asQWk
Usuario    (2026-05-07 13:20:27)
No hubo ppto desde 1916.</t>
      </text>
    </comment>
    <comment authorId="0" ref="B26">
      <text>
        <t xml:space="preserve">======
ID#AAAB51asQSc
Leo    (2026-05-07 13:20:27)
Ayudante sin diploma en escuelas graduadas y elementares (no había varones en escuelas alternadas).</t>
      </text>
    </comment>
    <comment authorId="0" ref="G121">
      <text>
        <t xml:space="preserve">======
ID#AAAB51asQbU
Usuario    (2026-05-07 13:20:28)
No hubo ppto desde 1916.</t>
      </text>
    </comment>
    <comment authorId="0" ref="C14">
      <text>
        <t xml:space="preserve">======
ID#AAAB51asQXw
Leo    (2026-05-07 13:20:27)
4 a 6 m$n por día (se tomó 4)</t>
      </text>
    </comment>
    <comment authorId="0" ref="K22">
      <text>
        <t xml:space="preserve">======
ID#AAAB51asQWM
Usuario    (2026-05-07 13:20:27)
Lavanderas y planchadoras. También se indican sueldos mayores de 100 y 90 pesos para ambas categorías.</t>
      </text>
    </comment>
    <comment authorId="0" ref="D14">
      <text>
        <t xml:space="preserve">======
ID#AAAB51asQWI
Leo    (2026-05-07 13:20:27)
Albañil en construcc OP salario promedio diario m$n 3,97 (se consideró 4 porque incluye categorías 1a a 4a y 7a, pero la mayor+ia son de 1a).</t>
      </text>
    </comment>
    <comment authorId="0" ref="B10">
      <text>
        <t xml:space="preserve">======
ID#AAAB51asQUg
Usuario    (2026-05-07 13:20:27)
Ministerio</t>
      </text>
    </comment>
    <comment authorId="0" ref="D105">
      <text>
        <t xml:space="preserve">======
ID#AAAB51asQYQ
Usuario    (2026-05-07 13:20:27)
Es un promedio ponderado: 1500 del 1 enero al 6 marzo y 3000 del 7 marzo al 31 diciembre (idem para vicegobernador, pero los valores fueron de 1000 y 1500, respectivamente).</t>
      </text>
    </comment>
    <comment authorId="0" ref="B6">
      <text>
        <t xml:space="preserve">======
ID#AAAB51asQUY
Usuario    (2026-05-07 13:20:27)
Casa de Gobierno</t>
      </text>
    </comment>
    <comment authorId="0" ref="K14">
      <text>
        <t xml:space="preserve">======
ID#AAAB51asQY8
Usuario    (2026-05-07 13:20:27)
Salubridad.</t>
      </text>
    </comment>
    <comment authorId="0" ref="G10">
      <text>
        <t xml:space="preserve">======
ID#AAAB51asQYY
Usuario    (2026-05-07 13:20:27)
Gobernación</t>
      </text>
    </comment>
    <comment authorId="0" ref="D6">
      <text>
        <t xml:space="preserve">======
ID#AAAB51asQXE
Usuario    (2026-05-07 13:20:27)
Gobernación. Portero y ordenanza 80, chofer 200, cochero 100. En Dr. Gral Esc. Mayordomo 80.</t>
      </text>
    </comment>
    <comment authorId="0" ref="J10">
      <text>
        <t xml:space="preserve">======
ID#AAAB51asQdk
Usuario    (2026-05-07 13:20:28)
Cámara de Sen. Y Dip. 140</t>
      </text>
    </comment>
    <comment authorId="0" ref="K10">
      <text>
        <t xml:space="preserve">======
ID#AAAB51asQdo
Usuario    (2026-05-07 13:20:28)
Gobernación. En salubridad, ordenanza 120.</t>
      </text>
    </comment>
    <comment authorId="0" ref="G6">
      <text>
        <t xml:space="preserve">======
ID#AAAB51asQYk
Usuario    (2026-05-07 13:20:27)
Gobernación</t>
      </text>
    </comment>
    <comment authorId="0" ref="H6">
      <text>
        <t xml:space="preserve">======
ID#AAAB51asQdY
Usuario    (2026-05-07 13:20:28)
Gobernación</t>
      </text>
    </comment>
    <comment authorId="0" ref="J6">
      <text>
        <t xml:space="preserve">======
ID#AAAB51asQb0
Usuario    (2026-05-07 13:20:28)
Gobernación 200. En Cám. Sen 200</t>
      </text>
    </comment>
    <comment authorId="0" ref="C31">
      <text>
        <t xml:space="preserve">======
ID#AAAB51asQTM
Leo    (2026-05-07 13:20:27)
3,5 a 5 m$n por día (se tomo el mínimo 3,5).</t>
      </text>
    </comment>
    <comment authorId="0" ref="K6">
      <text>
        <t xml:space="preserve">======
ID#AAAB51asQZo
Usuario    (2026-05-07 13:20:28)
Gobernación. Mayordomo 180</t>
      </text>
    </comment>
    <comment authorId="0" ref="E31">
      <text>
        <t xml:space="preserve">======
ID#AAAB51asQYU
Leo    (2026-05-07 13:20:27)
Jornal más frecuente del tonelero de Arizu era de m$n 3 por día.</t>
      </text>
    </comment>
    <comment authorId="0" ref="F31">
      <text>
        <t xml:space="preserve">======
ID#AAAB51asQWQ
Leo    (2026-05-07 13:20:27)
Jornales más frecuentes del tonelero de Arizu era de m$n 3,40 o 3,5 por día.</t>
      </text>
    </comment>
    <comment authorId="0" ref="G31">
      <text>
        <t xml:space="preserve">======
ID#AAAB51asQXM
Leo    (2026-05-07 13:20:27)
Mucha variabilidad en 1922 (3,2, 3,5, 4 y 7). En 1923 solo se consigna 7 pero entendemos que los precios son similalres al año anterior y probablemente se contrató a los más calificado por pocos días.</t>
      </text>
    </comment>
    <comment authorId="0" ref="E27">
      <text>
        <t xml:space="preserve">======
ID#AAAB51asQVc
Leo    (2026-05-07 13:20:27)
Peón de bodega (secciones expedición, etc.). Jornal más frecuente varía entre 2 y 2,4.</t>
      </text>
    </comment>
    <comment authorId="0" ref="H27">
      <text>
        <t xml:space="preserve">======
ID#AAAB51asQVQ
Patricia Elizabeth Olguin    (2026-05-07 13:20:27)
Obrero vinícola ByVGiol.</t>
      </text>
    </comment>
    <comment authorId="0" ref="I27">
      <text>
        <t xml:space="preserve">======
ID#AAAB51asQdg
Patricia Elizabeth Olguin    (2026-05-07 13:20:28)
Obrero vinícola ByVGiol.</t>
      </text>
    </comment>
    <comment authorId="0" ref="J27">
      <text>
        <t xml:space="preserve">======
ID#AAAB51asQXI
Leo    (2026-05-07 13:20:27)
Obrero vinícola ByVGiol, reducción jornal 5%.</t>
      </text>
    </comment>
    <comment authorId="0" ref="D19">
      <text>
        <t xml:space="preserve">======
ID#AAAB51asQVU
Usuario    (2026-05-07 13:20:27)
Materinidad josé F. Moreno. Partera de 2a, diplomada 250</t>
      </text>
    </comment>
    <comment authorId="0" ref="J23">
      <text>
        <t xml:space="preserve">======
ID#AAAB51asQZY
Usuario    (2026-05-07 13:20:28)
Debe estar incluido en otros rubros como "personal de servicio" o "manutención de enfermos, ropas…."</t>
      </text>
    </comment>
    <comment authorId="0" ref="G19">
      <text>
        <t xml:space="preserve">======
ID#AAAB51asQbs
Usuario    (2026-05-07 13:20:28)
Maternidad Moreno. Diplomada</t>
      </text>
    </comment>
    <comment authorId="0" ref="D15">
      <text>
        <t xml:space="preserve">======
ID#AAAB51asQcs
Usuario    (2026-05-07 13:20:28)
Parque Gra. San Martín, jardinero 200. Salubridad, jardinero 60, cochero 60</t>
      </text>
    </comment>
    <comment authorId="0" ref="C7">
      <text>
        <t xml:space="preserve">======
ID#AAAB51asQaI
Leo    (2026-05-07 13:20:28)
4 a 6 m$n por día (se tomó 4)</t>
      </text>
    </comment>
    <comment authorId="0" ref="K15">
      <text>
        <t xml:space="preserve">======
ID#AAAB51asQTI
Usuario    (2026-05-07 13:20:27)
Salubridad</t>
      </text>
    </comment>
    <comment authorId="0" ref="D7">
      <text>
        <t xml:space="preserve">======
ID#AAAB51asQbw
Usuario    (2026-05-07 13:20:28)
Dpto Gral Policía
Salubridad, mecánico 150</t>
      </text>
    </comment>
    <comment authorId="0" ref="K11">
      <text>
        <t xml:space="preserve">======
ID#AAAB51asQXs
Usuario    (2026-05-07 13:20:27)
Personal de tropa de policía. Agente</t>
      </text>
    </comment>
    <comment authorId="0" ref="B32">
      <text>
        <t xml:space="preserve">======
ID#AAAB51asQYg
Leo    (2026-05-07 13:20:27)
Estimación poco específica R.Jorba para década 1890. En 1893, contrato 20 m$n mensuales por 1 año para manutención, usufructo finca por 4 años y entrega terreno contiguo.</t>
      </text>
    </comment>
    <comment authorId="0" ref="K7">
      <text>
        <t xml:space="preserve">======
ID#AAAB51asQVk
Usuario    (2026-05-07 13:20:27)
Salubridad. Idem mecánico. También se indica que cobran 180, 150, 130 pero probablemente tienen más calificación.</t>
      </text>
    </comment>
    <comment authorId="0" ref="H28">
      <text>
        <t xml:space="preserve">======
ID#AAAB51asQW8
Patricia Elizabeth Olguin    (2026-05-07 13:20:27)
Obrera vinícola ByVG.</t>
      </text>
    </comment>
    <comment authorId="0" ref="I28">
      <text>
        <t xml:space="preserve">======
ID#AAAB51asQao
Patricia Elizabeth Olguin    (2026-05-07 13:20:28)
Obrera vinícola ByVG.</t>
      </text>
    </comment>
    <comment authorId="0" ref="J28">
      <text>
        <t xml:space="preserve">======
ID#AAAB51asQSk
Patricia Elizabeth Olguin    (2026-05-07 13:20:27)
Obrera vinícola ByVG.</t>
      </text>
    </comment>
    <comment authorId="0" ref="D20">
      <text>
        <t xml:space="preserve">======
ID#AAAB51asQb8
Usuario    (2026-05-07 13:20:28)
Enfermeras mujeres solo en Hosp SA</t>
      </text>
    </comment>
    <comment authorId="0" ref="B16">
      <text>
        <t xml:space="preserve">======
ID#AAAB51asQS0
Usuario    (2026-05-07 13:20:27)
Policía.</t>
      </text>
    </comment>
    <comment authorId="0" ref="D16">
      <text>
        <t xml:space="preserve">======
ID#AAAB51asQWU
Usuario    (2026-05-07 13:20:27)
Dpto Gral Policía. Peluquero 85, herrador 120. Salubridad, peón 80. En Anuario 1914, construcc de OP peón salario promedio para varias categorías (de 1a a 7a pero la mayoría son de 1a y 2a) es 2,12 por día; consideramos 2 (para categorías más bajas) porque ese valor es más cercano al de 1910 (así ocurrió con casi todos los saalrios privados).</t>
      </text>
    </comment>
    <comment authorId="0" ref="K20">
      <text>
        <t xml:space="preserve">======
ID#AAAB51asQTY
Usuario    (2026-05-07 13:20:27)
Salubridad. No se mencionan mujeres enfermeras.
No se mencionan mujeres enfermeras en 1945 (casi todas las ocupaciones están expresadas e género masculino), ¿cobraba igual que los varones?</t>
      </text>
    </comment>
    <comment authorId="0" ref="K16">
      <text>
        <t xml:space="preserve">======
ID#AAAB51asQY0
Usuario    (2026-05-07 13:20:27)
No se mencionan peones.</t>
      </text>
    </comment>
    <comment authorId="0" ref="D8">
      <text>
        <t xml:space="preserve">======
ID#AAAB51asQZk
Patricia Elizabeth Olguin    (2026-05-07 13:20:28)
Mecánico electricista $180 mensuales en Ppto general de la Provincia para 1914, Mrio de Industria y OP, Dir. de Industrias, Usina Luz y Fuerza p. 408 (foto P1040965).</t>
      </text>
    </comment>
    <comment authorId="0" ref="K12">
      <text>
        <t xml:space="preserve">======
ID#AAAB51asQZU
Leo    (2026-05-07 13:20:28)
No aparece más la ocupación en los pptos desde 1933.</t>
      </text>
    </comment>
    <comment authorId="0" ref="H8">
      <text>
        <t xml:space="preserve">======
ID#AAAB51asQbY
Patricia Elizabeth Olguin    (2026-05-07 13:20:28)
Remuneraciones de trabajadores de ByVG.</t>
      </text>
    </comment>
    <comment authorId="0" ref="I8">
      <text>
        <t xml:space="preserve">======
ID#AAAB51asQSw
Patricia Elizabeth Olguin    (2026-05-07 13:20:27)
Remuneración de trabajadores de ByVGiol.</t>
      </text>
    </comment>
    <comment authorId="0" ref="J8">
      <text>
        <t xml:space="preserve">======
ID#AAAB51asQXQ
Patricia Elizabeth Olguin    (2026-05-07 13:20:27)
Remuneración de trabajadores de ByVGiol, reducción de jornal del 8%.</t>
      </text>
    </comment>
    <comment authorId="0" ref="G4">
      <text>
        <t xml:space="preserve">======
ID#AAAB51asQTw
Usuario    (2026-05-07 13:20:27)
No hubo ppto desde 1916.</t>
      </text>
    </comment>
    <comment authorId="0" ref="E29">
      <text>
        <t xml:space="preserve">======
ID#AAAB51asQZI
Leo    (2026-05-07 13:20:27)
Peón de viña de Arizu jornal más frecuente, varía entre 0,6 y 2.</t>
      </text>
    </comment>
    <comment authorId="0" ref="B25">
      <text>
        <t xml:space="preserve">======
ID#AAAB51asQdU
Leo    (2026-05-07 13:20:28)
Ayudante sin diploma en escuelas graduadas y elementares cobraban m$n 40 y en escuelas alternadas que eran la mayoría m$n 45.</t>
      </text>
    </comment>
    <comment authorId="0" ref="F29">
      <text>
        <t xml:space="preserve">======
ID#AAAB51asQWY
Leo    (2026-05-07 13:20:27)
Peón de viña de Arizu jornal más frecuente, varía entre 1.3 y 2.</t>
      </text>
    </comment>
    <comment authorId="0" ref="H95">
      <text>
        <t xml:space="preserve">======
ID#AAAB51asQTQ
Leo    (2026-05-07 13:20:27)
Se calculó como el promedio de los índices anuales.</t>
      </text>
    </comment>
    <comment authorId="0" ref="D21">
      <text>
        <t xml:space="preserve">======
ID#AAAB51asQak
Usuario    (2026-05-07 13:20:28)
No se diferencian categorias.</t>
      </text>
    </comment>
    <comment authorId="0" ref="G21">
      <text>
        <t xml:space="preserve">======
ID#AAAB51asQaQ
Usuario    (2026-05-07 13:20:28)
Costurera de 1a; la costurera de 2a cobraba 50.</t>
      </text>
    </comment>
    <comment authorId="0" ref="C17">
      <text>
        <t xml:space="preserve">======
ID#AAAB51asQUk
Leo    (2026-05-07 13:20:27)
3,5 a 5 m$n por día (se tomo el mínimo 3,5).</t>
      </text>
    </comment>
    <comment authorId="0" ref="B108">
      <text>
        <t xml:space="preserve">======
ID#AAAB51asQX0
Usuario    (2026-05-07 13:20:27)
Presidente</t>
      </text>
    </comment>
    <comment authorId="0" ref="K21">
      <text>
        <t xml:space="preserve">======
ID#AAAB51asQUo
Usuario    (2026-05-07 13:20:27)
No se diferencian categorias.</t>
      </text>
    </comment>
    <comment authorId="0" ref="D13">
      <text>
        <t xml:space="preserve">======
ID#AAAB51asQaY
Usuario    (2026-05-07 13:20:28)
Corresponde a cocinero de 1a. El coicnero de 2a cobraba 60.</t>
      </text>
    </comment>
    <comment authorId="0" ref="D108">
      <text>
        <t xml:space="preserve">======
ID#AAAB51asQSg
Usuario    (2026-05-07 13:20:27)
Presidente</t>
      </text>
    </comment>
    <comment authorId="0" ref="G13">
      <text>
        <t xml:space="preserve">======
ID#AAAB51asQbA
Usuario    (2026-05-07 13:20:28)
No hay categorías de cocineros, dice "cocinero"</t>
      </text>
    </comment>
    <comment authorId="0" ref="D9">
      <text>
        <t xml:space="preserve">======
ID#AAAB51asQXg
Usuario    (2026-05-07 13:20:27)
Enfermero 1a a 60 y de 2a a 40. En Hosp SA, enfermeros (sin distinguir categoría) a 60</t>
      </text>
    </comment>
    <comment authorId="0" ref="G9">
      <text>
        <t xml:space="preserve">======
ID#AAAB51asQVo
Usuario    (2026-05-07 13:20:27)
Hosp. SA. En la fuente dice "enfermero de ambos sexos 75"</t>
      </text>
    </comment>
    <comment authorId="0" ref="K13">
      <text>
        <t xml:space="preserve">======
ID#AAAB51asQUs
Usuario    (2026-05-07 13:20:27)
Salubridad. Corresponde a cocinero de 1a; el cocinero de 2a cobraba 120. Cocinero ayudante principal cobró 180. Choferes 130.</t>
      </text>
    </comment>
    <comment authorId="0" ref="G104">
      <text>
        <t xml:space="preserve">======
ID#AAAB51asQV8
Usuario    (2026-05-07 13:20:27)
No hubo ppto desde 1916.</t>
      </text>
    </comment>
  </commentList>
  <extLst>
    <ext uri="GoogleSheetsCustomDataVersion2">
      <go:sheetsCustomData xmlns:go="http://customooxmlschemas.google.com/" r:id="rId1" roundtripDataSignature="AMtx7mhCrD8hQLviBCKAO3I/XsGJ2b77Q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
ID#AAAB51asQWA
Patricia Elizabeth Olguin    (2026-05-07 13:20:27)
En el anuario 1977-78 (p. 57, foto 1719) se indica que se considera el salario del "ayudante (peón)" para el rubor de la construcción. De hecho los valores para 1976 y 1977 coinciden con los indicados en el Anuario 1984-1986 para el "ayudante de albañil".</t>
      </text>
    </comment>
    <comment authorId="0" ref="Y34">
      <text>
        <t xml:space="preserve">======
ID#AAAB51asQUI
Patricia Elizabeth Olguin    (2026-05-07 13:20:27)
Por mes desde 1975</t>
      </text>
    </comment>
  </commentList>
  <extLst>
    <ext uri="GoogleSheetsCustomDataVersion2">
      <go:sheetsCustomData xmlns:go="http://customooxmlschemas.google.com/" r:id="rId1" roundtripDataSignature="AMtx7mhu4bvxMRQ+izSOv9T9zCoGxhBer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6">
      <text>
        <t xml:space="preserve">======
ID#AAAB51asQaU
Usuario    (2026-05-07 13:20:28)
No hubo ppto desde 1916.</t>
      </text>
    </comment>
    <comment authorId="0" ref="G44">
      <text>
        <t xml:space="preserve">======
ID#AAAB51asQac
Usuario    (2026-05-07 13:20:28)
No hubo ppto desde 1916.</t>
      </text>
    </comment>
  </commentList>
  <extLst>
    <ext uri="GoogleSheetsCustomDataVersion2">
      <go:sheetsCustomData xmlns:go="http://customooxmlschemas.google.com/" r:id="rId1" roundtripDataSignature="AMtx7mhOxj1baxZJqk2FS6vVXTjap90Dp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9">
      <text>
        <t xml:space="preserve">======
ID#AAAB51asQVY
Patricia Elizabeth Olguin    (2026-05-07 13:20:27)
Promedio entre mínimo y máximo (80/95).</t>
      </text>
    </comment>
  </commentList>
  <extLst>
    <ext uri="GoogleSheetsCustomDataVersion2">
      <go:sheetsCustomData xmlns:go="http://customooxmlschemas.google.com/" r:id="rId1" roundtripDataSignature="AMtx7miCkYWIwOMVVqkKpfX4xX9cWGiZ7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3">
      <text>
        <t xml:space="preserve">======
ID#AAAB51asQWw
Leo    (2026-05-07 13:20:27)
Dato faltante, se calculó como promedio de los valores de 1928-1931 y 1933</t>
      </text>
    </comment>
  </commentList>
  <extLst>
    <ext uri="GoogleSheetsCustomDataVersion2">
      <go:sheetsCustomData xmlns:go="http://customooxmlschemas.google.com/" r:id="rId1" roundtripDataSignature="AMtx7mjkPP9Gu+RtHXuclh8Y3XkHmcNT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G4">
      <text>
        <t xml:space="preserve">======
ID#AAAB51asQZs
Usuario    (2026-05-07 13:20:28)
No hubo ppto desde 1916.</t>
      </text>
    </comment>
  </commentList>
  <extLst>
    <ext uri="GoogleSheetsCustomDataVersion2">
      <go:sheetsCustomData xmlns:go="http://customooxmlschemas.google.com/" r:id="rId1" roundtripDataSignature="AMtx7mjfFDg6ncenw6NJxZ6+y3VhQx5zHg=="/>
    </ext>
  </extLst>
</comments>
</file>

<file path=xl/sharedStrings.xml><?xml version="1.0" encoding="utf-8"?>
<sst xmlns="http://schemas.openxmlformats.org/spreadsheetml/2006/main" count="1568" uniqueCount="715">
  <si>
    <t>Salarios nominales empleados públicos de Mendoza 1915, 1916 y 1923 (m$n por año)</t>
  </si>
  <si>
    <t>Salarios nominales empleados públicos de Mendoza 1928-1934 (m$n por año) (sin rebajas de sueldo)</t>
  </si>
  <si>
    <t>Brecha de ingresos por repartición en Mendoza (m$n por mes)</t>
  </si>
  <si>
    <t>Ocupación</t>
  </si>
  <si>
    <t>Salarios nominales empleados públicos de Mendoza 1895-1945 (m$n por mes)</t>
  </si>
  <si>
    <t>Repartición</t>
  </si>
  <si>
    <t>Part. Rel.</t>
  </si>
  <si>
    <t>Brecha (veces)</t>
  </si>
  <si>
    <t>1932 (interv.)</t>
  </si>
  <si>
    <t>1932 (Videla) desde el 1/5/1932</t>
  </si>
  <si>
    <t>1928-1931</t>
  </si>
  <si>
    <t>IPIM nacional</t>
  </si>
  <si>
    <t>IPC nacional</t>
  </si>
  <si>
    <t>Gobernador</t>
  </si>
  <si>
    <t>IPC estimado</t>
  </si>
  <si>
    <t>Senador</t>
  </si>
  <si>
    <t>Ídem</t>
  </si>
  <si>
    <t>1917, ppto de 1916</t>
  </si>
  <si>
    <t>s/d</t>
  </si>
  <si>
    <t>Presupuesto escolar 1895</t>
  </si>
  <si>
    <t>Diputado</t>
  </si>
  <si>
    <t>Poder Legislativo</t>
  </si>
  <si>
    <t>-</t>
  </si>
  <si>
    <t>Ordenanza</t>
  </si>
  <si>
    <t>Portero</t>
  </si>
  <si>
    <t>C. de Senadores. Gobernación, 90 pesos</t>
  </si>
  <si>
    <t>Cám. de Diputados; Gobernación, portero 90</t>
  </si>
  <si>
    <t>Hosp. Prov</t>
  </si>
  <si>
    <t>Ordenanza, C. de Senadores y Diputados 140 pesos, Gobernación-mayordomía 120 pesos, Hacienda-servicios y gastos (mismo sueldo)</t>
  </si>
  <si>
    <t>Cám. de Senadores</t>
  </si>
  <si>
    <t>C. de Senadores</t>
  </si>
  <si>
    <t>Casa de gobierno</t>
  </si>
  <si>
    <t>Cámara Senadores</t>
  </si>
  <si>
    <t>Escribiente</t>
  </si>
  <si>
    <t>Senador (ley 722)</t>
  </si>
  <si>
    <t>Mensajeros (menores)</t>
  </si>
  <si>
    <t>Gobernación</t>
  </si>
  <si>
    <t>Fiscalía de Estado</t>
  </si>
  <si>
    <t>Las distintas ocupaciones aparecen agrupadas, no es posible saber cuánto cobra cada una (además categorías ayudante y auxiliar para varios grados)</t>
  </si>
  <si>
    <t>Vigilante</t>
  </si>
  <si>
    <t>Dpto. Gral de Policía, Cuerpo de vigilantes</t>
  </si>
  <si>
    <t>Cuerpo de vigilantes</t>
  </si>
  <si>
    <t>Carpintero</t>
  </si>
  <si>
    <t>Mensajeros (menores), C. Senadores 100 pesos y Policía-servicio e investigaciones, Hacienda-Servicios y gastos 75 pesos (mismo sueldo)</t>
  </si>
  <si>
    <t>Dpto Gral de Policía, Servicios auxiliares</t>
  </si>
  <si>
    <t>Hospital prov</t>
  </si>
  <si>
    <t>Albañil</t>
  </si>
  <si>
    <t>Peón</t>
  </si>
  <si>
    <t>Dpto Gral de Policía, Corralón</t>
  </si>
  <si>
    <t>Corralón de policía</t>
  </si>
  <si>
    <t>Enfermero</t>
  </si>
  <si>
    <t>Hosp. Provincial; Hospital SA, 60</t>
  </si>
  <si>
    <t>Hospital prov, Hosp. SA idem</t>
  </si>
  <si>
    <t>Chauffeur 1a</t>
  </si>
  <si>
    <t>Enfermera</t>
  </si>
  <si>
    <t>Hosp. Provincial; Hospital SA, 50</t>
  </si>
  <si>
    <t>Enfermera de 1a</t>
  </si>
  <si>
    <t>Chauffeur 1a, Gobernación, mayordomía (de 3a en policía y penitenciaría cobraban 130 pesos).</t>
  </si>
  <si>
    <t>Mayordomo</t>
  </si>
  <si>
    <t>Hosp. Provincial</t>
  </si>
  <si>
    <t>Cocinero 1a</t>
  </si>
  <si>
    <t>Mens (menor)</t>
  </si>
  <si>
    <t>Peones de patio/de corralón/de farmacia</t>
  </si>
  <si>
    <t>Hosp. Provincial; Hospital SA, 100</t>
  </si>
  <si>
    <t>Cámara Diputados</t>
  </si>
  <si>
    <t>Diputado (ley 722)</t>
  </si>
  <si>
    <t>Cocinero 2a</t>
  </si>
  <si>
    <t>Hosp. Provincial; Hospital SA, 65</t>
  </si>
  <si>
    <t>Jardinero</t>
  </si>
  <si>
    <t>Ordenanza/Peón de patio</t>
  </si>
  <si>
    <r>
      <rPr>
        <rFont val="Calibri"/>
        <color theme="1"/>
      </rPr>
      <t xml:space="preserve">C. Senadores a 160 pesos, Gobernación-Mayordomía a 120 pesos, </t>
    </r>
    <r>
      <rPr>
        <rFont val="Calibri"/>
        <color rgb="FFFF0000"/>
        <sz val="11.0"/>
      </rPr>
      <t>Dir. Salubridad-Farmacia</t>
    </r>
  </si>
  <si>
    <t>Hosp. Provincial; Hospital SA, 80</t>
  </si>
  <si>
    <t>Lavandera</t>
  </si>
  <si>
    <t>Hosp. Provincial; Hospital SA, 30</t>
  </si>
  <si>
    <t>Costurera 1a</t>
  </si>
  <si>
    <t>Costurera 2a</t>
  </si>
  <si>
    <t>Auxiliar de tercera, Ministerio Gobierno-Asesoría de gob y Hacienda-seccion estadísticas (en Cámara de Senadores cobraba 175 pesos)</t>
  </si>
  <si>
    <t>Telefonista</t>
  </si>
  <si>
    <t>Peón de patio</t>
  </si>
  <si>
    <t xml:space="preserve">Gobernador </t>
  </si>
  <si>
    <t>Telefonista (en Dir. Salubridad-Asistencia pública cobraba 120 pesos, en Hosp. Emilio Civit cobraba 100), electricista, Policía-servicios telefónicos; talabartero, carpintero, peluquero, Policía-maestranza (en Penitenciaría, electricista y herrero de talleres cobraban 130 pesos c/u; electricista y carpintero en Dir. Gral O. P. cobraban 150 c/u)</t>
  </si>
  <si>
    <t>Ministros de la Corte</t>
  </si>
  <si>
    <t>Electricista</t>
  </si>
  <si>
    <t>Tengo el ppro incompleto y no se discrimiman todos los cargos</t>
  </si>
  <si>
    <t>Talabartero</t>
  </si>
  <si>
    <t>No se identifican mujeres</t>
  </si>
  <si>
    <t>Policía, maestranza</t>
  </si>
  <si>
    <t>Peluquero</t>
  </si>
  <si>
    <t>Poder Ejecutivo</t>
  </si>
  <si>
    <t xml:space="preserve">Herradores </t>
  </si>
  <si>
    <t>1300 a 1500</t>
  </si>
  <si>
    <t>Vigilantes</t>
  </si>
  <si>
    <t>Vicegobernador</t>
  </si>
  <si>
    <t>Agente -no está vigilante-, Policía-Agentes de la capital (luego de comisarios, sargentos, cabos; agentes a 100 pesos en jefaturas políticas y servicios de campaña)</t>
  </si>
  <si>
    <t>Maquinista</t>
  </si>
  <si>
    <t>800 a 1000</t>
  </si>
  <si>
    <t>Policía, Cuerpo de bomberos (maquinista, foguista y guarda tren de FFCC Industrial de Tupungato cobraban 250, 180 y 150, respectivamente)</t>
  </si>
  <si>
    <t>Foguista</t>
  </si>
  <si>
    <t>Presidente/Ministro de la Corte</t>
  </si>
  <si>
    <t xml:space="preserve">Alquiler de casa </t>
  </si>
  <si>
    <t>para comisarías en La Capital y para Comisarías y Subcomisarías en La Campana (1500 y 2500 por mes, respectivamente) (no sabemos cuántas son, por mes), Policía-Capital</t>
  </si>
  <si>
    <t>Uniformes (al año)</t>
  </si>
  <si>
    <t>de invierno y verano y calzado para tropa y oficiales de Ciudad y campaña (monto anual), Policía-Gastos comunes para policía de capital y campaña</t>
  </si>
  <si>
    <t xml:space="preserve">Cocinero </t>
  </si>
  <si>
    <t>Cocinero, Penitenciaría (ordenanza y peluquero cobrabn 100 pesos c/u y enfermero 150 pesos; cocinero con habitación en Reformatorio de menores cobraba también 100 pesos)</t>
  </si>
  <si>
    <t>Enfermero-penitenciaría</t>
  </si>
  <si>
    <t>Lavanderas</t>
  </si>
  <si>
    <t>Lavanderas-Reformatorio público de menores; en Inspección, vacuna y desinfección, las lavanderas cobraban 90 pesos c/u</t>
  </si>
  <si>
    <t>Alpargatero</t>
  </si>
  <si>
    <t>Oficial alpargatero (menor)-Reformatorio público de menores</t>
  </si>
  <si>
    <t>Vigilante/Soldado guardia de cárcel/agentes/Bomberos</t>
  </si>
  <si>
    <t>Mayordomo-Hacienda 150 hasta primer período 1932, luego 160, Servicio; en C. Senadores y Gobernación cobraba 200 pesos</t>
  </si>
  <si>
    <t>Mecánico de 1a</t>
  </si>
  <si>
    <t>No está la sección Talleres de la Dirección Gral de Obras Públicas</t>
  </si>
  <si>
    <t>Calderero</t>
  </si>
  <si>
    <t>Médico de campaña</t>
  </si>
  <si>
    <t>Fundidor</t>
  </si>
  <si>
    <t>Tornero</t>
  </si>
  <si>
    <t>Cocinero penintenciaría/reformatorio/H. Paroissiens</t>
  </si>
  <si>
    <t>Pintor</t>
  </si>
  <si>
    <t>Peones (en Dir. Gral de Policía)</t>
  </si>
  <si>
    <t>Ordenanza penitenciaría/reformatorio/hospitales</t>
  </si>
  <si>
    <t>Portero Biblioteca Dir. Gral Esc.</t>
  </si>
  <si>
    <t>Peluquero penitenciaría</t>
  </si>
  <si>
    <t>Repartidor útiles Dir. Gral Esc.</t>
  </si>
  <si>
    <t>Sereno</t>
  </si>
  <si>
    <t>Encargado de los Papagallos Parque Gral SM</t>
  </si>
  <si>
    <t>Escribiente Policía</t>
  </si>
  <si>
    <t>Peón de farmacia H. Prov./H. Paroissiens</t>
  </si>
  <si>
    <t>Parteras</t>
  </si>
  <si>
    <t>Celadores Penitenciaría</t>
  </si>
  <si>
    <t>Telefonista H. Prov</t>
  </si>
  <si>
    <t>Parteras, portero, Dir. Gral de Salubridad-Asistencia pública (portero en Hosp. EC cobraba 100 pesos)</t>
  </si>
  <si>
    <t>Capataz Parque del Oeste</t>
  </si>
  <si>
    <t xml:space="preserve">Portero </t>
  </si>
  <si>
    <t>Encargado del anfiteatro H. Prov.</t>
  </si>
  <si>
    <t>Foguista Usina Luz y Fuerza</t>
  </si>
  <si>
    <t>En Hosp. EC cobraban 100</t>
  </si>
  <si>
    <t>Enfermeros de 1a</t>
  </si>
  <si>
    <t>Mozo de comedor H. Prov./ H. SA</t>
  </si>
  <si>
    <t>Ciudador del Canal del Oeste y la turbina</t>
  </si>
  <si>
    <t>Enfermeros 1 y 2 (idem Hosp. SA y Lencinas), cocineros, jardineros y enfermeras, Hospital EC (enfermeros mayores cobraban 200 pesos y enfermeras 150 pesos en Dir. Gral Salubridad-Asistencia pública; jardinero del parque cobraba 200 pesos, Parque Gral SM)</t>
  </si>
  <si>
    <t>Repartidor H. Prov./ H. SA</t>
  </si>
  <si>
    <t>Enfermeros de 2a</t>
  </si>
  <si>
    <t>Capataz Dir. Salubridad-Asist pública</t>
  </si>
  <si>
    <t>Jardinero H. Prov./ H. SA/H. Paroissiens</t>
  </si>
  <si>
    <t>Cocinero</t>
  </si>
  <si>
    <t>Encargado del anfiteatro Hosp. Prov./H. SA</t>
  </si>
  <si>
    <t>Quintero H. Prov.</t>
  </si>
  <si>
    <t>Enfermeros de 1a H. Prov.</t>
  </si>
  <si>
    <t>Carpitero H. Prov./H. SA</t>
  </si>
  <si>
    <t>Enfermeros de 2a H. Prov.</t>
  </si>
  <si>
    <t>Jardinero, Hosp. Paroissien, 100 pesos</t>
  </si>
  <si>
    <t>Mecánico</t>
  </si>
  <si>
    <t>Albañil H. Prov./H. SA</t>
  </si>
  <si>
    <t>Ayudante cocinero</t>
  </si>
  <si>
    <t>Cocinero de 1a H. Prov./ H. SA</t>
  </si>
  <si>
    <t>Encargados de calderas H. Prov.</t>
  </si>
  <si>
    <t>Cocinero de 2a H. Prov.</t>
  </si>
  <si>
    <t>Costureras de 1a H. Prov./Maternidad/H. SA/ H. Paroissiens</t>
  </si>
  <si>
    <t>Hosp. EC, Hosp. SA, Hosp. Lencinas, Hosp. Paroissiens</t>
  </si>
  <si>
    <t xml:space="preserve">Parteras, enfermeras, costureras y mucamas, Maternidad José Federico Moreno; idem Hosp. SA </t>
  </si>
  <si>
    <t>Jardinero H. Prov.</t>
  </si>
  <si>
    <t>Colchonero H. Prov.</t>
  </si>
  <si>
    <t>Maternidad José Federico Moreno, Hosp. SA, Hosp. Paroissiens</t>
  </si>
  <si>
    <t>Peón de jardinero H. Prov.</t>
  </si>
  <si>
    <t>Costurera de 1a</t>
  </si>
  <si>
    <t>Lavanderas H. Prov.</t>
  </si>
  <si>
    <t>No está en Reformatorio de Menores ni en Maternidad José Federico Moreno, Hosp. SA, Hosp. Lencinas, Hosp. Paroissien.</t>
  </si>
  <si>
    <t>Mucama</t>
  </si>
  <si>
    <t>Enfermeras Maternidad</t>
  </si>
  <si>
    <t>Portero H. Prov./H. SA</t>
  </si>
  <si>
    <t>Hosp. Carlos Ponce, no está en Maternidad José Federico Moreno</t>
  </si>
  <si>
    <t>Planchadora</t>
  </si>
  <si>
    <t>Mucamas Maternidad/ H. Lencinas</t>
  </si>
  <si>
    <t xml:space="preserve">No está en Hosp. Diego Paroissien </t>
  </si>
  <si>
    <t>Ministros de la SCJ</t>
  </si>
  <si>
    <t>Mensajero H. Prov./ H. SA</t>
  </si>
  <si>
    <t>70?</t>
  </si>
  <si>
    <t>Enfermeros H. San Antonio</t>
  </si>
  <si>
    <t>Encargado del lavadero H. Prov.</t>
  </si>
  <si>
    <t>Camilleros H. San Antonio</t>
  </si>
  <si>
    <t>Maestras Esc. primarias</t>
  </si>
  <si>
    <t>Entes autárquicos</t>
  </si>
  <si>
    <t>1 cat</t>
  </si>
  <si>
    <t>Lavandera H. Prov.</t>
  </si>
  <si>
    <t>2 cat</t>
  </si>
  <si>
    <t>3 cat</t>
  </si>
  <si>
    <t>4 cat</t>
  </si>
  <si>
    <t>porteros</t>
  </si>
  <si>
    <t>70/50/30</t>
  </si>
  <si>
    <t>Fuentes:</t>
  </si>
  <si>
    <t>Peón de cocina H. SA</t>
  </si>
  <si>
    <t>Costurera H. Prov./ H. SA</t>
  </si>
  <si>
    <t>Tengo presupuesto para 1934</t>
  </si>
  <si>
    <t>Mucamas de sala</t>
  </si>
  <si>
    <t>Ppto 1928</t>
  </si>
  <si>
    <t>Escribiente, Ministerios y Hacienda-seccion estadísticas (en Cámara de Senadores cobraba 200 pesos)</t>
  </si>
  <si>
    <t>Ordenanza, C. de Senadores y Diputados, Gobernación-mayordomía, Hacienda-servicios y gastos (mismo sueldo)</t>
  </si>
  <si>
    <t>Telefonista, electricista, Policía-servicios telefónicos; talabartero, carpintero, peluquero, Policía-maestranza (en Penitenciaría, electricista y herrero de talleres cobraban 130 pesos c/u; electricista y carpintero en Dir. Gral O. P. cobraban 150 c/u)</t>
  </si>
  <si>
    <t>Lavandera H. SA/H. Paroissiens</t>
  </si>
  <si>
    <t>Mensajeros (menores), C. Senadores y Policía-servicio e investigaciones, Hacienda-Servicios y gastos (mismo sueldo)</t>
  </si>
  <si>
    <t>Herradores y peones, Policía-corralón</t>
  </si>
  <si>
    <t>Vigilantes, Policía-Agentes de la capital (luego de comisarios, sargentos, cabos; agentes a 100 pesos en jefaturas políticas y servicios de campaña)</t>
  </si>
  <si>
    <t>Partera</t>
  </si>
  <si>
    <t>Maquinista, foguieta y guarda tren, FFCC Industrial de Tupungato (maquinista y foguista, en Policía-Cuerpo de bomberos cobraban 130 c/u)</t>
  </si>
  <si>
    <t>Alquiler de casas para comisarías en La Capital y para Comisarías y Subcomisarías en La Campana (1500 y 2500 por mes, respectivamente), Policía</t>
  </si>
  <si>
    <t>Uniformes de invierno y verano y calzado para tropa y oficiales de Ciudad y campaña, Policía (no se especifica cantidad)</t>
  </si>
  <si>
    <t>Maestra</t>
  </si>
  <si>
    <t>Rerpartidores H. Prov.</t>
  </si>
  <si>
    <t>Lavanderas-Reformatorio público de menores; en Inspección, vacuna y desinfección, cobraban 90 pesos c/u</t>
  </si>
  <si>
    <t>Maestro</t>
  </si>
  <si>
    <t>Portero H. SA/H. Paroissiens</t>
  </si>
  <si>
    <t>Mayordomo-Hacienda 150 hasta primer período 1932, luego 160; en C. Senadores y Gobernación cobraba 200 pesos</t>
  </si>
  <si>
    <t>Mecánico de 1a, calderero, fundidor, tornero, pintor, peón, sereno, Dirección Gral de Obras Públicas-Sección talleres</t>
  </si>
  <si>
    <t>Parteras, portero, Dir. Gral de Salubridad-Asistencia pública (portero en Hosp. Provincial cobraba 100 pesos)</t>
  </si>
  <si>
    <t>Enfermeros, cocineros (ayudantes y peones de cocina cobraban 125 y 100, respectivamente), jardineros y enfermeras, Hospital Provincial (enfermeros mayores cobraban 200 pesos y enfermeras 150 pesos en Dir. Gral Salubridad-Asistencia pública; jardinero del parque cobraba 200 pesos, Parque Gral SM)</t>
  </si>
  <si>
    <t>Peón de bodega/Obrero vinícola</t>
  </si>
  <si>
    <t>Parteras, enfermeras y mucamas, Maternidad José Federico Moreno (partera, lavandera y costurera en Hosp. San Antonio  con mismo salario y lavandera y costurera en Lencinas idem)</t>
  </si>
  <si>
    <t>Planchadora, Hosp. Diego Paroissien (en este hspital idem salarios para enfermeras, lavanderas y costureras que en Lencinas/Maternidad J. Federico Moreno)</t>
  </si>
  <si>
    <t>Ppto 1931</t>
  </si>
  <si>
    <t>Cochero H. Prov.</t>
  </si>
  <si>
    <t>Cochero H. SA</t>
  </si>
  <si>
    <t>C. Senadores, Policía-Corralón, Dir. Salubridad-Farmacia</t>
  </si>
  <si>
    <t>Carrero H. SA</t>
  </si>
  <si>
    <t>Peón de farmacia H. SA</t>
  </si>
  <si>
    <t>Peón de limpieza</t>
  </si>
  <si>
    <t>Herradores, Policía-corralón</t>
  </si>
  <si>
    <t>Repartidor de comida H. SA</t>
  </si>
  <si>
    <t>Encargado de baños H. SA</t>
  </si>
  <si>
    <t>de invierno y verano y calzado para tropa y oficiales de Ciudad y campaña (monto anual), Policía-Provisionamiento</t>
  </si>
  <si>
    <t>Encargado de baños</t>
  </si>
  <si>
    <t>Peón de laboratorio H. Lencinas</t>
  </si>
  <si>
    <t>Carrero</t>
  </si>
  <si>
    <t>Alpargatero-Reformatorio público de menores</t>
  </si>
  <si>
    <t>Mayordomo-Hacienda, Servicio; en C. Senadores y Gobernación cobraba 200 pesos</t>
  </si>
  <si>
    <t>Fuente: Registro Oficial de la Provincia de Mendoza correspondiente al año 1895, Mendoza, Imprenta El Porvenir, 1896.</t>
  </si>
  <si>
    <t xml:space="preserve">Enfermeros H. Lencinas </t>
  </si>
  <si>
    <t>Ppto 1932 (Interv.)</t>
  </si>
  <si>
    <t>Tambero Gota de leche</t>
  </si>
  <si>
    <t>Planchadora H. Paroissiens</t>
  </si>
  <si>
    <t>Peón de la usina Gota de leche</t>
  </si>
  <si>
    <t>Escribiente, Ministerios y Hacienda-seccion estadísticas (en Cámara de Senadores cobraba 175 pesos)</t>
  </si>
  <si>
    <t>Cocinera Serv. Protecc. Maternidad y Prim Infancia</t>
  </si>
  <si>
    <t>Mensajero (mayor) H. Lencinas</t>
  </si>
  <si>
    <t>Ordenanza (menor) Serv. Protecc. Maternidad y Prim infancia</t>
  </si>
  <si>
    <t>Mensajero (menor) H. SA</t>
  </si>
  <si>
    <t>Poder Judicial</t>
  </si>
  <si>
    <t>Enfermeros 1 y 2 (idem Hosp. SA y Lencinas), cocineros, jardineros y enfermeras, Hospital Provincial (enfermeros mayores cobraban 200 pesos y enfermeras 150 pesos en Dir. Gral Salubridad-Asistencia pública; jardinero del parque cobraba 200 pesos, Parque Gral SM)</t>
  </si>
  <si>
    <t>Ministros Suprema Corte</t>
  </si>
  <si>
    <t>Maternidad José Federico Moreno, Hosp. SA, Hosp. Lencinas, Hosp. Paroissiens</t>
  </si>
  <si>
    <t>Maternidad José Federico Moreno</t>
  </si>
  <si>
    <t xml:space="preserve">Planchadora, Hosp. Diego Paroissien </t>
  </si>
  <si>
    <t>Escribientes/Auxiliar/Encuadernador/mayordomo</t>
  </si>
  <si>
    <t>Ppto 1932 (Videla)</t>
  </si>
  <si>
    <r>
      <rPr>
        <rFont val="Calibri"/>
        <color theme="1"/>
        <sz val="11.0"/>
      </rPr>
      <t xml:space="preserve">Ordenanza, C. de Senadores y Diputados 160 pesos, Gobernación-mayordomía 120 pesos, </t>
    </r>
    <r>
      <rPr>
        <rFont val="Calibri"/>
        <color rgb="FFFF0000"/>
        <sz val="11.0"/>
      </rPr>
      <t>Hacienda-servicios y gastos (mismo sueldo)</t>
    </r>
  </si>
  <si>
    <t>Ordenanzas</t>
  </si>
  <si>
    <t>desde 1/5/1932</t>
  </si>
  <si>
    <r>
      <rPr>
        <rFont val="Calibri"/>
        <color theme="1"/>
        <sz val="11.0"/>
      </rPr>
      <t>Mensajeros (menores), C. Senadores 100 pesos y Policía-servicio e investigaciones,</t>
    </r>
    <r>
      <rPr>
        <rFont val="Calibri"/>
        <color rgb="FFFF0000"/>
        <sz val="11.0"/>
      </rPr>
      <t xml:space="preserve"> Hacienda-Servicios y gastos 75 pesos (mismo sueldo)</t>
    </r>
  </si>
  <si>
    <r>
      <rPr>
        <rFont val="Calibri"/>
        <color theme="1"/>
        <sz val="11.0"/>
      </rPr>
      <t xml:space="preserve">Chauffeur 1a, Gobernación, </t>
    </r>
    <r>
      <rPr>
        <rFont val="Calibri"/>
        <color rgb="FFFF0000"/>
        <sz val="11.0"/>
      </rPr>
      <t>mayordomía (de 3a en policía y penitenciaría cobraban 130 pesos).</t>
    </r>
  </si>
  <si>
    <r>
      <rPr>
        <rFont val="Calibri"/>
        <color theme="1"/>
      </rPr>
      <t xml:space="preserve">C. Senadores a 160 pesos, Gobernación-Mayordomía a 120 pesos, </t>
    </r>
    <r>
      <rPr>
        <rFont val="Calibri"/>
        <color rgb="FFFF0000"/>
        <sz val="11.0"/>
      </rPr>
      <t>Policía-Corralón, Dir. Salubridad-Farmacia</t>
    </r>
  </si>
  <si>
    <t>Portero (no hay mensajeros)</t>
  </si>
  <si>
    <t>Mecánico de 1a, calderero, fundidor, tornero, pintor, peón, sereno, (electricista a 250 pesos), Dirección Gral de Obras Públicas-Sección talleres</t>
  </si>
  <si>
    <t>Obrera vinícola</t>
  </si>
  <si>
    <t>Reformatorio de Menores (no está en Maternidad José Federico Moreno, Hosp. SA, Hosp. Lencinas, Hosp. Paroissien)</t>
  </si>
  <si>
    <t>El P. Legislativo y Judicial, en general, tenían ocupaciones más calificadas que el P. Ejecutivo.</t>
  </si>
  <si>
    <t xml:space="preserve">Nota: </t>
  </si>
  <si>
    <t>Está el detalle de suledos por cargo para Hosp. Provincial en Ppto 1910.</t>
  </si>
  <si>
    <t>Ppto 1933</t>
  </si>
  <si>
    <t>Entidades autárquicas</t>
  </si>
  <si>
    <t>FFCC de Zapata a Tupungato</t>
  </si>
  <si>
    <t>maquinista</t>
  </si>
  <si>
    <t>foguista</t>
  </si>
  <si>
    <t>guarda tren</t>
  </si>
  <si>
    <t>peones</t>
  </si>
  <si>
    <t>Nota:</t>
  </si>
  <si>
    <t>Ppto 1931:</t>
  </si>
  <si>
    <t xml:space="preserve">Decretado por interventor federal. Se mantuvo vigente en 1929 y 1930 el ppto de 1928. Creación del Tribunal de Cuentas y de la Dirección de Rentas. </t>
  </si>
  <si>
    <t>Dirección Provincial de Salubridad, creada en 1897</t>
  </si>
  <si>
    <t>Hospital San Antonio (el más antiguo de Mendoza), el Hospital el Carmen (1900), el Hospital Provincial -luego llamado Emilio Civit- (1907), el Hospital de General Alvear (“Hospital Municipal”, fundado en 1912), y Hospital de Maipú y el de San Martín finalizados e inaugurados por José Néstor Lencinas (1918-1928).</t>
  </si>
  <si>
    <t>Ppto 1932: nuevos impuestos sobre el vino por "ganancia que llovió del cielo" a bodegueros y a especuladores (comerciantes). Rebaja de sueldos. Efecto de la crisis general y de la sectorial ocasionada por la helada de 1931</t>
  </si>
  <si>
    <t>Peón de viña</t>
  </si>
  <si>
    <t xml:space="preserve">Disminución de ppto total en relación con el de 1931 y el de 1928. </t>
  </si>
  <si>
    <t>Ver mensajes de gobernadores en pptos</t>
  </si>
  <si>
    <t>Pptos escolares para 1869, 1892 y 1895. En este último está el detalle de sueldos de maestras, etc., por categoría.</t>
  </si>
  <si>
    <t>Pensar en indicador proxy de desigualdad en ingresos (ver metodología trabajo citado por Hora para década 1930)</t>
  </si>
  <si>
    <t>Peón de la construcción OP</t>
  </si>
  <si>
    <t>Diferencia entre el que más gana y el que menos gana dentro de la misma reparticipación para 1928 y 1910. Ejemplo:</t>
  </si>
  <si>
    <t>Poder Ejecutivo, Gobierno: gobernador y portero/ordenanza</t>
  </si>
  <si>
    <t>Legislativo, Senadores y Diputados: senador y diputado/ordenanza</t>
  </si>
  <si>
    <t>Judicial: ministro suprema corte/ordenanza</t>
  </si>
  <si>
    <t>Calcular algunos indicadores de solvencia y liquidez fiscal</t>
  </si>
  <si>
    <t>Tonelero</t>
  </si>
  <si>
    <t>Salarios nominales empleados públicos de Mendoza 1928-1934 (m$n por año)</t>
  </si>
  <si>
    <t>ene a abril?</t>
  </si>
  <si>
    <t>mayo a dic?</t>
  </si>
  <si>
    <t>Se aplican reducciones sueldo</t>
  </si>
  <si>
    <t>1928/29/30</t>
  </si>
  <si>
    <t>1932 pond</t>
  </si>
  <si>
    <t>Contratista de viña</t>
  </si>
  <si>
    <t>Panadero</t>
  </si>
  <si>
    <t>Para 1895, corresponde presupuesto 1894 (ley sancionada 26 de octubre de 1894).</t>
  </si>
  <si>
    <r>
      <rPr>
        <rFont val="Calibri"/>
        <color theme="1"/>
      </rPr>
      <t xml:space="preserve">No hubo pptos desde 1917 y hasta 1922. </t>
    </r>
    <r>
      <rPr>
        <rFont val="Calibri"/>
        <color rgb="FFFF0000"/>
        <sz val="11.0"/>
      </rPr>
      <t>Revisar carpetas de siglo XX en archivo histórico sobre sueldos del Senado, Gobernación, Policía y P. Judicial.</t>
    </r>
  </si>
  <si>
    <t>En el ppto de 1945, no contiene la remuneración por cargo, sino por grupos de ocupaciones relacionadas.</t>
  </si>
  <si>
    <t>No se mencionan mujeres enfermeras ni cocineras.</t>
  </si>
  <si>
    <t>Maestros. No se distingue entre varones y mujeres en anuncio sobre sueldos, suponemos mismas condiciones.</t>
  </si>
  <si>
    <t>Reducción de sueldos en 1933 (suponemos que la base corresponde a 1932). En las escuelas la reducción de sueldos fue del 5% para sueldos inferiores a 300 pesos</t>
  </si>
  <si>
    <t>Mecánico de Arizu cobraba m$n 5 por día, no se considera porque parece bajo (en ByVG cobraba 240 en 1912). ByVArizu, Libro de jornales Godoy Cruz 1915-1919, foto P1050385.</t>
  </si>
  <si>
    <t>Mecánico para 1912, Nómina de personal de las bodegas y escritorio con sus respectivos sueldo, Libro de Actas N° 1, Acta N° 2 Sesión del 24/11/1911 . Fotos 6076 y 6077.</t>
  </si>
  <si>
    <t xml:space="preserve">Fuente: </t>
  </si>
  <si>
    <t>Presupuestos 1895 (idem 1894), 1915, 1916, 1923, 1928-1930 (1929, y 1930 idem 1928), 1931 (improtes iguales 1928), 1932 (dos pptos, cuando hay diferencias se calculan promedios ponderados), 1933, 1934, 1945.</t>
  </si>
  <si>
    <t>Salarios albañil, carpintero, panadero y tonelero para 1910, Anuario 1910, foto 236 copy.</t>
  </si>
  <si>
    <t xml:space="preserve">Salario albañil para 1914, Anuario 1914, p. 306, foto 160 copy. </t>
  </si>
  <si>
    <t>Salario maestro y maestra para 1895, p. 121 (foto 183).</t>
  </si>
  <si>
    <t>Registro Oficial de la Provincia de Mendoza correspondiente al año 1895, Mendoza, Imprenta El Porvenir, 1896.</t>
  </si>
  <si>
    <t>ByVA, Libro de jornales de los toneleros (AHM), 1915 foto P1050333(5), julio 1922 (P1050333(111), julio 1923 foto (P1050333(127).</t>
  </si>
  <si>
    <t>Peón de viña de Bodegas Arizu, 1915 foto P1050879, 1916 foto P1050882.</t>
  </si>
  <si>
    <t>Senador/diputado</t>
  </si>
  <si>
    <t>Libro Sueldos y jornales 1908-1918.</t>
  </si>
  <si>
    <t>Peón de bodega de Arizu, Libro de jornales Godoy Cruz 1915-1919, 1915 foto P1050385 (peón de elaboración reserva, expedición, etc.), 1916 P1050425.</t>
  </si>
  <si>
    <t>Peón de bodega, Bodegas y Viñedos Giol, Libros Casa Matriz, desde octub 1930 hasta octub 1932 (foto 4) y desde 2-1932 hasta 2-1933 (foto 210).</t>
  </si>
  <si>
    <t>Ministro SCJ</t>
  </si>
  <si>
    <t>Ordenanza (gobernación)</t>
  </si>
  <si>
    <t>Vigilantes/agentes</t>
  </si>
  <si>
    <t>Escribiente/auxiliar de tercera</t>
  </si>
  <si>
    <t>Ocupaciones desempeñadas por mujeres</t>
  </si>
  <si>
    <t>Mucama (hosp.)</t>
  </si>
  <si>
    <t>Salarios nominales empleados públicos y privados de Mendoza 1895-1945 (m$n por mes)</t>
  </si>
  <si>
    <t>Lavanderas (hosp.)</t>
  </si>
  <si>
    <t>Planchadora (hosp.)</t>
  </si>
  <si>
    <t>Costurera de 1a (hosp.)</t>
  </si>
  <si>
    <t>Maestra esc. prim. 4 cat</t>
  </si>
  <si>
    <t>Maestra esc. prim. 3 cat</t>
  </si>
  <si>
    <t>Maestra esc. prim. 2 cat</t>
  </si>
  <si>
    <t>Maestra esc. prim. 1 cat</t>
  </si>
  <si>
    <t>No se distingue entre varones y mujeres en anuncio sobre sueldos, suponemos mismas condiciones.</t>
  </si>
  <si>
    <t>En las escuelas la reducción de sueldos fue del 5% para sueldos inferiores a 300 pesos</t>
  </si>
  <si>
    <t>Portero de escuela</t>
  </si>
  <si>
    <t>30/50/70</t>
  </si>
  <si>
    <r>
      <rPr>
        <rFont val="Calibri"/>
        <color theme="1"/>
        <sz val="11.0"/>
      </rPr>
      <t>Presupuesto 1932 (28/1/1932, Int. Federal José María Rosa),</t>
    </r>
    <r>
      <rPr>
        <rFont val="Calibri"/>
        <color rgb="FFFF0000"/>
        <sz val="11.0"/>
      </rPr>
      <t xml:space="preserve"> vigente de enero a abril?</t>
    </r>
  </si>
  <si>
    <t xml:space="preserve">Reducción del sueldo de los empleados: 10% para sueldos mayores a 199 pesos, 5% para sueldos entre 149 y 199 pesos. </t>
  </si>
  <si>
    <r>
      <rPr>
        <rFont val="Calibri"/>
        <color theme="1"/>
        <sz val="11.0"/>
      </rPr>
      <t xml:space="preserve">Presupuesto 1932 (21/4/1932, mensaje del Gobernador Videla-Vice Cano-a la Legislatura, ley 941), </t>
    </r>
    <r>
      <rPr>
        <rFont val="Calibri"/>
        <color rgb="FFFF0000"/>
        <sz val="11.0"/>
      </rPr>
      <t>vigente de mayo a diciembre?</t>
    </r>
  </si>
  <si>
    <t>El PE ha subido a 150 pesos el sueldo de todo el personal de oficina de la administración pública que tenía asignaciones menores. Los sueldos del personal obrero, a su vez, han sido elevados a un mínimo de 120 pesos por mes, que equivale a 4,80 diarios sobre 25 días de trabajo efectivo. P. 4.</t>
  </si>
  <si>
    <t xml:space="preserve">Para subir estos sueldos y producir una economía en los gastos totales, el PE “ha castigado sin piedad los sueldos de los altos funcionarios y empleados de la administración, haciéndoles rebajas que en algunos casos exceden el 20%. </t>
  </si>
  <si>
    <t>Ningún sueldo inferior a 500 pesos ha sido tocado (salvo casos aislados).</t>
  </si>
  <si>
    <t>El gobernador y los ministros renuncian a una parte proporcional de sus haberes, 500 pesos el primero y 200 pesos los segundos. P. 5</t>
  </si>
  <si>
    <t>Presupuesto 1933 (10/1/1933, mensaje a la Legislatura de Videla-Cano, ley 1007)</t>
  </si>
  <si>
    <t>Se reduce en un 10% todos los sueldos de la administración, excepto los que la Constitución prohíbe rebajar”. P. 7</t>
  </si>
  <si>
    <t>Suponemos que las reducciones se aplican siempre sobre los valores indicados en los anexos del ppto correspondiente.</t>
  </si>
  <si>
    <t>Carpintero (similar mecánico/herrero)</t>
  </si>
  <si>
    <t>Mecánico de 1a/Reparador de vehículos</t>
  </si>
  <si>
    <t>Jornalero/Peón desde 1914</t>
  </si>
  <si>
    <t>Ocupaciones de mujeres</t>
  </si>
  <si>
    <t>Ver categorías de trabajadores y diferencias de remuneraciones entre trabajadores calificados y no calificados para obreros industriales en CNE de 1964, 1974 y 1985 (tomo industrias)</t>
  </si>
  <si>
    <t>Ver deficinición de puestos de trabajo, o nmenclador.</t>
  </si>
  <si>
    <t>https://www.reddit.com/r/argentina/comments/1k3v0bq/salario_real_promedio_18822025/</t>
  </si>
  <si>
    <t>Estudio contratista viña remuneracion desde 1941</t>
  </si>
  <si>
    <t>40,85 (sin alquiler ni vestimenta), si aumentamos 50% queda en 52,95.</t>
  </si>
  <si>
    <t>Protocolo 1967 incompleto</t>
  </si>
  <si>
    <t>Costo canasta</t>
  </si>
  <si>
    <t>https://dossiglos.fundacionnorteysur.org.ar/series/precios-salarios-y-ocupaci%C3%B3n</t>
  </si>
  <si>
    <t>103/124</t>
  </si>
  <si>
    <t>80/95</t>
  </si>
  <si>
    <t>Ver significado categoría albañil en censo industrial 1964</t>
  </si>
  <si>
    <t>Cubren costo de la canasta</t>
  </si>
  <si>
    <t>Ingreso del contratista de viña 1966/67 (estimación de participación de vivienda, combustible y alimentos en gastos de familia obrera) (foto 2450)</t>
  </si>
  <si>
    <t>Ninguno</t>
  </si>
  <si>
    <t>Partera y mayord.</t>
  </si>
  <si>
    <t>Salarios de trabajadores varones  industriales, agríciolas y de la administracion pública de Mendoza (moneda corriente por día)</t>
  </si>
  <si>
    <t>Remuneración del contratista de viña baja (1940/41-1949/50) (foto 2451)</t>
  </si>
  <si>
    <t>Todos</t>
  </si>
  <si>
    <t>ICV Cap. Federal</t>
  </si>
  <si>
    <t>+%fruto</t>
  </si>
  <si>
    <t>Industira</t>
  </si>
  <si>
    <t>m$n por día</t>
  </si>
  <si>
    <t>Administración pública</t>
  </si>
  <si>
    <t>m$n por mes</t>
  </si>
  <si>
    <t xml:space="preserve">Agricultura </t>
  </si>
  <si>
    <t>1929=100</t>
  </si>
  <si>
    <t>Observaciones</t>
  </si>
  <si>
    <t>Relación entre categorías calificadasy no calificadas</t>
  </si>
  <si>
    <t>Salario mensual (25 días trabajados) en moneda corriente</t>
  </si>
  <si>
    <t>Salario mensual en moneda constante ($ley 18188 de 1960)</t>
  </si>
  <si>
    <t xml:space="preserve">Obreros oficiales/calificados </t>
  </si>
  <si>
    <t>Obreros no calificados</t>
  </si>
  <si>
    <t>Obreros industriales calificados</t>
  </si>
  <si>
    <t>1960=100</t>
  </si>
  <si>
    <t>Trabajadores adminstración pública</t>
  </si>
  <si>
    <t>Agricultura</t>
  </si>
  <si>
    <t>Año</t>
  </si>
  <si>
    <t>Frutícola</t>
  </si>
  <si>
    <t>Vinícola</t>
  </si>
  <si>
    <t>Aceitero/Carpintero desde 1964</t>
  </si>
  <si>
    <t>Cervecero/Tonelero desde 1964</t>
  </si>
  <si>
    <t>Sidrero/Reparador vehículos desde 1964</t>
  </si>
  <si>
    <t>Fideero</t>
  </si>
  <si>
    <t>Metalúrgico</t>
  </si>
  <si>
    <t>Albañil/Ayudante albañil desde 1977</t>
  </si>
  <si>
    <t>Dir. repartición</t>
  </si>
  <si>
    <t>Agente de policía</t>
  </si>
  <si>
    <t>Maestro de grado</t>
  </si>
  <si>
    <t>Contratista viña</t>
  </si>
  <si>
    <t>Peón viña</t>
  </si>
  <si>
    <t>Peón rural</t>
  </si>
  <si>
    <t xml:space="preserve">Albañil </t>
  </si>
  <si>
    <t>Albañil (ayudante=peón)</t>
  </si>
  <si>
    <t>Albañil no calificado</t>
  </si>
  <si>
    <t>ICV Cap. Fed. 1960=100</t>
  </si>
  <si>
    <t>1974=100</t>
  </si>
  <si>
    <t>1999=100</t>
  </si>
  <si>
    <t>Inflación respecto del año anterior</t>
  </si>
  <si>
    <t>Aumento importante o se mantuvieron igual los salarios nominales entre 1923 y 1928, y reducción de precios. Esta situación explica la mejora del salario real entre 1923 y 1933.</t>
  </si>
  <si>
    <t>Mayor productividad de la economía?? (ver recaudación impositiva)</t>
  </si>
  <si>
    <t>ICV, base 1929=100, Investigaciones sociales 1940, p. 4.</t>
  </si>
  <si>
    <t>ICV, empalme de las sieries base 1960=100 (1914-1960), 1974=100 (1960-1980) con la serie 1999=100 empalmada. Relevam. Estadístico….p. 253 e INDEC, Serie histórica del Indice de Precios al Consumidor (IPC) en el Gran Buenos Aires
Variaciones porcentuales respecto de: mes anterior, diciembre del año anterior, mismo mes del año anterior
Empalme de las Series Base 1943, 1960, 1974 y 1988 con la Serie Base 1999=100.</t>
  </si>
  <si>
    <r>
      <rPr>
        <rFont val="Calibri"/>
        <color theme="1"/>
      </rPr>
      <t xml:space="preserve">No hubo pptos desde 1917 y hasta 1922. </t>
    </r>
    <r>
      <rPr>
        <rFont val="Calibri"/>
        <color rgb="FFFF0000"/>
        <sz val="11.0"/>
      </rPr>
      <t>Revisar carpetas de siglo XX en archivo histórico sobre sueldos del Senado, Gobernación, Policía y P. Judicial.</t>
    </r>
  </si>
  <si>
    <t>Salarios reales empleados públicos de Mendoza 1895-1945 (m$n de 1960 por mes)</t>
  </si>
  <si>
    <t>Carpintero (similar herrero, etc)</t>
  </si>
  <si>
    <t>Índices 1960=100 para 1960-1970, para cada una de las categorías de empleo.</t>
  </si>
  <si>
    <t>Salario nominal corriente (m$n por mes)</t>
  </si>
  <si>
    <t>Salario/costo de la canasta de consumo familiar</t>
  </si>
  <si>
    <t>40,85 (sin alquiler ni vestimenta)</t>
  </si>
  <si>
    <t>1m$n</t>
  </si>
  <si>
    <t>$ ley 18188</t>
  </si>
  <si>
    <t>Ver si podían comprar canasta</t>
  </si>
  <si>
    <t>precios 1914</t>
  </si>
  <si>
    <t>Mecánico/Reparador de vehículos</t>
  </si>
  <si>
    <t>(puede permitir condiciones de hacinamiento, mala calidad e insuficiente cantidad de alimentación)</t>
  </si>
  <si>
    <t>Vigilante/agente de policía</t>
  </si>
  <si>
    <t>Aumentada en 40% para incluir costo de alquiler y vestimenta.</t>
  </si>
  <si>
    <t>Ajuste por precios</t>
  </si>
  <si>
    <t>Ajuste por desempleo</t>
  </si>
  <si>
    <t>Albañil/calificado desde 1952</t>
  </si>
  <si>
    <t>Ver situación de empleados de Giol en artículo en elaboración.</t>
  </si>
  <si>
    <t>Cargos de mayor rango en los poderes del Estado</t>
  </si>
  <si>
    <t>Analizar poder adquisitivo en relación con canasta básica para Mendoza para 1895, 1914, 1933, 1952, 1960.</t>
  </si>
  <si>
    <t>Salarios reales de empleados públicos y privados de Mendoza 1895-1945 ($ ley 18188 de 1960 por mes)</t>
  </si>
  <si>
    <t>Probar cómo resulta deflactar usando el ìndice en base a ICV estimado para Mendoza base 1895=100 para 1895 y 1910 y ver si se puede emplamar con el ICV desde 1914.</t>
  </si>
  <si>
    <t>Jornalero/Peón de OP/albañil/ayudante albañil o peón privado</t>
  </si>
  <si>
    <t>Obrero ind vinícola</t>
  </si>
  <si>
    <t>Comparar con niveles de empleo (ver censos para Mza ccio e ind)</t>
  </si>
  <si>
    <t>Vigilante/gob</t>
  </si>
  <si>
    <t>Obrero ind frutìcola</t>
  </si>
  <si>
    <t>Escribiente/gob</t>
  </si>
  <si>
    <t>Partera /gob</t>
  </si>
  <si>
    <t>Obrero ind vinìcola</t>
  </si>
  <si>
    <t>Lavandera/gob</t>
  </si>
  <si>
    <t>Escribiente/senador</t>
  </si>
  <si>
    <t>Costo de la canasta</t>
  </si>
  <si>
    <t>ICV Cap. Federal 1960=100</t>
  </si>
  <si>
    <t>Obreros industriales calificados (frutícola, vinícola, albañil/ayudante albañil). LA series se discontinúa para 1964-1986 para los no calificados).</t>
  </si>
  <si>
    <t>Gráfico series de largo plazo</t>
  </si>
  <si>
    <t>Pesos ley por día</t>
  </si>
  <si>
    <t>Peón albañil</t>
  </si>
  <si>
    <t>Salarios reales mensuales en la industria</t>
  </si>
  <si>
    <t>Salario agricultura</t>
  </si>
  <si>
    <t>Peón de bodega/Obrero vinìcola</t>
  </si>
  <si>
    <t>ICV Cap. Fed 1960=100</t>
  </si>
  <si>
    <t>Salario ind. Cap Fed</t>
  </si>
  <si>
    <t>($ley 18188 de 1960)</t>
  </si>
  <si>
    <t>($ de 2004)</t>
  </si>
  <si>
    <t>ver cálculo</t>
  </si>
  <si>
    <t>Policía</t>
  </si>
  <si>
    <t>Contratista de viña (suma fija)</t>
  </si>
  <si>
    <t>Índices 1970=100</t>
  </si>
  <si>
    <t>Obrero frutícola</t>
  </si>
  <si>
    <t>Calcular productividad para 1974</t>
  </si>
  <si>
    <t>VA de los ppales componentes del PBG de Mendoza (valores corrientes)</t>
  </si>
  <si>
    <t>Productividad</t>
  </si>
  <si>
    <t>Uva</t>
  </si>
  <si>
    <t>Vino</t>
  </si>
  <si>
    <t>productivdad vino</t>
  </si>
  <si>
    <t>Frutas</t>
  </si>
  <si>
    <t>PBG industria maufacturera</t>
  </si>
  <si>
    <t>productividad de la industria</t>
  </si>
  <si>
    <t>pesos ley</t>
  </si>
  <si>
    <t>$a</t>
  </si>
  <si>
    <t>PBG total</t>
  </si>
  <si>
    <t>Fuente: Anuario 1984-1986, p. 330 (foto 2127) uva, vino y frutas; p. 320 (foto 2117) PBG manuf.</t>
  </si>
  <si>
    <t>Anuario 1977-78, p. 72 foto (1730) PBG manuf ; p. 77 foto (1735) uva, vino, frutas.</t>
  </si>
  <si>
    <t>prod vino/prod industria</t>
  </si>
  <si>
    <t xml:space="preserve">Nota: a partir de 1973 varió la metdodología de cálculo del VA de la uva. </t>
  </si>
  <si>
    <t>En el valor de producción se incluyó la uva por cuenta propia y terceros al precio de costo, mientas que para la comercializada se tomaron los precios de mercado (así se valuaba toda la uva hasta el año 1973).</t>
  </si>
  <si>
    <t>Personal ocupado (empleados y obreros)</t>
  </si>
  <si>
    <t>1973 (30/9/1974)</t>
  </si>
  <si>
    <t>1984 (30/4/1985)</t>
  </si>
  <si>
    <t>Total (incluye también pro., socios y fliares)</t>
  </si>
  <si>
    <t>Bebidas (bodegas)</t>
  </si>
  <si>
    <t>Total industria</t>
  </si>
  <si>
    <t>Resultados generales sobre la industria: vitivinicultura y petróleo. CNE 1974 y 1985</t>
  </si>
  <si>
    <t>Mendoza, 1973, elaboración propia sobre la base de INDEC-Dirección de Estadística y Censos de Mendoza, Censo Nacional Económico 1974, Mendoza. Industria. Resultados definitivos, Buenos Aires, INDEC, pp. 31, 32, 34 y 35 (fotos 7236-7238).</t>
  </si>
  <si>
    <t>INDEC, CNE 1985, Industria manufacturera. Total del país y jurisdicciones, Buenos Aires, 1989, pp. 17 (valor prod. Total país), 162-171 (Mendoza), pp. 202-209 (San Juan).</t>
  </si>
  <si>
    <t>DEIE, Estadísticas económicas. Mendoza Industrial Censos 1974 y 1985, pp. 38 (Foto 7786). En base a CEN 1985.</t>
  </si>
  <si>
    <t>Cuadro para brecha de género</t>
  </si>
  <si>
    <t>hacer en valores nominales</t>
  </si>
  <si>
    <t>Calcular salarios reales de Mendoza con ICV para Mendoza desde 1968</t>
  </si>
  <si>
    <t>Peso argentino</t>
  </si>
  <si>
    <t>Salarios de las principales actividades agrícolas e industriales (Mendoza, 1952-1956)</t>
  </si>
  <si>
    <t>Concepto</t>
  </si>
  <si>
    <t>Salarios nominales</t>
  </si>
  <si>
    <t>Tasa de crecimiento salarios nominales</t>
  </si>
  <si>
    <t>Indice de salario Industrial</t>
  </si>
  <si>
    <t>Australes</t>
  </si>
  <si>
    <t>Períodos</t>
  </si>
  <si>
    <t>Acumulado 1953-56</t>
  </si>
  <si>
    <t>Moneda</t>
  </si>
  <si>
    <t>Salario Nominal (m$n por mes)</t>
  </si>
  <si>
    <t>Salario Real (m$n por mes)</t>
  </si>
  <si>
    <t>Real ($ 2004/ mes)</t>
  </si>
  <si>
    <t>1895-1970</t>
  </si>
  <si>
    <t>Peso Moneda Nacional</t>
  </si>
  <si>
    <t>471.87</t>
  </si>
  <si>
    <t>1970- mayo 1983</t>
  </si>
  <si>
    <t>Pesos Ley</t>
  </si>
  <si>
    <t>457.09</t>
  </si>
  <si>
    <t>junio 1983- junio 1985</t>
  </si>
  <si>
    <t>Peso Argentino</t>
  </si>
  <si>
    <t>%</t>
  </si>
  <si>
    <t>498.25</t>
  </si>
  <si>
    <t>junio 1985- diciembre 1991</t>
  </si>
  <si>
    <t>Austral</t>
  </si>
  <si>
    <t>ACTIVIDAD AGRÍCOLA</t>
  </si>
  <si>
    <t>634.03</t>
  </si>
  <si>
    <t>1991-1995</t>
  </si>
  <si>
    <t>703.67</t>
  </si>
  <si>
    <t>651.82</t>
  </si>
  <si>
    <t>669.70</t>
  </si>
  <si>
    <t>621.24</t>
  </si>
  <si>
    <t>638.94</t>
  </si>
  <si>
    <t>705.64</t>
  </si>
  <si>
    <t>658.36</t>
  </si>
  <si>
    <t>643.87</t>
  </si>
  <si>
    <t>637.36</t>
  </si>
  <si>
    <t>619.90</t>
  </si>
  <si>
    <t xml:space="preserve">Notas: </t>
  </si>
  <si>
    <t>1952-1960</t>
  </si>
  <si>
    <t>Fuente DEIE, sobre la base de convenios colectivos de trabajo.</t>
  </si>
  <si>
    <t>$ley 18188</t>
  </si>
  <si>
    <t>615.13</t>
  </si>
  <si>
    <t>m$n</t>
  </si>
  <si>
    <t>Contratista, salario cobrado por ha y por año.</t>
  </si>
  <si>
    <t>645.52</t>
  </si>
  <si>
    <t>Para salarios administración pública y agricultura Informes de la Contaduría General de la Provincia y convenios colectivos de trabajo.</t>
  </si>
  <si>
    <t>1960-1970</t>
  </si>
  <si>
    <t>657.28</t>
  </si>
  <si>
    <t>Contratista, salario cobrado por ha y por año, a lo que debe agregarse el 18% del fruto.</t>
  </si>
  <si>
    <t>En 1968, por ley 17224 se congelaron los salarios hasta el 31/12/1968.</t>
  </si>
  <si>
    <t>763.01</t>
  </si>
  <si>
    <t>Los salarios son los vigentes al 31 de diciembre de cada año.</t>
  </si>
  <si>
    <t>Para salarios administración pública DEIE sobre la base de Presupuestos Generales de la Provincia y leyes modificatorias de los mismos.</t>
  </si>
  <si>
    <t>Sueldo básico y estado sanitario: director de repartición, ordenanzas, enfermero</t>
  </si>
  <si>
    <t>Diferencia para 1960 con valores del Anuario ...., se consideran valores del Anuario .... que incluyen salario básico y estado sanitario (dir. de repartición y ordenanza), maestro (estado docente) y agente de policía (estado de policía).</t>
  </si>
  <si>
    <t>754.72</t>
  </si>
  <si>
    <t>Sueldo básico y estado docente: maestros de grado</t>
  </si>
  <si>
    <t>Sueldo básico y estado de policía: agente de policía.</t>
  </si>
  <si>
    <t>677.54</t>
  </si>
  <si>
    <t>Los obreros industriales elegidos representan las actividades que ocupan más personas en la Provincia. Hasta 1963, el personal ocupado se obtiene del Censo de Industria y Comercio 1964, desde 1964, del Censo de Industria y Comercio de ese año.</t>
  </si>
  <si>
    <t>El promedio general está ponderado por la importancia relativa del personal ocupado que cada actividad elegida tiene en el conjunto.</t>
  </si>
  <si>
    <t>A partir de 1964, tomam mayor importancia relativa las actividades representadas por Carpinteros, toneleros y reparadores de vehículos, por lo que se los incluye remplazando a otras.</t>
  </si>
  <si>
    <t>1970-1976</t>
  </si>
  <si>
    <t>632.51</t>
  </si>
  <si>
    <t>543.96</t>
  </si>
  <si>
    <t>Los obreros industriales elegidos representan las actividades que ocupan más personal en la Provincia de acuerdo al Censo de Industria y Comercio 1964.</t>
  </si>
  <si>
    <t>Fuente DEIE, sobre la base de convenios colectivos de trabajo, leyes y decretos de aumentos salariales.</t>
  </si>
  <si>
    <t>No están los salarios de la industria para obreros no calificados. Ver otros anuarios</t>
  </si>
  <si>
    <t>466.32</t>
  </si>
  <si>
    <t>Sueldo básico y estado sanitario: enfermero</t>
  </si>
  <si>
    <t>632.27</t>
  </si>
  <si>
    <t>1975-1986</t>
  </si>
  <si>
    <t>Sueldo básico y actividad crítica asistencial: enfermero</t>
  </si>
  <si>
    <t>656.49</t>
  </si>
  <si>
    <t>Contratista de viña *</t>
  </si>
  <si>
    <t>811.86</t>
  </si>
  <si>
    <t>Contratista de viña Ley 20589, por mes.  Mensualidad promedio anual del contratista  sin bordo y que tiene a su cargo 10 ha, y por 10 meses (marzo-abril no lo perciben) a lo que debe agregarse el 18% del fruto.</t>
  </si>
  <si>
    <t>934.41</t>
  </si>
  <si>
    <t>955.52</t>
  </si>
  <si>
    <t>La remuenración mensual y el adicional están regidos por la ley 20589, y que se aplicó a partir del período agrícola 1984 para la totalidad de los trabajadores de este sector.</t>
  </si>
  <si>
    <t>ACTIVIDAD INDUSTRIAL</t>
  </si>
  <si>
    <t>944.82</t>
  </si>
  <si>
    <t>989.06</t>
  </si>
  <si>
    <t>1,000.22</t>
  </si>
  <si>
    <t>1,055.16</t>
  </si>
  <si>
    <t>1,121.30</t>
  </si>
  <si>
    <t>Fuente:</t>
  </si>
  <si>
    <t>1952-1960, Anuario 1959-1960, salarios industriales p. 38 (foto 234), salarios administración pública y salarios de la agricultura p. 39 (foto 235).</t>
  </si>
  <si>
    <t>1,112.07</t>
  </si>
  <si>
    <t>1960-1970, Anuario 1969-1970, pp. 61-67 (fotos 1504-1507).</t>
  </si>
  <si>
    <t>1971-1975</t>
  </si>
  <si>
    <t>Para administración pública Anuario 1977-78, (foto1724), para el resto de los salarios Anuario 1974-1976, pp. 162-164 (fotos 1674-1676).</t>
  </si>
  <si>
    <t>1976-1986</t>
  </si>
  <si>
    <t>Anuario 1984-1986, pp. 100-114 (foto 2065-2069)</t>
  </si>
  <si>
    <t>1,011.23</t>
  </si>
  <si>
    <t>Otros datos disponibles:</t>
  </si>
  <si>
    <t>Apartados Salarios, política salarial, efectos en precios y salarios, poder adquisitivo del salario por categoría de asalariado.</t>
  </si>
  <si>
    <t>foto 1496</t>
  </si>
  <si>
    <t>Libre negociación de salarios 1964-1967, determinacion gubernamental de salarios desde 1967 a 1970 (congelamientl desde mayo 1967 a diciembre de 1968) para mantenern un control más efectivo de los costos, eliminando expectativas inflacionarias. La acción oficial consiste en suprimir las presiones sectoriales para lograr aumentos en la participación del ingreso.</t>
  </si>
  <si>
    <t>1,089.56</t>
  </si>
  <si>
    <t>En 1969 se creó un Consejo Asesor de Precios y Salarios.</t>
  </si>
  <si>
    <t>Comparación Costo de Vida en Mendoza y Capital Federal entre 1968 y 1970. Foto 1511. Desagregación en Alimentación, Indumentaria, Art. para le funcionamiento del hogar, gastos generales, vivienda, muebles y artefactos para el hogar. Foto 1512</t>
  </si>
  <si>
    <t>1,155.75</t>
  </si>
  <si>
    <t>Salarios promedios nacionales e índice de salarios 2011-2025</t>
  </si>
  <si>
    <t>https://www.ieric.org.ar/series_estadisticas/series-estadisticas-nacionales/</t>
  </si>
  <si>
    <t>1,068.23</t>
  </si>
  <si>
    <t>1,100.26</t>
  </si>
  <si>
    <t>1,126.41</t>
  </si>
  <si>
    <t>1,071.58</t>
  </si>
  <si>
    <t>1,077.59</t>
  </si>
  <si>
    <t>1,073.96</t>
  </si>
  <si>
    <t>1,085.32</t>
  </si>
  <si>
    <t>1,095.38</t>
  </si>
  <si>
    <t>1,098.86</t>
  </si>
  <si>
    <t>1,129.94</t>
  </si>
  <si>
    <t>1,187.54</t>
  </si>
  <si>
    <t>1,285.34</t>
  </si>
  <si>
    <t>ALIMENTACIÓN</t>
  </si>
  <si>
    <t>1,211.69</t>
  </si>
  <si>
    <t>1,166.35</t>
  </si>
  <si>
    <t>1,408.13</t>
  </si>
  <si>
    <t>Elaboración de frutas</t>
  </si>
  <si>
    <t>1,769.60</t>
  </si>
  <si>
    <t>1,785.96</t>
  </si>
  <si>
    <t>Salarios trabajadores registrados de la construcción en Mendoza 2005-2025</t>
  </si>
  <si>
    <t>Obrero práctico (1 año ant.)</t>
  </si>
  <si>
    <t>1,732.10</t>
  </si>
  <si>
    <t>https://www.ieric.org.ar/series_estadisticas/mendoza/</t>
  </si>
  <si>
    <t>1,581.43</t>
  </si>
  <si>
    <t>1,446.55</t>
  </si>
  <si>
    <t>1,513.04</t>
  </si>
  <si>
    <t>1,668.82</t>
  </si>
  <si>
    <t xml:space="preserve">Salarios construcción zona A (Mendoza) 2011-2025 </t>
  </si>
  <si>
    <t>Obrero no práctico (1 año ant.)</t>
  </si>
  <si>
    <t>1,619.68</t>
  </si>
  <si>
    <t>1,754.79</t>
  </si>
  <si>
    <t>1,703.86</t>
  </si>
  <si>
    <t>Obrera práctica (1 año ant.)</t>
  </si>
  <si>
    <t>1,822.93</t>
  </si>
  <si>
    <t>1,356.71</t>
  </si>
  <si>
    <t>1,385.93</t>
  </si>
  <si>
    <t>Obrera no práctica (1 año ant.)</t>
  </si>
  <si>
    <t>1,542.23</t>
  </si>
  <si>
    <t>1,507.45</t>
  </si>
  <si>
    <t>https://jorgevega.com.ar/laboral/384-uocra-escalas-2025-mayo.html</t>
  </si>
  <si>
    <t>1,541.27</t>
  </si>
  <si>
    <t>1,705.33</t>
  </si>
  <si>
    <t>1,844.70</t>
  </si>
  <si>
    <t>1,864.95</t>
  </si>
  <si>
    <t>1,864.07</t>
  </si>
  <si>
    <t>1,725.44</t>
  </si>
  <si>
    <t>1,770.14</t>
  </si>
  <si>
    <t>Obrero espec. (11 a 14 años ant.)</t>
  </si>
  <si>
    <t>1,830.58</t>
  </si>
  <si>
    <t>1,905.75</t>
  </si>
  <si>
    <t>1,771.24</t>
  </si>
  <si>
    <t>Peón (11 a 14 años ant.)</t>
  </si>
  <si>
    <t>1,909.02</t>
  </si>
  <si>
    <t>2,112.43</t>
  </si>
  <si>
    <t>Obrera (11 a 14 años ant.)</t>
  </si>
  <si>
    <t>2,029.90</t>
  </si>
  <si>
    <t>1,329.65</t>
  </si>
  <si>
    <t>1,268.59</t>
  </si>
  <si>
    <t>Aceite comestible</t>
  </si>
  <si>
    <t>1,242.79</t>
  </si>
  <si>
    <t>Encargado de máquina</t>
  </si>
  <si>
    <t>1,448.81</t>
  </si>
  <si>
    <t>1,605.74</t>
  </si>
  <si>
    <t>1,440.39</t>
  </si>
  <si>
    <t>1,288.95</t>
  </si>
  <si>
    <t>Peón (3 años ant.)</t>
  </si>
  <si>
    <t>Obrera</t>
  </si>
  <si>
    <t>1,667.69</t>
  </si>
  <si>
    <t>2,028.12</t>
  </si>
  <si>
    <t>1,651.71</t>
  </si>
  <si>
    <t>1,731.18</t>
  </si>
  <si>
    <t>Cerveza</t>
  </si>
  <si>
    <t>Oficial especializado</t>
  </si>
  <si>
    <t>Peón común</t>
  </si>
  <si>
    <t>SALARIOS A TRAVÉS DE LOS AÑOS</t>
  </si>
  <si>
    <t>Sidra</t>
  </si>
  <si>
    <t>Pan</t>
  </si>
  <si>
    <t>Maestro amasador</t>
  </si>
  <si>
    <t>Maquinero o ayudante</t>
  </si>
  <si>
    <t>Fideos</t>
  </si>
  <si>
    <t>Empastador</t>
  </si>
  <si>
    <t>Peón inicial</t>
  </si>
  <si>
    <t>METALURGIA Y MECÁNICOS DE AUTOMÓVILES</t>
  </si>
  <si>
    <t>Oficial</t>
  </si>
  <si>
    <t>Fósforos</t>
  </si>
  <si>
    <t>Primera categoría (varón)</t>
  </si>
  <si>
    <t>Ingreso (varón)</t>
  </si>
  <si>
    <t>Primera categoría (mujer)</t>
  </si>
  <si>
    <t>Ingreso (mujer)</t>
  </si>
  <si>
    <t>Construcción</t>
  </si>
  <si>
    <t>SALARIO MEDIO PONDERADO INDUSTRIAL</t>
  </si>
  <si>
    <t>1952 vs 1956</t>
  </si>
  <si>
    <t>Obreros especializados</t>
  </si>
  <si>
    <t>Obreros no especializados</t>
  </si>
  <si>
    <t>Anuario de Mza 1955-56, pp. 27-32.</t>
  </si>
  <si>
    <t>Anuario de Mza 1957-58, pp. 115-119.</t>
  </si>
  <si>
    <t xml:space="preserve">Peón de viña baja con bordo. </t>
  </si>
  <si>
    <t>El peón rural se dedica a cualquier otra actividad del agro distinta a la vitícola (está muy extendida la activiadad hortícola).</t>
  </si>
  <si>
    <t xml:space="preserve">Estudio realizado en base a los convenios realizados entre obreros y patrones en el Ministerio de Trabajo y Previsión o su delegación regional. Se ha considerado </t>
  </si>
  <si>
    <t xml:space="preserve">el salario vigente al 31/12 de cada año. El salario responde al establecido en el convenio respectivo más el 9,1% compensatorio del sábado inglés, no incluyendo ningún </t>
  </si>
  <si>
    <t xml:space="preserve">otro descuento (salario familiar, horas extras, aporte jubilatorio, cuota sindical, etc.). </t>
  </si>
  <si>
    <t>En todos los casos se toman los salarios correspondientes a las categorías máximas y mínimas, es decir relativas a oficial y peón.</t>
  </si>
  <si>
    <t xml:space="preserve">En relación con los ingresos del contratista, además de una remuneración fija por ha cuidada, recibe un porcentaje sobre lo cosechado, a lo que hay que agregar el valor </t>
  </si>
  <si>
    <t xml:space="preserve">locativo de la vivienda y la explotación sin cargo de una pequeña granja. La participación en la cosecha (en relación con el volumen de producción y precio obtenido) que </t>
  </si>
  <si>
    <t xml:space="preserve">es de 18% en las uvas y 10% en frutas y/o aceitunas y el consumo de otros bienes que puede aprovechar del predio, representan la parte más importante de la </t>
  </si>
  <si>
    <t xml:space="preserve">remuneración pero también es la más azarosa. Como el contratista requiere de mano de obra y herramientas, lo obtenido como participación en la cosecha </t>
  </si>
  <si>
    <t xml:space="preserve">Como el contratista requiere de mano de obra y herramientas, lo obtenido como participación en la cosecha es difícil de estimar, por lo tanto sólo se considera la </t>
  </si>
  <si>
    <t>remuneración fija por ha establecida en los convenios.</t>
  </si>
  <si>
    <t>Los valores monetarios en términos reales se han obtenido considerando el IPC elaborado por INDEC y no eel índice de alimentación consignado en la fuente que sólo</t>
  </si>
  <si>
    <t>incluye 5 productos.</t>
  </si>
  <si>
    <t xml:space="preserve">* Como no se conoce la remuneración obtenida por su participación en la cosecha no se puede determinar la evolución de su remuneración nominal y real. La asignación fija por ha </t>
  </si>
  <si>
    <t>incluye aguinaldo.</t>
  </si>
  <si>
    <t>Poner comentarios Anuario 1957-58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</si>
</sst>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
    <numFmt numFmtId="165" formatCode="0.0"/>
    <numFmt numFmtId="166" formatCode="#,##0.000"/>
  </numFmts>
  <fonts count="35">
    <font>
      <sz val="11.0"/>
      <color theme="1"/>
      <name val="Calibri"/>
      <scheme val="minor"/>
    </font>
    <font>
      <b/>
      <sz val="14.0"/>
      <color theme="1"/>
      <name val="Calibri"/>
    </font>
    <font>
      <sz val="11.0"/>
      <color rgb="FFFF0000"/>
      <name val="Calibri"/>
    </font>
    <font>
      <sz val="11.0"/>
      <color theme="1"/>
      <name val="Calibri"/>
    </font>
    <font>
      <b/>
      <sz val="11.0"/>
      <color theme="1"/>
      <name val="Calibri"/>
    </font>
    <font>
      <b/>
      <sz val="10.0"/>
      <color theme="1"/>
      <name val="Calibri"/>
    </font>
    <font>
      <b/>
      <sz val="11.0"/>
      <color rgb="FFFF0000"/>
      <name val="Calibri"/>
    </font>
    <font>
      <color theme="1"/>
      <name val="Calibri"/>
      <scheme val="minor"/>
    </font>
    <font/>
    <font>
      <sz val="10.0"/>
      <color theme="1"/>
      <name val="Arial"/>
    </font>
    <font>
      <b/>
      <sz val="14.0"/>
      <color rgb="FFFF0000"/>
      <name val="Calibri"/>
    </font>
    <font>
      <sz val="11.0"/>
      <color rgb="FF000000"/>
      <name val="Calibri"/>
    </font>
    <font>
      <b/>
      <sz val="11.0"/>
      <color rgb="FF000000"/>
      <name val="Calibri"/>
    </font>
    <font>
      <u/>
      <sz val="11.0"/>
      <color theme="10"/>
      <name val="Calibri"/>
    </font>
    <font>
      <u/>
      <sz val="12.0"/>
      <color rgb="FFFF0000"/>
      <name val="Times New Roman"/>
    </font>
    <font>
      <sz val="12.0"/>
      <color rgb="FFFF0000"/>
      <name val="Times New Roman"/>
    </font>
    <font>
      <sz val="10.0"/>
      <color theme="1"/>
      <name val="Calibri"/>
    </font>
    <font>
      <b/>
      <sz val="12.0"/>
      <color rgb="FF000000"/>
      <name val="Calibri"/>
    </font>
    <font>
      <sz val="12.0"/>
      <color rgb="FF000000"/>
      <name val="Calibri"/>
    </font>
    <font>
      <sz val="9.0"/>
      <color theme="1"/>
      <name val="Calibri"/>
    </font>
    <font>
      <b/>
      <sz val="16.0"/>
      <color rgb="FFFF0000"/>
      <name val="Calibri"/>
    </font>
    <font>
      <b/>
      <sz val="16.0"/>
      <color theme="1"/>
      <name val="Calibri"/>
    </font>
    <font>
      <b/>
      <sz val="12.0"/>
      <color theme="1"/>
      <name val="Calibri"/>
    </font>
    <font>
      <sz val="18.0"/>
      <color rgb="FFFF0000"/>
      <name val="Calibri"/>
    </font>
    <font>
      <sz val="18.0"/>
      <color theme="1"/>
      <name val="Calibri"/>
    </font>
    <font>
      <sz val="14.0"/>
      <color rgb="FFFF0000"/>
      <name val="Calibri"/>
    </font>
    <font>
      <b/>
      <sz val="14.0"/>
      <color theme="1"/>
      <name val="Times New Roman"/>
    </font>
    <font>
      <sz val="10.0"/>
      <color theme="1"/>
      <name val="Times New Roman"/>
    </font>
    <font>
      <b/>
      <sz val="10.0"/>
      <color theme="1"/>
      <name val="Times New Roman"/>
    </font>
    <font>
      <b/>
      <sz val="12.0"/>
      <color theme="1"/>
      <name val="Times New Roman"/>
    </font>
    <font>
      <b/>
      <color theme="1"/>
      <name val="Calibri"/>
      <scheme val="minor"/>
    </font>
    <font>
      <i/>
      <sz val="9.0"/>
      <color theme="1"/>
      <name val="Arial"/>
    </font>
    <font>
      <sz val="9.0"/>
      <color theme="1"/>
      <name val="Arial"/>
    </font>
    <font>
      <u/>
      <sz val="10.0"/>
      <color theme="1"/>
      <name val="Times New Roman"/>
    </font>
    <font>
      <sz val="10.0"/>
      <color rgb="FFFF0000"/>
      <name val="Times New Roman"/>
    </font>
  </fonts>
  <fills count="34">
    <fill>
      <patternFill patternType="none"/>
    </fill>
    <fill>
      <patternFill patternType="lightGray"/>
    </fill>
    <fill>
      <patternFill patternType="solid">
        <fgColor rgb="FFF7CAAC"/>
        <bgColor rgb="FFF7CAAC"/>
      </patternFill>
    </fill>
    <fill>
      <patternFill patternType="solid">
        <fgColor rgb="FFFFFF00"/>
        <bgColor rgb="FFFFFF00"/>
      </patternFill>
    </fill>
    <fill>
      <patternFill patternType="solid">
        <fgColor rgb="FFD9E2F3"/>
        <bgColor rgb="FFD9E2F3"/>
      </patternFill>
    </fill>
    <fill>
      <patternFill patternType="solid">
        <fgColor rgb="FFD6DCE4"/>
        <bgColor rgb="FFD6DCE4"/>
      </patternFill>
    </fill>
    <fill>
      <patternFill patternType="solid">
        <fgColor rgb="FFFEF2CB"/>
        <bgColor rgb="FFFEF2CB"/>
      </patternFill>
    </fill>
    <fill>
      <patternFill patternType="solid">
        <fgColor rgb="FFB4C6E7"/>
        <bgColor rgb="FFB4C6E7"/>
      </patternFill>
    </fill>
    <fill>
      <patternFill patternType="solid">
        <fgColor rgb="FFE7E6E6"/>
        <bgColor rgb="FFE7E6E6"/>
      </patternFill>
    </fill>
    <fill>
      <patternFill patternType="solid">
        <fgColor rgb="FFFBE4D5"/>
        <bgColor rgb="FFFBE4D5"/>
      </patternFill>
    </fill>
    <fill>
      <patternFill patternType="solid">
        <fgColor rgb="FFF4B083"/>
        <bgColor rgb="FFF4B083"/>
      </patternFill>
    </fill>
    <fill>
      <patternFill patternType="solid">
        <fgColor rgb="FF00FF00"/>
        <bgColor rgb="FF00FF00"/>
      </patternFill>
    </fill>
    <fill>
      <patternFill patternType="solid">
        <fgColor rgb="FFFF3399"/>
        <bgColor rgb="FFFF3399"/>
      </patternFill>
    </fill>
    <fill>
      <patternFill patternType="solid">
        <fgColor rgb="FFD8D8D8"/>
        <bgColor rgb="FFD8D8D8"/>
      </patternFill>
    </fill>
    <fill>
      <patternFill patternType="solid">
        <fgColor rgb="FFBDD6EE"/>
        <bgColor rgb="FFBDD6EE"/>
      </patternFill>
    </fill>
    <fill>
      <patternFill patternType="solid">
        <fgColor rgb="FFC5E0B3"/>
        <bgColor rgb="FFC5E0B3"/>
      </patternFill>
    </fill>
    <fill>
      <patternFill patternType="solid">
        <fgColor rgb="FFFC6A6A"/>
        <bgColor rgb="FFFC6A6A"/>
      </patternFill>
    </fill>
    <fill>
      <patternFill patternType="solid">
        <fgColor theme="4"/>
        <bgColor theme="4"/>
      </patternFill>
    </fill>
    <fill>
      <patternFill patternType="solid">
        <fgColor rgb="FFF2CBE1"/>
        <bgColor rgb="FFF2CBE1"/>
      </patternFill>
    </fill>
    <fill>
      <patternFill patternType="solid">
        <fgColor rgb="FFA8D08D"/>
        <bgColor rgb="FFA8D08D"/>
      </patternFill>
    </fill>
    <fill>
      <patternFill patternType="solid">
        <fgColor rgb="FFFFD965"/>
        <bgColor rgb="FFFFD965"/>
      </patternFill>
    </fill>
    <fill>
      <patternFill patternType="solid">
        <fgColor rgb="FF92D050"/>
        <bgColor rgb="FF92D050"/>
      </patternFill>
    </fill>
    <fill>
      <patternFill patternType="solid">
        <fgColor theme="7"/>
        <bgColor theme="7"/>
      </patternFill>
    </fill>
    <fill>
      <patternFill patternType="solid">
        <fgColor rgb="FFFFC000"/>
        <bgColor rgb="FFFFC000"/>
      </patternFill>
    </fill>
    <fill>
      <patternFill patternType="solid">
        <fgColor rgb="FFE2EFD9"/>
        <bgColor rgb="FFE2EFD9"/>
      </patternFill>
    </fill>
    <fill>
      <patternFill patternType="solid">
        <fgColor rgb="FFF2F2F2"/>
        <bgColor rgb="FFF2F2F2"/>
      </patternFill>
    </fill>
    <fill>
      <patternFill patternType="solid">
        <fgColor rgb="FFFF0000"/>
        <bgColor rgb="FFFF0000"/>
      </patternFill>
    </fill>
    <fill>
      <patternFill patternType="solid">
        <fgColor rgb="FFADB9CA"/>
        <bgColor rgb="FFADB9CA"/>
      </patternFill>
    </fill>
    <fill>
      <patternFill patternType="solid">
        <fgColor rgb="FFD0CECE"/>
        <bgColor rgb="FFD0CECE"/>
      </patternFill>
    </fill>
    <fill>
      <patternFill patternType="solid">
        <fgColor rgb="FF44546A"/>
        <bgColor rgb="FF44546A"/>
      </patternFill>
    </fill>
    <fill>
      <patternFill patternType="solid">
        <fgColor rgb="FF00B050"/>
        <bgColor rgb="FF00B050"/>
      </patternFill>
    </fill>
    <fill>
      <patternFill patternType="solid">
        <fgColor rgb="FF8EAADB"/>
        <bgColor rgb="FF8EAADB"/>
      </patternFill>
    </fill>
    <fill>
      <patternFill patternType="solid">
        <fgColor rgb="FFFFFF99"/>
        <bgColor rgb="FFFFFF99"/>
      </patternFill>
    </fill>
    <fill>
      <patternFill patternType="solid">
        <fgColor rgb="FFFFFFFF"/>
        <bgColor rgb="FFFFFFFF"/>
      </patternFill>
    </fill>
  </fills>
  <borders count="55">
    <border/>
    <border>
      <left/>
      <right/>
      <top/>
      <bottom/>
    </border>
    <border>
      <left style="thin">
        <color rgb="FF000000"/>
      </left>
      <top style="thin">
        <color rgb="FF000000"/>
      </top>
      <bottom style="thin">
        <color rgb="FF000000"/>
      </bottom>
    </border>
    <border>
      <top style="thin">
        <color rgb="FF000000"/>
      </top>
      <bottom style="thin">
        <color rgb="FF000000"/>
      </bottom>
    </border>
    <border>
      <left/>
      <right/>
      <top style="thin">
        <color rgb="FF000000"/>
      </top>
      <bottom style="thin">
        <color rgb="FF000000"/>
      </bottom>
    </border>
    <border>
      <bottom style="thin">
        <color rgb="FF000000"/>
      </bottom>
    </border>
    <border>
      <right style="thin">
        <color rgb="FF000000"/>
      </right>
      <top style="thin">
        <color rgb="FF000000"/>
      </top>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right/>
      <top/>
      <bottom style="thin">
        <color rgb="FF000000"/>
      </bottom>
    </border>
    <border>
      <left style="thin">
        <color rgb="FF000000"/>
      </left>
      <bottom style="thin">
        <color rgb="FF000000"/>
      </bottom>
    </border>
    <border>
      <right style="thin">
        <color rgb="FF000000"/>
      </right>
      <bottom style="thin">
        <color rgb="FF000000"/>
      </bottom>
    </border>
    <border>
      <left/>
      <right style="thin">
        <color rgb="FF000000"/>
      </right>
      <top/>
      <bottom/>
    </border>
    <border>
      <left/>
      <right/>
      <top style="thin">
        <color rgb="FF000000"/>
      </top>
      <bottom/>
    </border>
    <border>
      <left style="thin">
        <color rgb="FF000000"/>
      </left>
      <right/>
      <top/>
      <bottom/>
    </border>
    <border>
      <left/>
      <top/>
      <bottom/>
    </border>
    <border>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top/>
      <bottom style="medium">
        <color rgb="FF000000"/>
      </bottom>
    </border>
    <border>
      <top/>
      <bottom style="medium">
        <color rgb="FF000000"/>
      </bottom>
    </border>
    <border>
      <right style="medium">
        <color rgb="FF000000"/>
      </right>
      <top/>
      <bottom style="medium">
        <color rgb="FF000000"/>
      </bottom>
    </border>
    <border>
      <left style="medium">
        <color rgb="FF000000"/>
      </left>
    </border>
    <border>
      <right style="medium">
        <color rgb="FF000000"/>
      </right>
    </border>
    <border>
      <left style="medium">
        <color rgb="FF000000"/>
      </left>
      <top style="medium">
        <color rgb="FF000000"/>
      </top>
      <bottom style="thin">
        <color rgb="FF000000"/>
      </bottom>
    </border>
    <border>
      <left style="medium">
        <color rgb="FF000000"/>
      </left>
      <right/>
      <top style="medium">
        <color rgb="FF000000"/>
      </top>
      <bottom style="thin">
        <color rgb="FF000000"/>
      </bottom>
    </border>
    <border>
      <left/>
      <right/>
      <top style="medium">
        <color rgb="FF000000"/>
      </top>
      <bottom style="thin">
        <color rgb="FF000000"/>
      </bottom>
    </border>
    <border>
      <top style="medium">
        <color rgb="FF000000"/>
      </top>
      <bottom style="thin">
        <color rgb="FF000000"/>
      </bottom>
    </border>
    <border>
      <left style="thin">
        <color rgb="FF000000"/>
      </left>
      <right/>
      <top style="medium">
        <color rgb="FF000000"/>
      </top>
      <bottom style="thin">
        <color rgb="FF000000"/>
      </bottom>
    </border>
    <border>
      <left/>
      <right style="medium">
        <color rgb="FF000000"/>
      </right>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border>
    <border>
      <left/>
      <top/>
    </border>
    <border>
      <top/>
    </border>
    <border>
      <right/>
      <top/>
    </border>
    <border>
      <left/>
    </border>
    <border>
      <right/>
    </border>
    <border>
      <left/>
      <bottom/>
    </border>
    <border>
      <bottom/>
    </border>
    <border>
      <right/>
      <bottom/>
    </border>
    <border>
      <left style="thin">
        <color rgb="FF000000"/>
      </left>
      <right style="thin">
        <color rgb="FF000000"/>
      </right>
      <top/>
      <bottom style="thin">
        <color rgb="FF000000"/>
      </bottom>
    </border>
    <border>
      <left/>
      <right style="medium">
        <color rgb="FF000000"/>
      </right>
      <top/>
      <bottom/>
    </border>
    <border>
      <left/>
      <right/>
      <top/>
    </border>
    <border>
      <left/>
      <right/>
      <bottom/>
    </border>
    <border>
      <left style="medium">
        <color rgb="FF000000"/>
      </left>
      <bottom style="medium">
        <color rgb="FF000000"/>
      </bottom>
    </border>
    <border>
      <bottom style="medium">
        <color rgb="FF000000"/>
      </bottom>
    </border>
    <border>
      <left style="thin">
        <color rgb="FF000000"/>
      </left>
      <bottom style="medium">
        <color rgb="FF000000"/>
      </bottom>
    </border>
    <border>
      <right style="medium">
        <color rgb="FF000000"/>
      </right>
      <bottom style="medium">
        <color rgb="FF000000"/>
      </bottom>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Font="1"/>
    <xf borderId="0" fillId="0" fontId="2" numFmtId="0" xfId="0" applyFont="1"/>
    <xf borderId="1" fillId="2" fontId="1" numFmtId="0" xfId="0" applyBorder="1" applyFill="1" applyFont="1"/>
    <xf borderId="1" fillId="2" fontId="3" numFmtId="0" xfId="0" applyBorder="1" applyFont="1"/>
    <xf borderId="2" fillId="0" fontId="4" numFmtId="0" xfId="0" applyBorder="1" applyFont="1"/>
    <xf borderId="3" fillId="0" fontId="4" numFmtId="0" xfId="0" applyBorder="1" applyFont="1"/>
    <xf borderId="0" fillId="0" fontId="3" numFmtId="0" xfId="0" applyFont="1"/>
    <xf borderId="4" fillId="2" fontId="4" numFmtId="0" xfId="0" applyAlignment="1" applyBorder="1" applyFont="1">
      <alignment horizontal="right"/>
    </xf>
    <xf borderId="0" fillId="0" fontId="4" numFmtId="0" xfId="0" applyFont="1"/>
    <xf borderId="3" fillId="0" fontId="4" numFmtId="0" xfId="0" applyAlignment="1" applyBorder="1" applyFont="1">
      <alignment horizontal="right"/>
    </xf>
    <xf borderId="5" fillId="0" fontId="4" numFmtId="0" xfId="0" applyBorder="1" applyFont="1"/>
    <xf borderId="3" fillId="0" fontId="5" numFmtId="0" xfId="0" applyAlignment="1" applyBorder="1" applyFont="1">
      <alignment horizontal="right"/>
    </xf>
    <xf borderId="0" fillId="0" fontId="4" numFmtId="0" xfId="0" applyAlignment="1" applyFont="1">
      <alignment horizontal="right"/>
    </xf>
    <xf borderId="5" fillId="0" fontId="4" numFmtId="0" xfId="0" applyAlignment="1" applyBorder="1" applyFont="1">
      <alignment horizontal="right"/>
    </xf>
    <xf borderId="1" fillId="3" fontId="4" numFmtId="0" xfId="0" applyBorder="1" applyFill="1" applyFont="1"/>
    <xf borderId="6" fillId="0" fontId="5" numFmtId="0" xfId="0" applyAlignment="1" applyBorder="1" applyFont="1">
      <alignment horizontal="right"/>
    </xf>
    <xf borderId="5" fillId="0" fontId="6" numFmtId="0" xfId="0" applyAlignment="1" applyBorder="1" applyFont="1">
      <alignment horizontal="right"/>
    </xf>
    <xf borderId="7" fillId="0" fontId="3" numFmtId="0" xfId="0" applyBorder="1" applyFont="1"/>
    <xf borderId="0" fillId="0" fontId="3" numFmtId="0" xfId="0" applyAlignment="1" applyFont="1">
      <alignment horizontal="right"/>
    </xf>
    <xf borderId="7" fillId="0" fontId="3" numFmtId="0" xfId="0" applyAlignment="1" applyBorder="1" applyFont="1">
      <alignment horizontal="right"/>
    </xf>
    <xf borderId="0" fillId="0" fontId="7" numFmtId="0" xfId="0" applyFont="1"/>
    <xf borderId="1" fillId="3" fontId="3" numFmtId="0" xfId="0" applyBorder="1" applyFont="1"/>
    <xf borderId="8" fillId="0" fontId="3" numFmtId="0" xfId="0" applyBorder="1" applyFont="1"/>
    <xf borderId="5" fillId="0" fontId="3" numFmtId="0" xfId="0" applyAlignment="1" applyBorder="1" applyFont="1">
      <alignment horizontal="right"/>
    </xf>
    <xf borderId="7" fillId="0" fontId="4" numFmtId="0" xfId="0" applyBorder="1" applyFont="1"/>
    <xf borderId="1" fillId="4" fontId="3" numFmtId="0" xfId="0" applyBorder="1" applyFill="1" applyFont="1"/>
    <xf borderId="9" fillId="0" fontId="4" numFmtId="0" xfId="0" applyBorder="1" applyFont="1"/>
    <xf borderId="10" fillId="0" fontId="4" numFmtId="0" xfId="0" applyBorder="1" applyFont="1"/>
    <xf borderId="11" fillId="0" fontId="3" numFmtId="0" xfId="0" applyBorder="1" applyFont="1"/>
    <xf borderId="10" fillId="0" fontId="3" numFmtId="0" xfId="0" applyAlignment="1" applyBorder="1" applyFont="1">
      <alignment horizontal="right"/>
    </xf>
    <xf borderId="12" fillId="4" fontId="3" numFmtId="0" xfId="0" applyBorder="1" applyFont="1"/>
    <xf borderId="10" fillId="0" fontId="3" numFmtId="0" xfId="0" applyBorder="1" applyFont="1"/>
    <xf borderId="5" fillId="0" fontId="3" numFmtId="0" xfId="0" applyBorder="1" applyFont="1"/>
    <xf borderId="0" fillId="0" fontId="3" numFmtId="9" xfId="0" applyFont="1" applyNumberFormat="1"/>
    <xf borderId="13" fillId="0" fontId="3" numFmtId="0" xfId="0" applyBorder="1" applyFont="1"/>
    <xf borderId="14" fillId="0" fontId="3" numFmtId="0" xfId="0" applyBorder="1" applyFont="1"/>
    <xf borderId="0" fillId="0" fontId="3" numFmtId="1" xfId="0" applyFont="1" applyNumberFormat="1"/>
    <xf borderId="9" fillId="0" fontId="3" numFmtId="0" xfId="0" applyBorder="1" applyFont="1"/>
    <xf borderId="1" fillId="5" fontId="3" numFmtId="0" xfId="0" applyBorder="1" applyFill="1" applyFont="1"/>
    <xf borderId="1" fillId="5" fontId="3" numFmtId="164" xfId="0" applyBorder="1" applyFont="1" applyNumberFormat="1"/>
    <xf borderId="1" fillId="6" fontId="3" numFmtId="0" xfId="0" applyBorder="1" applyFill="1" applyFont="1"/>
    <xf borderId="15" fillId="5" fontId="3" numFmtId="0" xfId="0" applyBorder="1" applyFont="1"/>
    <xf borderId="16" fillId="7" fontId="3" numFmtId="0" xfId="0" applyBorder="1" applyFill="1" applyFont="1"/>
    <xf borderId="17" fillId="5" fontId="3" numFmtId="0" xfId="0" applyBorder="1" applyFont="1"/>
    <xf borderId="16" fillId="7" fontId="3" numFmtId="0" xfId="0" applyAlignment="1" applyBorder="1" applyFont="1">
      <alignment horizontal="right"/>
    </xf>
    <xf borderId="1" fillId="7" fontId="3" numFmtId="0" xfId="0" applyAlignment="1" applyBorder="1" applyFont="1">
      <alignment horizontal="right"/>
    </xf>
    <xf borderId="1" fillId="8" fontId="3" numFmtId="0" xfId="0" applyBorder="1" applyFill="1" applyFont="1"/>
    <xf borderId="15" fillId="5" fontId="3" numFmtId="1" xfId="0" applyBorder="1" applyFont="1" applyNumberFormat="1"/>
    <xf borderId="1" fillId="9" fontId="3" numFmtId="0" xfId="0" applyBorder="1" applyFill="1" applyFont="1"/>
    <xf borderId="1" fillId="7" fontId="3" numFmtId="0" xfId="0" applyBorder="1" applyFont="1"/>
    <xf borderId="0" fillId="0" fontId="3" numFmtId="164" xfId="0" applyFont="1" applyNumberFormat="1"/>
    <xf borderId="0" fillId="0" fontId="3" numFmtId="0" xfId="0" applyAlignment="1" applyFont="1">
      <alignment horizontal="left"/>
    </xf>
    <xf borderId="1" fillId="9" fontId="3" numFmtId="0" xfId="0" applyAlignment="1" applyBorder="1" applyFont="1">
      <alignment horizontal="right"/>
    </xf>
    <xf borderId="3" fillId="0" fontId="3" numFmtId="0" xfId="0" applyBorder="1" applyFont="1"/>
    <xf borderId="3" fillId="0" fontId="3" numFmtId="0" xfId="0" applyAlignment="1" applyBorder="1" applyFont="1">
      <alignment horizontal="right"/>
    </xf>
    <xf borderId="1" fillId="10" fontId="3" numFmtId="0" xfId="0" applyAlignment="1" applyBorder="1" applyFill="1" applyFont="1">
      <alignment shrinkToFit="0" wrapText="1"/>
    </xf>
    <xf borderId="1" fillId="10" fontId="3" numFmtId="0" xfId="0" applyAlignment="1" applyBorder="1" applyFont="1">
      <alignment horizontal="right"/>
    </xf>
    <xf borderId="1" fillId="10" fontId="3" numFmtId="1" xfId="0" applyBorder="1" applyFont="1" applyNumberFormat="1"/>
    <xf borderId="1" fillId="10" fontId="3" numFmtId="0" xfId="0" applyBorder="1" applyFont="1"/>
    <xf borderId="1" fillId="11" fontId="3" numFmtId="0" xfId="0" applyBorder="1" applyFill="1" applyFont="1"/>
    <xf borderId="1" fillId="12" fontId="3" numFmtId="0" xfId="0" applyBorder="1" applyFill="1" applyFont="1"/>
    <xf borderId="18" fillId="3" fontId="2" numFmtId="0" xfId="0" applyAlignment="1" applyBorder="1" applyFont="1">
      <alignment horizontal="center" shrinkToFit="0" wrapText="1"/>
    </xf>
    <xf borderId="19" fillId="0" fontId="8" numFmtId="0" xfId="0" applyBorder="1" applyFont="1"/>
    <xf borderId="0" fillId="0" fontId="9" numFmtId="0" xfId="0" applyFont="1"/>
    <xf borderId="5" fillId="0" fontId="3" numFmtId="1" xfId="0" applyBorder="1" applyFont="1" applyNumberFormat="1"/>
    <xf borderId="0" fillId="0" fontId="2" numFmtId="1" xfId="0" applyFont="1" applyNumberFormat="1"/>
    <xf borderId="1" fillId="8" fontId="3" numFmtId="1" xfId="0" applyBorder="1" applyFont="1" applyNumberFormat="1"/>
    <xf borderId="1" fillId="8" fontId="3" numFmtId="0" xfId="0" applyAlignment="1" applyBorder="1" applyFont="1">
      <alignment horizontal="right"/>
    </xf>
    <xf borderId="1" fillId="8" fontId="3" numFmtId="1" xfId="0" applyAlignment="1" applyBorder="1" applyFont="1" applyNumberFormat="1">
      <alignment horizontal="right"/>
    </xf>
    <xf borderId="1" fillId="4" fontId="3" numFmtId="1" xfId="0" applyBorder="1" applyFont="1" applyNumberFormat="1"/>
    <xf borderId="3" fillId="0" fontId="3" numFmtId="0" xfId="0" applyAlignment="1" applyBorder="1" applyFont="1">
      <alignment horizontal="center"/>
    </xf>
    <xf borderId="3" fillId="0" fontId="8" numFmtId="0" xfId="0" applyBorder="1" applyFont="1"/>
    <xf borderId="0" fillId="0" fontId="2" numFmtId="0" xfId="0" applyAlignment="1" applyFont="1">
      <alignment horizontal="right"/>
    </xf>
    <xf borderId="0" fillId="0" fontId="3" numFmtId="1" xfId="0" applyAlignment="1" applyFont="1" applyNumberFormat="1">
      <alignment horizontal="right"/>
    </xf>
    <xf borderId="0" fillId="0" fontId="10" numFmtId="0" xfId="0" applyFont="1"/>
    <xf borderId="0" fillId="0" fontId="11" numFmtId="0" xfId="0" applyFont="1"/>
    <xf borderId="0" fillId="0" fontId="3" numFmtId="165" xfId="0" applyAlignment="1" applyFont="1" applyNumberFormat="1">
      <alignment horizontal="right"/>
    </xf>
    <xf borderId="0" fillId="0" fontId="12" numFmtId="0" xfId="0" applyFont="1"/>
    <xf borderId="0" fillId="0" fontId="2" numFmtId="0" xfId="0" applyAlignment="1" applyFont="1">
      <alignment horizontal="left"/>
    </xf>
    <xf borderId="1" fillId="3" fontId="3" numFmtId="0" xfId="0" applyAlignment="1" applyBorder="1" applyFont="1">
      <alignment vertical="center"/>
    </xf>
    <xf borderId="0" fillId="0" fontId="3" numFmtId="0" xfId="0" applyAlignment="1" applyFont="1">
      <alignment vertical="center"/>
    </xf>
    <xf borderId="1" fillId="13" fontId="3" numFmtId="0" xfId="0" applyBorder="1" applyFill="1" applyFont="1"/>
    <xf borderId="1" fillId="13" fontId="3" numFmtId="0" xfId="0" applyAlignment="1" applyBorder="1" applyFont="1">
      <alignment horizontal="right"/>
    </xf>
    <xf borderId="0" fillId="0" fontId="3" numFmtId="0" xfId="0" applyAlignment="1" applyFont="1">
      <alignment horizontal="center"/>
    </xf>
    <xf borderId="1" fillId="11" fontId="2" numFmtId="0" xfId="0" applyBorder="1" applyFont="1"/>
    <xf borderId="12" fillId="10" fontId="3" numFmtId="0" xfId="0" applyBorder="1" applyFont="1"/>
    <xf borderId="12" fillId="10" fontId="3" numFmtId="0" xfId="0" applyAlignment="1" applyBorder="1" applyFont="1">
      <alignment horizontal="right"/>
    </xf>
    <xf borderId="1" fillId="10" fontId="2" numFmtId="0" xfId="0" applyBorder="1" applyFont="1"/>
    <xf borderId="0" fillId="0" fontId="13" numFmtId="0" xfId="0" applyFont="1"/>
    <xf borderId="0" fillId="0" fontId="14" numFmtId="0" xfId="0" applyFont="1"/>
    <xf borderId="1" fillId="14" fontId="3" numFmtId="0" xfId="0" applyBorder="1" applyFill="1" applyFont="1"/>
    <xf borderId="0" fillId="0" fontId="15" numFmtId="0" xfId="0" applyFont="1"/>
    <xf borderId="0" fillId="0" fontId="4" numFmtId="0" xfId="0" applyAlignment="1" applyFont="1">
      <alignment horizontal="left"/>
    </xf>
    <xf borderId="1" fillId="15" fontId="3" numFmtId="0" xfId="0" applyBorder="1" applyFill="1" applyFont="1"/>
    <xf borderId="20" fillId="16" fontId="3" numFmtId="0" xfId="0" applyBorder="1" applyFill="1" applyFont="1"/>
    <xf borderId="21" fillId="16" fontId="3" numFmtId="0" xfId="0" applyAlignment="1" applyBorder="1" applyFont="1">
      <alignment horizontal="left"/>
    </xf>
    <xf borderId="21" fillId="16" fontId="3" numFmtId="0" xfId="0" applyBorder="1" applyFont="1"/>
    <xf borderId="22" fillId="16" fontId="3" numFmtId="0" xfId="0" applyBorder="1" applyFont="1"/>
    <xf borderId="20" fillId="17" fontId="3" numFmtId="0" xfId="0" applyBorder="1" applyFill="1" applyFont="1"/>
    <xf borderId="21" fillId="17" fontId="3" numFmtId="0" xfId="0" applyBorder="1" applyFont="1"/>
    <xf borderId="22" fillId="17" fontId="3" numFmtId="0" xfId="0" applyBorder="1" applyFont="1"/>
    <xf borderId="20" fillId="10" fontId="3" numFmtId="0" xfId="0" applyBorder="1" applyFont="1"/>
    <xf borderId="21" fillId="10" fontId="3" numFmtId="0" xfId="0" applyBorder="1" applyFont="1"/>
    <xf borderId="22" fillId="10" fontId="3" numFmtId="0" xfId="0" applyBorder="1" applyFont="1"/>
    <xf borderId="1" fillId="15" fontId="3" numFmtId="166" xfId="0" applyBorder="1" applyFont="1" applyNumberFormat="1"/>
    <xf borderId="0" fillId="0" fontId="4" numFmtId="0" xfId="0" applyAlignment="1" applyFont="1">
      <alignment horizontal="center"/>
    </xf>
    <xf borderId="23" fillId="18" fontId="3" numFmtId="0" xfId="0" applyBorder="1" applyFill="1" applyFont="1"/>
    <xf borderId="1" fillId="18" fontId="3" numFmtId="0" xfId="0" applyBorder="1" applyFont="1"/>
    <xf borderId="24" fillId="18" fontId="3" numFmtId="0" xfId="0" applyAlignment="1" applyBorder="1" applyFont="1">
      <alignment horizontal="center"/>
    </xf>
    <xf borderId="25" fillId="0" fontId="8" numFmtId="0" xfId="0" applyBorder="1" applyFont="1"/>
    <xf borderId="26" fillId="0" fontId="8" numFmtId="0" xfId="0" applyBorder="1" applyFont="1"/>
    <xf borderId="27" fillId="0" fontId="3" numFmtId="0" xfId="0" applyBorder="1" applyFont="1"/>
    <xf borderId="28" fillId="0" fontId="3" numFmtId="0" xfId="0" applyBorder="1" applyFont="1"/>
    <xf borderId="1" fillId="19" fontId="3" numFmtId="0" xfId="0" applyBorder="1" applyFill="1" applyFont="1"/>
    <xf borderId="1" fillId="19" fontId="3" numFmtId="166" xfId="0" applyBorder="1" applyFont="1" applyNumberFormat="1"/>
    <xf borderId="29" fillId="0" fontId="3" numFmtId="0" xfId="0" applyAlignment="1" applyBorder="1" applyFont="1">
      <alignment horizontal="center"/>
    </xf>
    <xf borderId="30" fillId="20" fontId="3" numFmtId="0" xfId="0" applyBorder="1" applyFill="1" applyFont="1"/>
    <xf borderId="31" fillId="20" fontId="3" numFmtId="0" xfId="0" applyBorder="1" applyFont="1"/>
    <xf borderId="32" fillId="0" fontId="16" numFmtId="0" xfId="0" applyAlignment="1" applyBorder="1" applyFont="1">
      <alignment horizontal="center" shrinkToFit="0" wrapText="1"/>
    </xf>
    <xf borderId="32" fillId="0" fontId="3" numFmtId="0" xfId="0" applyBorder="1" applyFont="1"/>
    <xf borderId="31" fillId="21" fontId="11" numFmtId="0" xfId="0" applyAlignment="1" applyBorder="1" applyFill="1" applyFont="1">
      <alignment shrinkToFit="0" wrapText="1"/>
    </xf>
    <xf borderId="33" fillId="20" fontId="3" numFmtId="0" xfId="0" applyBorder="1" applyFont="1"/>
    <xf borderId="34" fillId="21" fontId="3" numFmtId="0" xfId="0" applyBorder="1" applyFont="1"/>
    <xf borderId="29" fillId="0" fontId="3" numFmtId="0" xfId="0" applyBorder="1" applyFont="1"/>
    <xf borderId="31" fillId="7" fontId="3" numFmtId="0" xfId="0" applyBorder="1" applyFont="1"/>
    <xf borderId="34" fillId="7" fontId="3" numFmtId="0" xfId="0" applyBorder="1" applyFont="1"/>
    <xf borderId="30" fillId="22" fontId="3" numFmtId="0" xfId="0" applyBorder="1" applyFill="1" applyFont="1"/>
    <xf borderId="31" fillId="22" fontId="3" numFmtId="0" xfId="0" applyBorder="1" applyFont="1"/>
    <xf borderId="35" fillId="0" fontId="3" numFmtId="0" xfId="0" applyBorder="1" applyFont="1"/>
    <xf borderId="1" fillId="10" fontId="16" numFmtId="0" xfId="0" applyAlignment="1" applyBorder="1" applyFont="1">
      <alignment horizontal="center" shrinkToFit="0" vertical="center" wrapText="1"/>
    </xf>
    <xf borderId="31" fillId="10" fontId="16" numFmtId="0" xfId="0" applyAlignment="1" applyBorder="1" applyFont="1">
      <alignment horizontal="center" shrinkToFit="0" wrapText="1"/>
    </xf>
    <xf borderId="1" fillId="7" fontId="16" numFmtId="0" xfId="0" applyAlignment="1" applyBorder="1" applyFont="1">
      <alignment horizontal="center" shrinkToFit="0" vertical="center" wrapText="1"/>
    </xf>
    <xf borderId="1" fillId="23" fontId="16" numFmtId="0" xfId="0" applyAlignment="1" applyBorder="1" applyFill="1" applyFont="1">
      <alignment horizontal="center" shrinkToFit="0" vertical="center" wrapText="1"/>
    </xf>
    <xf borderId="0" fillId="0" fontId="3" numFmtId="0" xfId="0" applyAlignment="1" applyFont="1">
      <alignment horizontal="center" shrinkToFit="0" wrapText="1"/>
    </xf>
    <xf borderId="27" fillId="0" fontId="3" numFmtId="0" xfId="0" applyAlignment="1" applyBorder="1" applyFont="1">
      <alignment horizontal="center"/>
    </xf>
    <xf borderId="0" fillId="0" fontId="3" numFmtId="2" xfId="0" applyFont="1" applyNumberFormat="1"/>
    <xf borderId="0" fillId="0" fontId="3" numFmtId="4" xfId="0" applyFont="1" applyNumberFormat="1"/>
    <xf borderId="1" fillId="24" fontId="3" numFmtId="0" xfId="0" applyBorder="1" applyFill="1" applyFont="1"/>
    <xf borderId="1" fillId="24" fontId="3" numFmtId="9" xfId="0" applyBorder="1" applyFont="1" applyNumberFormat="1"/>
    <xf borderId="1" fillId="3" fontId="1" numFmtId="0" xfId="0" applyBorder="1" applyFont="1"/>
    <xf borderId="1" fillId="25" fontId="3" numFmtId="0" xfId="0" applyBorder="1" applyFill="1" applyFont="1"/>
    <xf borderId="1" fillId="25" fontId="3" numFmtId="4" xfId="0" applyBorder="1" applyFont="1" applyNumberFormat="1"/>
    <xf borderId="1" fillId="25" fontId="3" numFmtId="0" xfId="0" applyAlignment="1" applyBorder="1" applyFont="1">
      <alignment horizontal="right"/>
    </xf>
    <xf borderId="1" fillId="10" fontId="3" numFmtId="4" xfId="0" applyBorder="1" applyFont="1" applyNumberFormat="1"/>
    <xf borderId="1" fillId="10" fontId="3" numFmtId="1" xfId="0" applyAlignment="1" applyBorder="1" applyFont="1" applyNumberFormat="1">
      <alignment horizontal="right"/>
    </xf>
    <xf borderId="12" fillId="10" fontId="3" numFmtId="4" xfId="0" applyBorder="1" applyFont="1" applyNumberFormat="1"/>
    <xf borderId="12" fillId="10" fontId="3" numFmtId="1" xfId="0" applyAlignment="1" applyBorder="1" applyFont="1" applyNumberFormat="1">
      <alignment horizontal="right"/>
    </xf>
    <xf borderId="0" fillId="0" fontId="17" numFmtId="0" xfId="0" applyFont="1"/>
    <xf borderId="0" fillId="0" fontId="11" numFmtId="0" xfId="0" applyAlignment="1" applyFont="1">
      <alignment horizontal="center"/>
    </xf>
    <xf borderId="36" fillId="0" fontId="12" numFmtId="0" xfId="0" applyBorder="1" applyFont="1"/>
    <xf borderId="7" fillId="0" fontId="18" numFmtId="0" xfId="0" applyBorder="1" applyFont="1"/>
    <xf borderId="9" fillId="0" fontId="18" numFmtId="0" xfId="0" applyBorder="1" applyFont="1"/>
    <xf borderId="3" fillId="0" fontId="18" numFmtId="0" xfId="0" applyBorder="1" applyFont="1"/>
    <xf borderId="6" fillId="0" fontId="18" numFmtId="0" xfId="0" applyBorder="1" applyFont="1"/>
    <xf borderId="37" fillId="20" fontId="3" numFmtId="0" xfId="0" applyBorder="1" applyFont="1"/>
    <xf borderId="9" fillId="0" fontId="3" numFmtId="0" xfId="0" applyAlignment="1" applyBorder="1" applyFont="1">
      <alignment horizontal="right"/>
    </xf>
    <xf borderId="0" fillId="0" fontId="3" numFmtId="165" xfId="0" applyFont="1" applyNumberFormat="1"/>
    <xf borderId="1" fillId="20" fontId="3" numFmtId="165" xfId="0" applyBorder="1" applyFont="1" applyNumberFormat="1"/>
    <xf borderId="15" fillId="20" fontId="3" numFmtId="165" xfId="0" applyBorder="1" applyFont="1" applyNumberFormat="1"/>
    <xf borderId="11" fillId="0" fontId="3" numFmtId="0" xfId="0" applyAlignment="1" applyBorder="1" applyFont="1">
      <alignment horizontal="right"/>
    </xf>
    <xf borderId="1" fillId="21" fontId="3" numFmtId="0" xfId="0" applyBorder="1" applyFont="1"/>
    <xf borderId="11" fillId="0" fontId="3" numFmtId="165" xfId="0" applyBorder="1" applyFont="1" applyNumberFormat="1"/>
    <xf borderId="38" fillId="0" fontId="3" numFmtId="0" xfId="0" applyBorder="1" applyFont="1"/>
    <xf borderId="38" fillId="0" fontId="4" numFmtId="0" xfId="0" applyBorder="1" applyFont="1"/>
    <xf borderId="39" fillId="9" fontId="2" numFmtId="0" xfId="0" applyAlignment="1" applyBorder="1" applyFont="1">
      <alignment horizontal="center" shrinkToFit="0" wrapText="1"/>
    </xf>
    <xf borderId="40" fillId="0" fontId="8" numFmtId="0" xfId="0" applyBorder="1" applyFont="1"/>
    <xf borderId="41" fillId="0" fontId="8" numFmtId="0" xfId="0" applyBorder="1" applyFont="1"/>
    <xf borderId="42" fillId="0" fontId="8" numFmtId="0" xfId="0" applyBorder="1" applyFont="1"/>
    <xf borderId="43" fillId="0" fontId="8" numFmtId="0" xfId="0" applyBorder="1" applyFont="1"/>
    <xf borderId="44" fillId="0" fontId="8" numFmtId="0" xfId="0" applyBorder="1" applyFont="1"/>
    <xf borderId="45" fillId="0" fontId="8" numFmtId="0" xfId="0" applyBorder="1" applyFont="1"/>
    <xf borderId="46" fillId="0" fontId="8" numFmtId="0" xfId="0" applyBorder="1" applyFont="1"/>
    <xf borderId="12" fillId="26" fontId="4" numFmtId="0" xfId="0" applyBorder="1" applyFill="1" applyFont="1"/>
    <xf borderId="37" fillId="27" fontId="19" numFmtId="0" xfId="0" applyBorder="1" applyFill="1" applyFont="1"/>
    <xf borderId="12" fillId="3" fontId="4" numFmtId="0" xfId="0" applyBorder="1" applyFont="1"/>
    <xf borderId="12" fillId="3" fontId="4" numFmtId="0" xfId="0" applyAlignment="1" applyBorder="1" applyFont="1">
      <alignment horizontal="right"/>
    </xf>
    <xf borderId="12" fillId="3" fontId="4" numFmtId="0" xfId="0" applyAlignment="1" applyBorder="1" applyFont="1">
      <alignment horizontal="center"/>
    </xf>
    <xf borderId="5" fillId="0" fontId="4" numFmtId="0" xfId="0" applyAlignment="1" applyBorder="1" applyFont="1">
      <alignment horizontal="center"/>
    </xf>
    <xf borderId="47" fillId="27" fontId="3" numFmtId="0" xfId="0" applyBorder="1" applyFont="1"/>
    <xf borderId="14" fillId="0" fontId="3" numFmtId="0" xfId="0" applyAlignment="1" applyBorder="1" applyFont="1">
      <alignment horizontal="right"/>
    </xf>
    <xf borderId="5" fillId="0" fontId="3" numFmtId="165" xfId="0" applyBorder="1" applyFont="1" applyNumberFormat="1"/>
    <xf borderId="14" fillId="0" fontId="3" numFmtId="165" xfId="0" applyBorder="1" applyFont="1" applyNumberFormat="1"/>
    <xf borderId="1" fillId="25" fontId="3" numFmtId="1" xfId="0" applyBorder="1" applyFont="1" applyNumberFormat="1"/>
    <xf borderId="1" fillId="27" fontId="3" numFmtId="0" xfId="0" applyBorder="1" applyFont="1"/>
    <xf borderId="1" fillId="27" fontId="3" numFmtId="1" xfId="0" applyBorder="1" applyFont="1" applyNumberFormat="1"/>
    <xf borderId="0" fillId="0" fontId="4" numFmtId="1" xfId="0" applyFont="1" applyNumberFormat="1"/>
    <xf borderId="1" fillId="25" fontId="3" numFmtId="1" xfId="0" applyAlignment="1" applyBorder="1" applyFont="1" applyNumberFormat="1">
      <alignment horizontal="right"/>
    </xf>
    <xf borderId="1" fillId="27" fontId="19" numFmtId="0" xfId="0" applyAlignment="1" applyBorder="1" applyFont="1">
      <alignment shrinkToFit="0" wrapText="1"/>
    </xf>
    <xf borderId="1" fillId="27" fontId="3" numFmtId="1" xfId="0" applyAlignment="1" applyBorder="1" applyFont="1" applyNumberFormat="1">
      <alignment horizontal="right"/>
    </xf>
    <xf borderId="1" fillId="11" fontId="1" numFmtId="0" xfId="0" applyBorder="1" applyFont="1"/>
    <xf borderId="1" fillId="27" fontId="3" numFmtId="1" xfId="0" applyAlignment="1" applyBorder="1" applyFont="1" applyNumberFormat="1">
      <alignment horizontal="left"/>
    </xf>
    <xf borderId="1" fillId="25" fontId="2" numFmtId="0" xfId="0" applyAlignment="1" applyBorder="1" applyFont="1">
      <alignment horizontal="right"/>
    </xf>
    <xf borderId="1" fillId="26" fontId="3" numFmtId="0" xfId="0" applyBorder="1" applyFont="1"/>
    <xf borderId="1" fillId="11" fontId="20" numFmtId="0" xfId="0" applyBorder="1" applyFont="1"/>
    <xf borderId="0" fillId="0" fontId="21" numFmtId="0" xfId="0" applyFont="1"/>
    <xf borderId="23" fillId="8" fontId="3" numFmtId="0" xfId="0" applyBorder="1" applyFont="1"/>
    <xf borderId="17" fillId="8" fontId="3" numFmtId="0" xfId="0" applyBorder="1" applyFont="1"/>
    <xf borderId="48" fillId="8" fontId="3" numFmtId="0" xfId="0" applyBorder="1" applyFont="1"/>
    <xf borderId="0" fillId="0" fontId="22" numFmtId="0" xfId="0" applyFont="1"/>
    <xf borderId="0" fillId="0" fontId="3" numFmtId="0" xfId="0" applyAlignment="1" applyFont="1">
      <alignment horizontal="center" shrinkToFit="0" vertical="center" wrapText="1"/>
    </xf>
    <xf borderId="1" fillId="22" fontId="3" numFmtId="0" xfId="0" applyBorder="1" applyFont="1"/>
    <xf borderId="1" fillId="16" fontId="3" numFmtId="0" xfId="0" applyBorder="1" applyFont="1"/>
    <xf borderId="49" fillId="28" fontId="16" numFmtId="0" xfId="0" applyAlignment="1" applyBorder="1" applyFill="1" applyFont="1">
      <alignment horizontal="center" shrinkToFit="0" wrapText="1"/>
    </xf>
    <xf borderId="1" fillId="29" fontId="3" numFmtId="0" xfId="0" applyBorder="1" applyFill="1" applyFont="1"/>
    <xf borderId="1" fillId="30" fontId="3" numFmtId="0" xfId="0" applyBorder="1" applyFill="1" applyFont="1"/>
    <xf borderId="50" fillId="0" fontId="8" numFmtId="0" xfId="0" applyBorder="1" applyFont="1"/>
    <xf borderId="1" fillId="25" fontId="2" numFmtId="0" xfId="0" applyBorder="1" applyFont="1"/>
    <xf borderId="0" fillId="0" fontId="7" numFmtId="4" xfId="0" applyFont="1" applyNumberFormat="1"/>
    <xf borderId="1" fillId="27" fontId="3" numFmtId="0" xfId="0" applyAlignment="1" applyBorder="1" applyFont="1">
      <alignment shrinkToFit="0" wrapText="1"/>
    </xf>
    <xf borderId="10" fillId="0" fontId="3" numFmtId="4" xfId="0" applyBorder="1" applyFont="1" applyNumberFormat="1"/>
    <xf borderId="0" fillId="0" fontId="3" numFmtId="9" xfId="0" applyAlignment="1" applyFont="1" applyNumberFormat="1">
      <alignment shrinkToFit="0" vertical="center" wrapText="1"/>
    </xf>
    <xf borderId="0" fillId="0" fontId="3" numFmtId="0" xfId="0" applyAlignment="1" applyFont="1">
      <alignment shrinkToFit="0" vertical="center" wrapText="1"/>
    </xf>
    <xf borderId="1" fillId="2" fontId="16" numFmtId="0" xfId="0" applyAlignment="1" applyBorder="1" applyFont="1">
      <alignment horizontal="center" shrinkToFit="0" vertical="center" wrapText="1"/>
    </xf>
    <xf borderId="0" fillId="0" fontId="16" numFmtId="0" xfId="0" applyAlignment="1" applyFont="1">
      <alignment horizontal="center" shrinkToFit="0" vertical="center" wrapText="1"/>
    </xf>
    <xf borderId="1" fillId="15" fontId="16" numFmtId="0" xfId="0" applyAlignment="1" applyBorder="1" applyFont="1">
      <alignment horizontal="center" shrinkToFit="0" vertical="center" wrapText="1"/>
    </xf>
    <xf borderId="1" fillId="31" fontId="16" numFmtId="0" xfId="0" applyAlignment="1" applyBorder="1" applyFill="1" applyFont="1">
      <alignment horizontal="center" shrinkToFit="0" vertical="center" wrapText="1"/>
    </xf>
    <xf borderId="1" fillId="10" fontId="3" numFmtId="4" xfId="0" applyAlignment="1" applyBorder="1" applyFont="1" applyNumberFormat="1">
      <alignment horizontal="right"/>
    </xf>
    <xf borderId="12" fillId="10" fontId="3" numFmtId="4" xfId="0" applyAlignment="1" applyBorder="1" applyFont="1" applyNumberFormat="1">
      <alignment horizontal="right"/>
    </xf>
    <xf borderId="0" fillId="0" fontId="3" numFmtId="4" xfId="0" applyAlignment="1" applyFont="1" applyNumberFormat="1">
      <alignment horizontal="right"/>
    </xf>
    <xf borderId="1" fillId="3" fontId="3" numFmtId="9" xfId="0" applyBorder="1" applyFont="1" applyNumberFormat="1"/>
    <xf borderId="27" fillId="0" fontId="3" numFmtId="4" xfId="0" applyBorder="1" applyFont="1" applyNumberFormat="1"/>
    <xf borderId="0" fillId="0" fontId="3" numFmtId="3" xfId="0" applyAlignment="1" applyFont="1" applyNumberFormat="1">
      <alignment vertical="center"/>
    </xf>
    <xf borderId="28" fillId="0" fontId="3" numFmtId="4" xfId="0" applyBorder="1" applyFont="1" applyNumberFormat="1"/>
    <xf borderId="0" fillId="0" fontId="3" numFmtId="3" xfId="0" applyAlignment="1" applyFont="1" applyNumberFormat="1">
      <alignment horizontal="right" vertical="center"/>
    </xf>
    <xf borderId="1" fillId="11" fontId="23" numFmtId="0" xfId="0" applyBorder="1" applyFont="1"/>
    <xf borderId="1" fillId="11" fontId="24" numFmtId="0" xfId="0" applyBorder="1" applyFont="1"/>
    <xf borderId="1" fillId="3" fontId="25" numFmtId="0" xfId="0" applyBorder="1" applyFont="1"/>
    <xf borderId="0" fillId="0" fontId="26" numFmtId="0" xfId="0" applyAlignment="1" applyFont="1">
      <alignment horizontal="center"/>
    </xf>
    <xf borderId="0" fillId="0" fontId="27" numFmtId="0" xfId="0" applyFont="1"/>
    <xf borderId="8" fillId="0" fontId="28" numFmtId="0" xfId="0" applyAlignment="1" applyBorder="1" applyFont="1">
      <alignment horizontal="center" shrinkToFit="0" vertical="center" wrapText="1"/>
    </xf>
    <xf borderId="7" fillId="0" fontId="8" numFmtId="0" xfId="0" applyBorder="1" applyFont="1"/>
    <xf borderId="9" fillId="0" fontId="8" numFmtId="0" xfId="0" applyBorder="1" applyFont="1"/>
    <xf borderId="2" fillId="0" fontId="29" numFmtId="0" xfId="0" applyAlignment="1" applyBorder="1" applyFont="1">
      <alignment horizontal="center"/>
    </xf>
    <xf borderId="6" fillId="0" fontId="8" numFmtId="0" xfId="0" applyBorder="1" applyFont="1"/>
    <xf borderId="10" fillId="0" fontId="8" numFmtId="0" xfId="0" applyBorder="1" applyFont="1"/>
    <xf borderId="11" fillId="0" fontId="8" numFmtId="0" xfId="0" applyBorder="1" applyFont="1"/>
    <xf borderId="2" fillId="0" fontId="28" numFmtId="0" xfId="0" applyAlignment="1" applyBorder="1" applyFont="1">
      <alignment horizontal="center"/>
    </xf>
    <xf borderId="6" fillId="0" fontId="27" numFmtId="0" xfId="0" applyBorder="1" applyFont="1"/>
    <xf borderId="36" fillId="0" fontId="27" numFmtId="0" xfId="0" applyBorder="1" applyFont="1"/>
    <xf borderId="2" fillId="0" fontId="4" numFmtId="0" xfId="0" applyAlignment="1" applyBorder="1" applyFont="1">
      <alignment horizontal="center" readingOrder="0" shrinkToFit="0" wrapText="1"/>
    </xf>
    <xf borderId="2" fillId="0" fontId="27" numFmtId="0" xfId="0" applyBorder="1" applyFont="1"/>
    <xf borderId="2" fillId="0" fontId="30" numFmtId="0" xfId="0" applyAlignment="1" applyBorder="1" applyFont="1">
      <alignment horizontal="center" readingOrder="0" shrinkToFit="0" wrapText="1"/>
    </xf>
    <xf borderId="2" fillId="0" fontId="12" numFmtId="0" xfId="0" applyAlignment="1" applyBorder="1" applyFont="1">
      <alignment readingOrder="0" shrinkToFit="0" vertical="bottom" wrapText="1"/>
    </xf>
    <xf borderId="10" fillId="0" fontId="11" numFmtId="0" xfId="0" applyAlignment="1" applyBorder="1" applyFont="1">
      <alignment readingOrder="0" shrinkToFit="0" vertical="bottom" wrapText="1"/>
    </xf>
    <xf borderId="0" fillId="0" fontId="11" numFmtId="0" xfId="0" applyAlignment="1" applyFont="1">
      <alignment readingOrder="0" shrinkToFit="0" vertical="bottom" wrapText="1"/>
    </xf>
    <xf borderId="0" fillId="0" fontId="7" numFmtId="0" xfId="0" applyAlignment="1" applyFont="1">
      <alignment readingOrder="0" shrinkToFit="0" wrapText="1"/>
    </xf>
    <xf borderId="0" fillId="0" fontId="7" numFmtId="0" xfId="0" applyAlignment="1" applyFont="1">
      <alignment shrinkToFit="0" wrapText="1"/>
    </xf>
    <xf borderId="36" fillId="0" fontId="4" numFmtId="0" xfId="0" applyAlignment="1" applyBorder="1" applyFont="1">
      <alignment shrinkToFit="0" vertical="bottom" wrapText="1"/>
    </xf>
    <xf borderId="36" fillId="0" fontId="3" numFmtId="0" xfId="0" applyAlignment="1" applyBorder="1" applyFont="1">
      <alignment readingOrder="0" shrinkToFit="0" vertical="bottom" wrapText="1"/>
    </xf>
    <xf borderId="13" fillId="0" fontId="8" numFmtId="0" xfId="0" applyBorder="1" applyFont="1"/>
    <xf borderId="5" fillId="0" fontId="8" numFmtId="0" xfId="0" applyBorder="1" applyFont="1"/>
    <xf borderId="14" fillId="0" fontId="8" numFmtId="0" xfId="0" applyBorder="1" applyFont="1"/>
    <xf borderId="2" fillId="0" fontId="31" numFmtId="0" xfId="0" applyAlignment="1" applyBorder="1" applyFont="1">
      <alignment horizontal="center" readingOrder="0" shrinkToFit="0" vertical="bottom" wrapText="0"/>
    </xf>
    <xf borderId="10" fillId="0" fontId="11" numFmtId="0" xfId="0" applyAlignment="1" applyBorder="1" applyFont="1">
      <alignment readingOrder="0" shrinkToFit="0" vertical="bottom" wrapText="1"/>
    </xf>
    <xf borderId="0" fillId="0" fontId="11" numFmtId="0" xfId="0" applyAlignment="1" applyFont="1">
      <alignment readingOrder="0" shrinkToFit="0" vertical="bottom" wrapText="1"/>
    </xf>
    <xf borderId="36" fillId="0" fontId="4" numFmtId="0" xfId="0" applyAlignment="1" applyBorder="1" applyFont="1">
      <alignment horizontal="right" shrinkToFit="0" vertical="bottom" wrapText="1"/>
    </xf>
    <xf borderId="36" fillId="0" fontId="3" numFmtId="0" xfId="0" applyAlignment="1" applyBorder="1" applyFont="1">
      <alignment vertical="bottom"/>
    </xf>
    <xf borderId="36" fillId="0" fontId="3" numFmtId="0" xfId="0" applyAlignment="1" applyBorder="1" applyFont="1">
      <alignment readingOrder="0" vertical="bottom"/>
    </xf>
    <xf borderId="36" fillId="0" fontId="3" numFmtId="0" xfId="0" applyAlignment="1" applyBorder="1" applyFont="1">
      <alignment horizontal="right" shrinkToFit="0" wrapText="1"/>
    </xf>
    <xf borderId="2" fillId="0" fontId="32" numFmtId="0" xfId="0" applyAlignment="1" applyBorder="1" applyFont="1">
      <alignment readingOrder="0" shrinkToFit="0" vertical="bottom" wrapText="0"/>
    </xf>
    <xf borderId="10" fillId="0" fontId="11" numFmtId="0" xfId="0" applyAlignment="1" applyBorder="1" applyFont="1">
      <alignment horizontal="right" readingOrder="0" shrinkToFit="0" vertical="bottom" wrapText="1"/>
    </xf>
    <xf borderId="2" fillId="0" fontId="27" numFmtId="0" xfId="0" applyAlignment="1" applyBorder="1" applyFont="1">
      <alignment horizontal="center"/>
    </xf>
    <xf borderId="36" fillId="0" fontId="3" numFmtId="0" xfId="0" applyAlignment="1" applyBorder="1" applyFont="1">
      <alignment vertical="bottom"/>
    </xf>
    <xf borderId="17" fillId="32" fontId="29" numFmtId="0" xfId="0" applyBorder="1" applyFill="1" applyFont="1"/>
    <xf borderId="1" fillId="32" fontId="27" numFmtId="0" xfId="0" applyBorder="1" applyFont="1"/>
    <xf borderId="15" fillId="32" fontId="27" numFmtId="0" xfId="0" applyBorder="1" applyFont="1"/>
    <xf borderId="36" fillId="0" fontId="7" numFmtId="0" xfId="0" applyAlignment="1" applyBorder="1" applyFont="1">
      <alignment shrinkToFit="0" wrapText="1"/>
    </xf>
    <xf borderId="17" fillId="32" fontId="27" numFmtId="0" xfId="0" applyBorder="1" applyFont="1"/>
    <xf borderId="51" fillId="0" fontId="3" numFmtId="0" xfId="0" applyAlignment="1" applyBorder="1" applyFont="1">
      <alignment horizontal="center"/>
    </xf>
    <xf borderId="36" fillId="0" fontId="32" numFmtId="0" xfId="0" applyAlignment="1" applyBorder="1" applyFont="1">
      <alignment readingOrder="0" shrinkToFit="0" vertical="bottom" wrapText="0"/>
    </xf>
    <xf borderId="16" fillId="32" fontId="27" numFmtId="0" xfId="0" applyBorder="1" applyFont="1"/>
    <xf borderId="51" fillId="0" fontId="3" numFmtId="4" xfId="0" applyBorder="1" applyFont="1" applyNumberFormat="1"/>
    <xf borderId="52" fillId="0" fontId="3" numFmtId="4" xfId="0" applyBorder="1" applyFont="1" applyNumberFormat="1"/>
    <xf borderId="52" fillId="0" fontId="3" numFmtId="4" xfId="0" applyAlignment="1" applyBorder="1" applyFont="1" applyNumberFormat="1">
      <alignment horizontal="right"/>
    </xf>
    <xf borderId="0" fillId="0" fontId="3" numFmtId="0" xfId="0" applyAlignment="1" applyFont="1">
      <alignment shrinkToFit="0" wrapText="1"/>
    </xf>
    <xf borderId="53" fillId="0" fontId="3" numFmtId="4" xfId="0" applyBorder="1" applyFont="1" applyNumberFormat="1"/>
    <xf borderId="54" fillId="0" fontId="3" numFmtId="4" xfId="0" applyBorder="1" applyFont="1" applyNumberFormat="1"/>
    <xf borderId="10" fillId="0" fontId="27" numFmtId="0" xfId="0" applyBorder="1" applyFont="1"/>
    <xf borderId="11" fillId="0" fontId="27" numFmtId="0" xfId="0" applyBorder="1" applyFont="1"/>
    <xf borderId="0" fillId="0" fontId="3" numFmtId="0" xfId="0" applyAlignment="1" applyFont="1">
      <alignment horizontal="right" shrinkToFit="0" wrapText="1"/>
    </xf>
    <xf borderId="0" fillId="0" fontId="27" numFmtId="4" xfId="0" applyFont="1" applyNumberFormat="1"/>
    <xf borderId="10" fillId="0" fontId="27" numFmtId="4" xfId="0" applyAlignment="1" applyBorder="1" applyFont="1" applyNumberFormat="1">
      <alignment horizontal="right"/>
    </xf>
    <xf borderId="0" fillId="0" fontId="27" numFmtId="164" xfId="0" applyFont="1" applyNumberFormat="1"/>
    <xf borderId="0" fillId="33" fontId="7" numFmtId="0" xfId="0" applyAlignment="1" applyFill="1" applyFont="1">
      <alignment shrinkToFit="0" wrapText="1"/>
    </xf>
    <xf borderId="0" fillId="0" fontId="28" numFmtId="164" xfId="0" applyFont="1" applyNumberFormat="1"/>
    <xf borderId="0" fillId="33" fontId="3" numFmtId="0" xfId="0" applyAlignment="1" applyFont="1">
      <alignment horizontal="right" shrinkToFit="0" wrapText="1"/>
    </xf>
    <xf borderId="11" fillId="0" fontId="27" numFmtId="164" xfId="0" applyBorder="1" applyFont="1" applyNumberFormat="1"/>
    <xf borderId="36" fillId="0" fontId="3" numFmtId="0" xfId="0" applyAlignment="1" applyBorder="1" applyFont="1">
      <alignment shrinkToFit="0" wrapText="1"/>
    </xf>
    <xf borderId="36" fillId="0" fontId="3" numFmtId="0" xfId="0" applyAlignment="1" applyBorder="1" applyFont="1">
      <alignment horizontal="right" readingOrder="0" shrinkToFit="0" wrapText="1"/>
    </xf>
    <xf borderId="1" fillId="33" fontId="3" numFmtId="0" xfId="0" applyBorder="1" applyFont="1"/>
    <xf borderId="36" fillId="0" fontId="3" numFmtId="0" xfId="0" applyAlignment="1" applyBorder="1" applyFont="1">
      <alignment vertical="bottom"/>
    </xf>
    <xf borderId="36" fillId="33" fontId="3" numFmtId="1" xfId="0" applyBorder="1" applyFont="1" applyNumberFormat="1"/>
    <xf borderId="36" fillId="0" fontId="3" numFmtId="1" xfId="0" applyBorder="1" applyFont="1" applyNumberFormat="1"/>
    <xf borderId="36" fillId="0" fontId="3" numFmtId="0" xfId="0" applyAlignment="1" applyBorder="1" applyFont="1">
      <alignment horizontal="right" shrinkToFit="0" vertical="bottom" wrapText="1"/>
    </xf>
    <xf borderId="36" fillId="0" fontId="3" numFmtId="0" xfId="0" applyAlignment="1" applyBorder="1" applyFont="1">
      <alignment horizontal="right" readingOrder="0" shrinkToFit="0" vertical="bottom" wrapText="1"/>
    </xf>
    <xf borderId="36" fillId="0" fontId="3" numFmtId="0" xfId="0" applyAlignment="1" applyBorder="1" applyFont="1">
      <alignment horizontal="right" shrinkToFit="0" vertical="bottom" wrapText="1"/>
    </xf>
    <xf borderId="36" fillId="0" fontId="3" numFmtId="1" xfId="0" applyAlignment="1" applyBorder="1" applyFont="1" applyNumberFormat="1">
      <alignment vertical="bottom"/>
    </xf>
    <xf borderId="17" fillId="32" fontId="27" numFmtId="0" xfId="0" applyAlignment="1" applyBorder="1" applyFont="1">
      <alignment horizontal="right"/>
    </xf>
    <xf borderId="1" fillId="32" fontId="27" numFmtId="164" xfId="0" applyBorder="1" applyFont="1" applyNumberFormat="1"/>
    <xf borderId="36" fillId="33" fontId="3" numFmtId="1" xfId="0" applyAlignment="1" applyBorder="1" applyFont="1" applyNumberFormat="1">
      <alignment horizontal="right"/>
    </xf>
    <xf borderId="1" fillId="32" fontId="28" numFmtId="164" xfId="0" applyBorder="1" applyFont="1" applyNumberFormat="1"/>
    <xf borderId="15" fillId="32" fontId="27" numFmtId="164" xfId="0" applyBorder="1" applyFont="1" applyNumberFormat="1"/>
    <xf borderId="10" fillId="0" fontId="28" numFmtId="0" xfId="0" applyBorder="1" applyFont="1"/>
    <xf borderId="36" fillId="0" fontId="7" numFmtId="0" xfId="0" applyAlignment="1" applyBorder="1" applyFont="1">
      <alignment readingOrder="0" shrinkToFit="0" wrapText="1"/>
    </xf>
    <xf borderId="11" fillId="0" fontId="28" numFmtId="0" xfId="0" applyBorder="1" applyFont="1"/>
    <xf borderId="10" fillId="0" fontId="9" numFmtId="0" xfId="0" applyBorder="1" applyFont="1"/>
    <xf borderId="0" fillId="0" fontId="33" numFmtId="0" xfId="0" applyFont="1"/>
    <xf borderId="11" fillId="0" fontId="9" numFmtId="0" xfId="0" applyBorder="1" applyFont="1"/>
    <xf borderId="1" fillId="3" fontId="6" numFmtId="0" xfId="0" applyBorder="1" applyFont="1"/>
    <xf borderId="36" fillId="22" fontId="4" numFmtId="0" xfId="0" applyAlignment="1" applyBorder="1" applyFont="1">
      <alignment horizontal="right" shrinkToFit="0" vertical="bottom" wrapText="1"/>
    </xf>
    <xf borderId="0" fillId="0" fontId="3" numFmtId="0" xfId="0" applyAlignment="1" applyFont="1">
      <alignment vertical="bottom"/>
    </xf>
    <xf borderId="2" fillId="0" fontId="30" numFmtId="0" xfId="0" applyAlignment="1" applyBorder="1" applyFont="1">
      <alignment horizontal="center" readingOrder="0"/>
    </xf>
    <xf borderId="36" fillId="0" fontId="4" numFmtId="0" xfId="0" applyAlignment="1" applyBorder="1" applyFont="1">
      <alignment shrinkToFit="0" vertical="bottom" wrapText="1"/>
    </xf>
    <xf borderId="36" fillId="0" fontId="7" numFmtId="0" xfId="0" applyAlignment="1" applyBorder="1" applyFont="1">
      <alignment shrinkToFit="0" wrapText="1"/>
    </xf>
    <xf borderId="10" fillId="0" fontId="28" numFmtId="0" xfId="0" applyAlignment="1" applyBorder="1" applyFont="1">
      <alignment horizontal="left" shrinkToFit="0" vertical="center" wrapText="1"/>
    </xf>
    <xf borderId="36" fillId="0" fontId="3" numFmtId="0" xfId="0" applyBorder="1" applyFont="1"/>
    <xf borderId="36" fillId="0" fontId="3" numFmtId="0" xfId="0" applyBorder="1" applyFont="1"/>
    <xf borderId="36" fillId="0" fontId="7" numFmtId="0" xfId="0" applyBorder="1" applyFont="1"/>
    <xf borderId="36" fillId="0" fontId="7" numFmtId="0" xfId="0" applyAlignment="1" applyBorder="1" applyFont="1">
      <alignment horizontal="right" shrinkToFit="0" wrapText="1"/>
    </xf>
    <xf borderId="36" fillId="0" fontId="3" numFmtId="0" xfId="0" applyAlignment="1" applyBorder="1" applyFont="1">
      <alignment horizontal="right"/>
    </xf>
    <xf borderId="36" fillId="0" fontId="3" numFmtId="0" xfId="0" applyAlignment="1" applyBorder="1" applyFont="1">
      <alignment horizontal="right" shrinkToFit="0" vertical="bottom" wrapText="1"/>
    </xf>
    <xf borderId="13" fillId="0" fontId="9" numFmtId="0" xfId="0" applyBorder="1" applyFont="1"/>
    <xf borderId="5" fillId="0" fontId="27" numFmtId="0" xfId="0" applyBorder="1" applyFont="1"/>
    <xf borderId="14" fillId="0" fontId="27" numFmtId="0" xfId="0" applyBorder="1" applyFont="1"/>
    <xf borderId="5" fillId="0" fontId="27" numFmtId="4" xfId="0" applyBorder="1" applyFont="1" applyNumberFormat="1"/>
    <xf borderId="13" fillId="0" fontId="27" numFmtId="4" xfId="0" applyAlignment="1" applyBorder="1" applyFont="1" applyNumberFormat="1">
      <alignment horizontal="right"/>
    </xf>
    <xf borderId="5" fillId="0" fontId="27" numFmtId="164" xfId="0" applyBorder="1" applyFont="1" applyNumberFormat="1"/>
    <xf borderId="5" fillId="0" fontId="28" numFmtId="164" xfId="0" applyBorder="1" applyFont="1" applyNumberFormat="1"/>
    <xf borderId="14" fillId="0" fontId="27" numFmtId="164" xfId="0" applyBorder="1" applyFont="1" applyNumberFormat="1"/>
    <xf borderId="8" fillId="0" fontId="28" numFmtId="0" xfId="0" applyBorder="1" applyFont="1"/>
    <xf borderId="7" fillId="0" fontId="27" numFmtId="0" xfId="0" applyBorder="1" applyFont="1"/>
    <xf borderId="8" fillId="0" fontId="27" numFmtId="4" xfId="0" applyBorder="1" applyFont="1" applyNumberFormat="1"/>
    <xf borderId="7" fillId="0" fontId="27" numFmtId="4" xfId="0" applyBorder="1" applyFont="1" applyNumberFormat="1"/>
    <xf borderId="9" fillId="0" fontId="27" numFmtId="4" xfId="0" applyBorder="1" applyFont="1" applyNumberFormat="1"/>
    <xf borderId="8" fillId="0" fontId="27" numFmtId="0" xfId="0" applyBorder="1" applyFont="1"/>
    <xf borderId="7" fillId="0" fontId="27" numFmtId="164" xfId="0" applyBorder="1" applyFont="1" applyNumberFormat="1"/>
    <xf borderId="7" fillId="0" fontId="27" numFmtId="0" xfId="0" applyAlignment="1" applyBorder="1" applyFont="1">
      <alignment horizontal="center"/>
    </xf>
    <xf borderId="9" fillId="0" fontId="27" numFmtId="164" xfId="0" applyBorder="1" applyFont="1" applyNumberFormat="1"/>
    <xf borderId="10" fillId="0" fontId="27" numFmtId="4" xfId="0" applyBorder="1" applyFont="1" applyNumberFormat="1"/>
    <xf borderId="11" fillId="0" fontId="27" numFmtId="4" xfId="0" applyBorder="1" applyFont="1" applyNumberFormat="1"/>
    <xf borderId="10" fillId="0" fontId="27" numFmtId="0" xfId="0" applyAlignment="1" applyBorder="1" applyFont="1">
      <alignment horizontal="right"/>
    </xf>
    <xf borderId="13" fillId="0" fontId="28" numFmtId="0" xfId="0" applyBorder="1" applyFont="1"/>
    <xf borderId="13" fillId="0" fontId="27" numFmtId="4" xfId="0" applyBorder="1" applyFont="1" applyNumberFormat="1"/>
    <xf borderId="14" fillId="0" fontId="27" numFmtId="4" xfId="0" applyBorder="1" applyFont="1" applyNumberFormat="1"/>
    <xf borderId="13" fillId="0" fontId="27" numFmtId="0" xfId="0" applyAlignment="1" applyBorder="1" applyFont="1">
      <alignment horizontal="right"/>
    </xf>
    <xf borderId="0" fillId="0" fontId="28" numFmtId="0" xfId="0" applyFont="1"/>
    <xf borderId="0" fillId="0" fontId="27" numFmtId="9" xfId="0" applyFont="1" applyNumberFormat="1"/>
    <xf borderId="0" fillId="0" fontId="34"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8"/></Relationships>
</file>

<file path=xl/_rels/comments6.xml.rels><?xml version="1.0" encoding="UTF-8" standalone="yes"?><Relationships xmlns="http://schemas.openxmlformats.org/package/2006/relationships"><Relationship Id="rId1" Type="http://customschemas.google.com/relationships/workbookmetadata" Target="commentsmeta9"/></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7"/></Relationships>
</file>

<file path=xl/_rels/comments10.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Escribiente</c:v>
          </c:tx>
          <c:spPr>
            <a:ln cmpd="sng" w="28575">
              <a:solidFill>
                <a:schemeClr val="accent1"/>
              </a:solidFill>
            </a:ln>
          </c:spPr>
          <c:marker>
            <c:symbol val="circle"/>
            <c:size val="5"/>
            <c:spPr>
              <a:solidFill>
                <a:schemeClr val="accent1"/>
              </a:solidFill>
              <a:ln cmpd="sng">
                <a:solidFill>
                  <a:schemeClr val="accent1"/>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1895-1945'!$D$64:$K$64</c:f>
              <c:numCache/>
            </c:numRef>
          </c:val>
          <c:smooth val="0"/>
        </c:ser>
        <c:ser>
          <c:idx val="1"/>
          <c:order val="1"/>
          <c:tx>
            <c:v>Enfermero</c:v>
          </c:tx>
          <c:spPr>
            <a:ln cmpd="sng" w="28575">
              <a:solidFill>
                <a:schemeClr val="accent2"/>
              </a:solidFill>
            </a:ln>
          </c:spPr>
          <c:marker>
            <c:symbol val="circle"/>
            <c:size val="5"/>
            <c:spPr>
              <a:solidFill>
                <a:schemeClr val="accent2"/>
              </a:solidFill>
              <a:ln cmpd="sng">
                <a:solidFill>
                  <a:schemeClr val="accent2"/>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1895-1945'!$D$68:$K$68</c:f>
              <c:numCache/>
            </c:numRef>
          </c:val>
          <c:smooth val="0"/>
        </c:ser>
        <c:ser>
          <c:idx val="2"/>
          <c:order val="2"/>
          <c:tx>
            <c:v>Ordenanza</c:v>
          </c:tx>
          <c:spPr>
            <a:ln cmpd="sng" w="28575">
              <a:solidFill>
                <a:schemeClr val="accent3"/>
              </a:solidFill>
            </a:ln>
          </c:spPr>
          <c:marker>
            <c:symbol val="circle"/>
            <c:size val="5"/>
            <c:spPr>
              <a:solidFill>
                <a:schemeClr val="accent3"/>
              </a:solidFill>
              <a:ln cmpd="sng">
                <a:solidFill>
                  <a:schemeClr val="accent3"/>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1895-1945'!$D$69:$K$69</c:f>
              <c:numCache/>
            </c:numRef>
          </c:val>
          <c:smooth val="0"/>
        </c:ser>
        <c:ser>
          <c:idx val="3"/>
          <c:order val="3"/>
          <c:tx>
            <c:v>Vigilante</c:v>
          </c:tx>
          <c:spPr>
            <a:ln cmpd="sng" w="28575">
              <a:solidFill>
                <a:schemeClr val="accent4"/>
              </a:solidFill>
            </a:ln>
          </c:spPr>
          <c:marker>
            <c:symbol val="circle"/>
            <c:size val="5"/>
            <c:spPr>
              <a:solidFill>
                <a:schemeClr val="accent4"/>
              </a:solidFill>
              <a:ln cmpd="sng">
                <a:solidFill>
                  <a:schemeClr val="accent4"/>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1895-1945'!$D$70:$K$70</c:f>
              <c:numCache/>
            </c:numRef>
          </c:val>
          <c:smooth val="0"/>
        </c:ser>
        <c:ser>
          <c:idx val="4"/>
          <c:order val="4"/>
          <c:tx>
            <c:v>Partera</c:v>
          </c:tx>
          <c:spPr>
            <a:ln cmpd="sng" w="28575">
              <a:solidFill>
                <a:schemeClr val="accent5"/>
              </a:solidFill>
            </a:ln>
          </c:spPr>
          <c:marker>
            <c:symbol val="circle"/>
            <c:size val="5"/>
            <c:spPr>
              <a:solidFill>
                <a:schemeClr val="accent5"/>
              </a:solidFill>
              <a:ln cmpd="sng">
                <a:solidFill>
                  <a:schemeClr val="accent5"/>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1895-1945'!$D$78:$K$78</c:f>
              <c:numCache/>
            </c:numRef>
          </c:val>
          <c:smooth val="0"/>
        </c:ser>
        <c:ser>
          <c:idx val="5"/>
          <c:order val="5"/>
          <c:tx>
            <c:v>Enfermera</c:v>
          </c:tx>
          <c:spPr>
            <a:ln cmpd="sng" w="28575">
              <a:solidFill>
                <a:schemeClr val="accent6"/>
              </a:solidFill>
            </a:ln>
          </c:spPr>
          <c:marker>
            <c:symbol val="circle"/>
            <c:size val="5"/>
            <c:spPr>
              <a:solidFill>
                <a:schemeClr val="accent6"/>
              </a:solidFill>
              <a:ln cmpd="sng">
                <a:solidFill>
                  <a:schemeClr val="accent6"/>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1895-1945'!$D$79:$K$79</c:f>
              <c:numCache/>
            </c:numRef>
          </c:val>
          <c:smooth val="0"/>
        </c:ser>
        <c:ser>
          <c:idx val="6"/>
          <c:order val="6"/>
          <c:tx>
            <c:v>Lavandera</c:v>
          </c:tx>
          <c:spPr>
            <a:ln cmpd="sng" w="28575">
              <a:solidFill>
                <a:schemeClr val="accent1"/>
              </a:solidFill>
            </a:ln>
          </c:spPr>
          <c:marker>
            <c:symbol val="circle"/>
            <c:size val="5"/>
            <c:spPr>
              <a:solidFill>
                <a:schemeClr val="accent1"/>
              </a:solidFill>
              <a:ln cmpd="sng">
                <a:solidFill>
                  <a:schemeClr val="accent1"/>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1895-1945'!$D$81:$K$81</c:f>
              <c:numCache/>
            </c:numRef>
          </c:val>
          <c:smooth val="0"/>
        </c:ser>
        <c:axId val="1744165935"/>
        <c:axId val="2132416113"/>
      </c:lineChart>
      <c:catAx>
        <c:axId val="17441659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2132416113"/>
      </c:catAx>
      <c:valAx>
        <c:axId val="213241611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744165935"/>
      </c:valAx>
    </c:plotArea>
    <c:legend>
      <c:legendPos val="r"/>
      <c:overlay val="0"/>
      <c:txPr>
        <a:bodyPr/>
        <a:lstStyle/>
        <a:p>
          <a:pPr lvl="0">
            <a:defRPr b="0" i="0" sz="90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74029942422389"/>
          <c:y val="0.08657439446366783"/>
          <c:w val="0.9481755046105962"/>
          <c:h val="0.43799253467019045"/>
        </c:manualLayout>
      </c:layout>
      <c:lineChart>
        <c:ser>
          <c:idx val="0"/>
          <c:order val="0"/>
          <c:tx>
            <c:v>Carpintero</c:v>
          </c:tx>
          <c:spPr>
            <a:ln cmpd="sng" w="28575">
              <a:solidFill>
                <a:schemeClr val="accent1"/>
              </a:solidFill>
            </a:ln>
          </c:spPr>
          <c:marker>
            <c:symbol val="none"/>
          </c:marker>
          <c:cat>
            <c:strRef>
              <c:f>'SR 1895-1986'!$D$44:$AT$44</c:f>
            </c:strRef>
          </c:cat>
          <c:val>
            <c:numRef>
              <c:f>'SR 1895-1986'!$D$47:$AT$47</c:f>
              <c:numCache/>
            </c:numRef>
          </c:val>
          <c:smooth val="0"/>
        </c:ser>
        <c:ser>
          <c:idx val="1"/>
          <c:order val="1"/>
          <c:tx>
            <c:v>Mecánico</c:v>
          </c:tx>
          <c:spPr>
            <a:ln cmpd="sng" w="28575">
              <a:solidFill>
                <a:schemeClr val="accent2"/>
              </a:solidFill>
            </a:ln>
          </c:spPr>
          <c:marker>
            <c:symbol val="none"/>
          </c:marker>
          <c:cat>
            <c:strRef>
              <c:f>'SR 1895-1986'!$D$44:$AT$44</c:f>
            </c:strRef>
          </c:cat>
          <c:val>
            <c:numRef>
              <c:f>'SR 1895-1986'!$D$48:$AT$48</c:f>
              <c:numCache/>
            </c:numRef>
          </c:val>
          <c:smooth val="0"/>
        </c:ser>
        <c:ser>
          <c:idx val="2"/>
          <c:order val="2"/>
          <c:tx>
            <c:v>Enfermero</c:v>
          </c:tx>
          <c:spPr>
            <a:ln cmpd="sng" w="28575">
              <a:solidFill>
                <a:schemeClr val="accent3"/>
              </a:solidFill>
            </a:ln>
          </c:spPr>
          <c:marker>
            <c:symbol val="none"/>
          </c:marker>
          <c:cat>
            <c:strRef>
              <c:f>'SR 1895-1986'!$D$44:$AT$44</c:f>
            </c:strRef>
          </c:cat>
          <c:val>
            <c:numRef>
              <c:f>'SR 1895-1986'!$D$50:$AT$50</c:f>
              <c:numCache/>
            </c:numRef>
          </c:val>
          <c:smooth val="0"/>
        </c:ser>
        <c:ser>
          <c:idx val="3"/>
          <c:order val="3"/>
          <c:tx>
            <c:v>Ordenanza</c:v>
          </c:tx>
          <c:spPr>
            <a:ln cmpd="sng" w="28575">
              <a:solidFill>
                <a:schemeClr val="accent4"/>
              </a:solidFill>
            </a:ln>
          </c:spPr>
          <c:marker>
            <c:symbol val="none"/>
          </c:marker>
          <c:cat>
            <c:strRef>
              <c:f>'SR 1895-1986'!$D$44:$AT$44</c:f>
            </c:strRef>
          </c:cat>
          <c:val>
            <c:numRef>
              <c:f>'SR 1895-1986'!$D$51:$AT$51</c:f>
              <c:numCache/>
            </c:numRef>
          </c:val>
          <c:smooth val="0"/>
        </c:ser>
        <c:ser>
          <c:idx val="4"/>
          <c:order val="4"/>
          <c:tx>
            <c:v>Policía</c:v>
          </c:tx>
          <c:spPr>
            <a:ln cmpd="sng" w="28575">
              <a:solidFill>
                <a:schemeClr val="accent5"/>
              </a:solidFill>
            </a:ln>
          </c:spPr>
          <c:marker>
            <c:symbol val="none"/>
          </c:marker>
          <c:cat>
            <c:strRef>
              <c:f>'SR 1895-1986'!$D$44:$AT$44</c:f>
            </c:strRef>
          </c:cat>
          <c:val>
            <c:numRef>
              <c:f>'SR 1895-1986'!$D$52:$AT$52</c:f>
              <c:numCache/>
            </c:numRef>
          </c:val>
          <c:smooth val="0"/>
        </c:ser>
        <c:ser>
          <c:idx val="5"/>
          <c:order val="5"/>
          <c:tx>
            <c:v>Albañil </c:v>
          </c:tx>
          <c:spPr>
            <a:ln cmpd="sng" w="28575">
              <a:solidFill>
                <a:schemeClr val="accent6"/>
              </a:solidFill>
            </a:ln>
          </c:spPr>
          <c:marker>
            <c:symbol val="none"/>
          </c:marker>
          <c:cat>
            <c:strRef>
              <c:f>'SR 1895-1986'!$D$44:$AT$44</c:f>
            </c:strRef>
          </c:cat>
          <c:val>
            <c:numRef>
              <c:f>'SR 1895-1986'!$D$46:$AT$46</c:f>
              <c:numCache/>
            </c:numRef>
          </c:val>
          <c:smooth val="0"/>
        </c:ser>
        <c:ser>
          <c:idx val="6"/>
          <c:order val="6"/>
          <c:tx>
            <c:v>Panadero</c:v>
          </c:tx>
          <c:spPr>
            <a:ln cmpd="sng" w="28575">
              <a:solidFill>
                <a:schemeClr val="accent2"/>
              </a:solidFill>
            </a:ln>
          </c:spPr>
          <c:marker>
            <c:symbol val="none"/>
          </c:marker>
          <c:cat>
            <c:strRef>
              <c:f>'SR 1895-1986'!$D$44:$AT$44</c:f>
            </c:strRef>
          </c:cat>
          <c:val>
            <c:numRef>
              <c:f>'SR 1895-1986'!$D$49:$AT$49</c:f>
              <c:numCache/>
            </c:numRef>
          </c:val>
          <c:smooth val="0"/>
        </c:ser>
        <c:ser>
          <c:idx val="7"/>
          <c:order val="7"/>
          <c:tx>
            <c:v>0</c:v>
          </c:tx>
          <c:spPr>
            <a:ln cmpd="sng" w="28575">
              <a:solidFill>
                <a:schemeClr val="accent3"/>
              </a:solidFill>
            </a:ln>
          </c:spPr>
          <c:marker>
            <c:symbol val="none"/>
          </c:marker>
          <c:cat>
            <c:strRef>
              <c:f>'SR 1895-1986'!$D$44:$AT$44</c:f>
            </c:strRef>
          </c:cat>
          <c:val>
            <c:numRef>
              <c:f>'SR 1895-1986'!$D$53:$AT$53</c:f>
              <c:numCache/>
            </c:numRef>
          </c:val>
          <c:smooth val="0"/>
        </c:ser>
        <c:ser>
          <c:idx val="8"/>
          <c:order val="8"/>
          <c:tx>
            <c:v>Peón albañil</c:v>
          </c:tx>
          <c:spPr>
            <a:ln cmpd="sng" w="28575">
              <a:solidFill>
                <a:schemeClr val="accent5"/>
              </a:solidFill>
            </a:ln>
          </c:spPr>
          <c:marker>
            <c:symbol val="none"/>
          </c:marker>
          <c:cat>
            <c:strRef>
              <c:f>'SR 1895-1986'!$D$44:$AT$44</c:f>
            </c:strRef>
          </c:cat>
          <c:val>
            <c:numRef>
              <c:f>'SR 1895-1986'!$D$45:$AT$45</c:f>
              <c:numCache/>
            </c:numRef>
          </c:val>
          <c:smooth val="0"/>
        </c:ser>
        <c:ser>
          <c:idx val="9"/>
          <c:order val="9"/>
          <c:tx>
            <c:v>Obrero frutícola</c:v>
          </c:tx>
          <c:spPr>
            <a:ln cmpd="sng" w="28575">
              <a:solidFill>
                <a:schemeClr val="accent6"/>
              </a:solidFill>
            </a:ln>
          </c:spPr>
          <c:marker>
            <c:symbol val="none"/>
          </c:marker>
          <c:cat>
            <c:strRef>
              <c:f>'SR 1895-1986'!$D$44:$AT$44</c:f>
            </c:strRef>
          </c:cat>
          <c:val>
            <c:numRef>
              <c:f>'SR 1895-1986'!$D$60:$AT$60</c:f>
              <c:numCache/>
            </c:numRef>
          </c:val>
          <c:smooth val="0"/>
        </c:ser>
        <c:ser>
          <c:idx val="10"/>
          <c:order val="10"/>
          <c:tx>
            <c:v>Peón de bodega/Obrero vinìcola</c:v>
          </c:tx>
          <c:spPr>
            <a:ln cmpd="sng" w="28575">
              <a:solidFill>
                <a:schemeClr val="accent1"/>
              </a:solidFill>
            </a:ln>
          </c:spPr>
          <c:marker>
            <c:symbol val="none"/>
          </c:marker>
          <c:cat>
            <c:strRef>
              <c:f>'SR 1895-1986'!$D$44:$AT$44</c:f>
            </c:strRef>
          </c:cat>
          <c:val>
            <c:numRef>
              <c:f>'SR 1895-1986'!$D$57:$AT$57</c:f>
              <c:numCache/>
            </c:numRef>
          </c:val>
          <c:smooth val="0"/>
        </c:ser>
        <c:ser>
          <c:idx val="11"/>
          <c:order val="11"/>
          <c:tx>
            <c:v>Peón de viña</c:v>
          </c:tx>
          <c:spPr>
            <a:ln cmpd="sng" w="28575">
              <a:solidFill>
                <a:schemeClr val="accent3"/>
              </a:solidFill>
            </a:ln>
          </c:spPr>
          <c:marker>
            <c:symbol val="none"/>
          </c:marker>
          <c:cat>
            <c:strRef>
              <c:f>'SR 1895-1986'!$D$44:$AT$44</c:f>
            </c:strRef>
          </c:cat>
          <c:val>
            <c:numRef>
              <c:f>'SR 1895-1986'!$D$55:$AT$55</c:f>
              <c:numCache/>
            </c:numRef>
          </c:val>
          <c:smooth val="0"/>
        </c:ser>
        <c:ser>
          <c:idx val="12"/>
          <c:order val="12"/>
          <c:tx>
            <c:v>Contratista de viña (suma fija)</c:v>
          </c:tx>
          <c:spPr>
            <a:ln cmpd="sng" w="28575">
              <a:solidFill>
                <a:schemeClr val="accent4"/>
              </a:solidFill>
            </a:ln>
          </c:spPr>
          <c:marker>
            <c:symbol val="none"/>
          </c:marker>
          <c:cat>
            <c:strRef>
              <c:f>'SR 1895-1986'!$D$44:$AT$44</c:f>
            </c:strRef>
          </c:cat>
          <c:val>
            <c:numRef>
              <c:f>'SR 1895-1986'!$D$56:$AT$56</c:f>
              <c:numCache/>
            </c:numRef>
          </c:val>
          <c:smooth val="0"/>
        </c:ser>
        <c:ser>
          <c:idx val="13"/>
          <c:order val="13"/>
          <c:tx>
            <c:v>Tonelero</c:v>
          </c:tx>
          <c:spPr>
            <a:ln cmpd="sng" w="28575">
              <a:solidFill>
                <a:schemeClr val="accent5"/>
              </a:solidFill>
            </a:ln>
          </c:spPr>
          <c:marker>
            <c:symbol val="none"/>
          </c:marker>
          <c:cat>
            <c:strRef>
              <c:f>'SR 1895-1986'!$D$44:$AT$44</c:f>
            </c:strRef>
          </c:cat>
          <c:val>
            <c:numRef>
              <c:f>'SR 1895-1986'!$D$59:$AT$59</c:f>
              <c:numCache/>
            </c:numRef>
          </c:val>
          <c:smooth val="0"/>
        </c:ser>
        <c:axId val="663667462"/>
        <c:axId val="1428411704"/>
      </c:lineChart>
      <c:catAx>
        <c:axId val="6636674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chemeClr val="lt1"/>
                </a:solidFill>
                <a:latin typeface="+mn-lt"/>
              </a:defRPr>
            </a:pPr>
          </a:p>
        </c:txPr>
        <c:crossAx val="1428411704"/>
      </c:catAx>
      <c:valAx>
        <c:axId val="142841170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chemeClr val="lt1"/>
                </a:solidFill>
                <a:latin typeface="+mn-lt"/>
              </a:defRPr>
            </a:pPr>
          </a:p>
        </c:txPr>
        <c:crossAx val="663667462"/>
      </c:valAx>
    </c:plotArea>
    <c:legend>
      <c:legendPos val="b"/>
      <c:overlay val="0"/>
      <c:txPr>
        <a:bodyPr/>
        <a:lstStyle/>
        <a:p>
          <a:pPr lvl="0">
            <a:defRPr b="0" i="0" sz="900">
              <a:solidFill>
                <a:schemeClr val="lt1"/>
              </a:solidFill>
              <a:latin typeface="+mn-lt"/>
            </a:defRPr>
          </a:pPr>
        </a:p>
      </c:txPr>
    </c:legend>
    <c:plotVisOnly val="1"/>
  </c:chart>
  <c:spPr>
    <a:solidFill>
      <a:schemeClr val="dk1"/>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74029942422389"/>
          <c:y val="0.08657439446366783"/>
          <c:w val="0.9481755046105962"/>
          <c:h val="0.43799253467019045"/>
        </c:manualLayout>
      </c:layout>
      <c:barChart>
        <c:barDir val="col"/>
        <c:ser>
          <c:idx val="0"/>
          <c:order val="0"/>
          <c:tx>
            <c:v>Carpintero</c:v>
          </c:tx>
          <c:spPr>
            <a:solidFill>
              <a:schemeClr val="accent1"/>
            </a:solidFill>
            <a:ln cmpd="sng">
              <a:noFill/>
            </a:ln>
          </c:spPr>
          <c:cat>
            <c:strRef>
              <c:f>'SR 1895-1986'!$D$44</c:f>
            </c:strRef>
          </c:cat>
          <c:val>
            <c:numRef>
              <c:f>'SR 1895-1986'!$D$45</c:f>
              <c:numCache/>
            </c:numRef>
          </c:val>
        </c:ser>
        <c:ser>
          <c:idx val="1"/>
          <c:order val="1"/>
          <c:tx>
            <c:v>Mecánico</c:v>
          </c:tx>
          <c:spPr>
            <a:solidFill>
              <a:schemeClr val="accent2"/>
            </a:solidFill>
            <a:ln cmpd="sng">
              <a:noFill/>
            </a:ln>
          </c:spPr>
          <c:dPt>
            <c:idx val="0"/>
          </c:dPt>
          <c:cat>
            <c:strRef>
              <c:f>'SR 1895-1986'!$D$44</c:f>
            </c:strRef>
          </c:cat>
          <c:val>
            <c:numRef>
              <c:f>'SR 1895-1986'!$G$44:$H$44</c:f>
              <c:numCache/>
            </c:numRef>
          </c:val>
        </c:ser>
        <c:ser>
          <c:idx val="2"/>
          <c:order val="2"/>
          <c:tx>
            <c:v>Enfermero</c:v>
          </c:tx>
          <c:spPr>
            <a:solidFill>
              <a:schemeClr val="accent3"/>
            </a:solidFill>
            <a:ln cmpd="sng">
              <a:noFill/>
            </a:ln>
          </c:spPr>
          <c:cat>
            <c:strRef>
              <c:f>'SR 1895-1986'!$D$44</c:f>
            </c:strRef>
          </c:cat>
          <c:val>
            <c:numRef>
              <c:f>'SR 1895-1986'!$G$45:$H$45</c:f>
              <c:numCache/>
            </c:numRef>
          </c:val>
        </c:ser>
        <c:ser>
          <c:idx val="3"/>
          <c:order val="3"/>
          <c:tx>
            <c:v>Ordenanza</c:v>
          </c:tx>
          <c:spPr>
            <a:solidFill>
              <a:schemeClr val="accent4"/>
            </a:solidFill>
            <a:ln cmpd="sng">
              <a:noFill/>
            </a:ln>
          </c:spPr>
          <c:cat>
            <c:strRef>
              <c:f>'SR 1895-1986'!$D$44</c:f>
            </c:strRef>
          </c:cat>
          <c:val>
            <c:numRef>
              <c:f>'SR 1895-1986'!$K$44</c:f>
              <c:numCache/>
            </c:numRef>
          </c:val>
        </c:ser>
        <c:ser>
          <c:idx val="4"/>
          <c:order val="4"/>
          <c:tx>
            <c:v>Policía</c:v>
          </c:tx>
          <c:spPr>
            <a:solidFill>
              <a:schemeClr val="accent5"/>
            </a:solidFill>
            <a:ln cmpd="sng">
              <a:noFill/>
            </a:ln>
          </c:spPr>
          <c:cat>
            <c:strRef>
              <c:f>'SR 1895-1986'!$D$44</c:f>
            </c:strRef>
          </c:cat>
          <c:val>
            <c:numRef>
              <c:f>'SR 1895-1986'!$K$45</c:f>
              <c:numCache/>
            </c:numRef>
          </c:val>
        </c:ser>
        <c:ser>
          <c:idx val="5"/>
          <c:order val="5"/>
          <c:tx>
            <c:v>Albañil </c:v>
          </c:tx>
          <c:spPr>
            <a:solidFill>
              <a:schemeClr val="accent6"/>
            </a:solidFill>
            <a:ln cmpd="sng">
              <a:noFill/>
            </a:ln>
          </c:spPr>
          <c:cat>
            <c:strRef>
              <c:f>'SR 1895-1986'!$D$44</c:f>
            </c:strRef>
          </c:cat>
          <c:val>
            <c:numRef>
              <c:f>'SR 1895-1986'!$D$47</c:f>
              <c:numCache/>
            </c:numRef>
          </c:val>
        </c:ser>
        <c:ser>
          <c:idx val="6"/>
          <c:order val="6"/>
          <c:tx>
            <c:v>Panadero</c:v>
          </c:tx>
          <c:spPr>
            <a:solidFill>
              <a:schemeClr val="accent2"/>
            </a:solidFill>
            <a:ln cmpd="sng">
              <a:noFill/>
            </a:ln>
          </c:spPr>
          <c:cat>
            <c:strRef>
              <c:f>'SR 1895-1986'!$D$44</c:f>
            </c:strRef>
          </c:cat>
          <c:val>
            <c:numRef>
              <c:f>'SR 1895-1986'!$D$48</c:f>
              <c:numCache/>
            </c:numRef>
          </c:val>
        </c:ser>
        <c:ser>
          <c:idx val="7"/>
          <c:order val="7"/>
          <c:tx>
            <c:v>0</c:v>
          </c:tx>
          <c:spPr>
            <a:solidFill>
              <a:schemeClr val="accent3"/>
            </a:solidFill>
            <a:ln cmpd="sng">
              <a:noFill/>
            </a:ln>
          </c:spPr>
          <c:cat>
            <c:strRef>
              <c:f>'SR 1895-1986'!$D$44</c:f>
            </c:strRef>
          </c:cat>
          <c:val>
            <c:numRef>
              <c:f>'SR 1895-1986'!$D$49</c:f>
              <c:numCache/>
            </c:numRef>
          </c:val>
        </c:ser>
        <c:ser>
          <c:idx val="8"/>
          <c:order val="8"/>
          <c:tx>
            <c:v>Peón albañil</c:v>
          </c:tx>
          <c:spPr>
            <a:solidFill>
              <a:schemeClr val="accent5"/>
            </a:solidFill>
            <a:ln cmpd="sng">
              <a:noFill/>
            </a:ln>
          </c:spPr>
          <c:cat>
            <c:strRef>
              <c:f>'SR 1895-1986'!$D$44</c:f>
            </c:strRef>
          </c:cat>
          <c:val>
            <c:numRef>
              <c:f>'SR 1895-1986'!$D$50</c:f>
              <c:numCache/>
            </c:numRef>
          </c:val>
        </c:ser>
        <c:ser>
          <c:idx val="9"/>
          <c:order val="9"/>
          <c:tx>
            <c:v>Obrero frutícola</c:v>
          </c:tx>
          <c:spPr>
            <a:solidFill>
              <a:schemeClr val="accent6"/>
            </a:solidFill>
            <a:ln cmpd="sng">
              <a:noFill/>
            </a:ln>
          </c:spPr>
          <c:cat>
            <c:strRef>
              <c:f>'SR 1895-1986'!$D$44</c:f>
            </c:strRef>
          </c:cat>
          <c:val>
            <c:numRef>
              <c:f>'SR 1895-1986'!$D$51</c:f>
              <c:numCache/>
            </c:numRef>
          </c:val>
        </c:ser>
        <c:ser>
          <c:idx val="10"/>
          <c:order val="10"/>
          <c:tx>
            <c:v>Peón de bodega/Obrero vinìcola</c:v>
          </c:tx>
          <c:spPr>
            <a:solidFill>
              <a:schemeClr val="accent1"/>
            </a:solidFill>
            <a:ln cmpd="sng">
              <a:noFill/>
            </a:ln>
          </c:spPr>
          <c:dLbls>
            <c:numFmt formatCode="General" sourceLinked="1"/>
            <c:txPr>
              <a:bodyPr/>
              <a:lstStyle/>
              <a:p>
                <a:pPr lvl="0">
                  <a:defRPr b="0" i="0" sz="900">
                    <a:solidFill>
                      <a:srgbClr val="FFFFFF"/>
                    </a:solidFill>
                    <a:latin typeface="+mn-lt"/>
                  </a:defRPr>
                </a:pPr>
              </a:p>
            </c:txPr>
            <c:showLegendKey val="0"/>
            <c:showVal val="1"/>
            <c:showCatName val="0"/>
            <c:showSerName val="0"/>
            <c:showPercent val="0"/>
            <c:showBubbleSize val="0"/>
          </c:dLbls>
          <c:cat>
            <c:strRef>
              <c:f>'SR 1895-1986'!$D$44</c:f>
            </c:strRef>
          </c:cat>
          <c:val>
            <c:numRef>
              <c:f>'SR 1895-1986'!$D$52</c:f>
              <c:numCache/>
            </c:numRef>
          </c:val>
        </c:ser>
        <c:ser>
          <c:idx val="11"/>
          <c:order val="11"/>
          <c:tx>
            <c:v>Peón de viña</c:v>
          </c:tx>
          <c:spPr>
            <a:solidFill>
              <a:schemeClr val="accent3"/>
            </a:solidFill>
            <a:ln cmpd="sng">
              <a:noFill/>
            </a:ln>
          </c:spPr>
          <c:cat>
            <c:strRef>
              <c:f>'SR 1895-1986'!$D$44</c:f>
            </c:strRef>
          </c:cat>
          <c:val>
            <c:numRef>
              <c:f>'SR 1895-1986'!$D$53</c:f>
              <c:numCache/>
            </c:numRef>
          </c:val>
        </c:ser>
        <c:ser>
          <c:idx val="12"/>
          <c:order val="12"/>
          <c:tx>
            <c:v>Contratista de viña (suma fija)</c:v>
          </c:tx>
          <c:spPr>
            <a:solidFill>
              <a:schemeClr val="accent4"/>
            </a:solidFill>
            <a:ln cmpd="sng">
              <a:noFill/>
            </a:ln>
          </c:spPr>
          <c:cat>
            <c:strRef>
              <c:f>'SR 1895-1986'!$D$44</c:f>
            </c:strRef>
          </c:cat>
          <c:val>
            <c:numRef>
              <c:f>'SR 1895-1986'!$G$47:$H$47</c:f>
              <c:numCache/>
            </c:numRef>
          </c:val>
        </c:ser>
        <c:ser>
          <c:idx val="13"/>
          <c:order val="13"/>
          <c:tx>
            <c:v>Tonelero</c:v>
          </c:tx>
          <c:spPr>
            <a:solidFill>
              <a:schemeClr val="accent5"/>
            </a:solidFill>
            <a:ln cmpd="sng">
              <a:noFill/>
            </a:ln>
          </c:spPr>
          <c:cat>
            <c:strRef>
              <c:f>'SR 1895-1986'!$D$44</c:f>
            </c:strRef>
          </c:cat>
          <c:val>
            <c:numRef>
              <c:f>'SR 1895-1986'!$G$48:$H$48</c:f>
              <c:numCache/>
            </c:numRef>
          </c:val>
        </c:ser>
        <c:axId val="520733431"/>
        <c:axId val="897867131"/>
      </c:barChart>
      <c:lineChart>
        <c:ser>
          <c:idx val="14"/>
          <c:order val="14"/>
          <c:tx>
            <c:v>ICV Cap. Federal 1960=100</c:v>
          </c:tx>
          <c:spPr>
            <a:ln cmpd="sng" w="28575">
              <a:solidFill>
                <a:schemeClr val="accent1"/>
              </a:solidFill>
            </a:ln>
          </c:spPr>
          <c:marker>
            <c:symbol val="none"/>
          </c:marker>
          <c:cat>
            <c:strRef>
              <c:f>'SR 1895-1986'!$D$44</c:f>
            </c:strRef>
          </c:cat>
          <c:val>
            <c:numRef>
              <c:f>'SR 1895-1986'!$G$49:$H$49</c:f>
              <c:numCache/>
            </c:numRef>
          </c:val>
          <c:smooth val="0"/>
        </c:ser>
        <c:ser>
          <c:idx val="15"/>
          <c:order val="15"/>
          <c:spPr>
            <a:ln cmpd="sng">
              <a:solidFill>
                <a:srgbClr val="FFE699"/>
              </a:solidFill>
            </a:ln>
          </c:spPr>
          <c:marker>
            <c:symbol val="none"/>
          </c:marker>
          <c:cat>
            <c:strRef>
              <c:f>'SR 1895-1986'!$D$44</c:f>
            </c:strRef>
          </c:cat>
          <c:val>
            <c:numRef>
              <c:f>'SR 1895-1986'!$G$50:$H$50</c:f>
              <c:numCache/>
            </c:numRef>
          </c:val>
          <c:smooth val="0"/>
        </c:ser>
        <c:ser>
          <c:idx val="16"/>
          <c:order val="16"/>
          <c:spPr>
            <a:ln cmpd="sng">
              <a:solidFill>
                <a:srgbClr val="BDD7EE"/>
              </a:solidFill>
            </a:ln>
          </c:spPr>
          <c:marker>
            <c:symbol val="none"/>
          </c:marker>
          <c:cat>
            <c:strRef>
              <c:f>'SR 1895-1986'!$D$44</c:f>
            </c:strRef>
          </c:cat>
          <c:val>
            <c:numRef>
              <c:f>'SR 1895-1986'!$G$51:$H$51</c:f>
              <c:numCache/>
            </c:numRef>
          </c:val>
          <c:smooth val="0"/>
        </c:ser>
        <c:ser>
          <c:idx val="17"/>
          <c:order val="17"/>
          <c:spPr>
            <a:ln cmpd="sng">
              <a:solidFill>
                <a:srgbClr val="C6DEB5"/>
              </a:solidFill>
            </a:ln>
          </c:spPr>
          <c:marker>
            <c:symbol val="none"/>
          </c:marker>
          <c:cat>
            <c:strRef>
              <c:f>'SR 1895-1986'!$D$44</c:f>
            </c:strRef>
          </c:cat>
          <c:val>
            <c:numRef>
              <c:f>'SR 1895-1986'!$G$52:$H$52</c:f>
              <c:numCache/>
            </c:numRef>
          </c:val>
          <c:smooth val="0"/>
        </c:ser>
        <c:ser>
          <c:idx val="18"/>
          <c:order val="18"/>
          <c:spPr>
            <a:ln cmpd="sng">
              <a:solidFill>
                <a:srgbClr val="ECF1F9"/>
              </a:solidFill>
            </a:ln>
          </c:spPr>
          <c:marker>
            <c:symbol val="none"/>
          </c:marker>
          <c:cat>
            <c:strRef>
              <c:f>'SR 1895-1986'!$D$44</c:f>
            </c:strRef>
          </c:cat>
          <c:val>
            <c:numRef>
              <c:f>'SR 1895-1986'!$G$53:$H$53</c:f>
              <c:numCache/>
            </c:numRef>
          </c:val>
          <c:smooth val="0"/>
        </c:ser>
        <c:ser>
          <c:idx val="19"/>
          <c:order val="19"/>
          <c:spPr>
            <a:ln cmpd="sng">
              <a:solidFill>
                <a:srgbClr val="FDF2EA"/>
              </a:solidFill>
            </a:ln>
          </c:spPr>
          <c:marker>
            <c:symbol val="none"/>
          </c:marker>
          <c:cat>
            <c:strRef>
              <c:f>'SR 1895-1986'!$D$44</c:f>
            </c:strRef>
          </c:cat>
          <c:val>
            <c:numRef>
              <c:f>'SR 1895-1986'!$K$47</c:f>
              <c:numCache/>
            </c:numRef>
          </c:val>
          <c:smooth val="0"/>
        </c:ser>
        <c:ser>
          <c:idx val="20"/>
          <c:order val="20"/>
          <c:spPr>
            <a:ln cmpd="sng">
              <a:solidFill>
                <a:srgbClr val="F6F6F6"/>
              </a:solidFill>
            </a:ln>
          </c:spPr>
          <c:marker>
            <c:symbol val="none"/>
          </c:marker>
          <c:cat>
            <c:strRef>
              <c:f>'SR 1895-1986'!$D$44</c:f>
            </c:strRef>
          </c:cat>
          <c:val>
            <c:numRef>
              <c:f>'SR 1895-1986'!$K$48</c:f>
              <c:numCache/>
            </c:numRef>
          </c:val>
          <c:smooth val="0"/>
        </c:ser>
        <c:ser>
          <c:idx val="21"/>
          <c:order val="21"/>
          <c:spPr>
            <a:ln cmpd="sng">
              <a:solidFill>
                <a:srgbClr val="FFF9E6"/>
              </a:solidFill>
            </a:ln>
          </c:spPr>
          <c:marker>
            <c:symbol val="none"/>
          </c:marker>
          <c:cat>
            <c:strRef>
              <c:f>'SR 1895-1986'!$D$44</c:f>
            </c:strRef>
          </c:cat>
          <c:val>
            <c:numRef>
              <c:f>'SR 1895-1986'!$K$49</c:f>
              <c:numCache/>
            </c:numRef>
          </c:val>
          <c:smooth val="0"/>
        </c:ser>
        <c:ser>
          <c:idx val="22"/>
          <c:order val="22"/>
          <c:spPr>
            <a:ln cmpd="sng">
              <a:solidFill>
                <a:srgbClr val="EFF5FB"/>
              </a:solidFill>
            </a:ln>
          </c:spPr>
          <c:marker>
            <c:symbol val="none"/>
          </c:marker>
          <c:cat>
            <c:strRef>
              <c:f>'SR 1895-1986'!$D$44</c:f>
            </c:strRef>
          </c:cat>
          <c:val>
            <c:numRef>
              <c:f>'SR 1895-1986'!$K$50</c:f>
              <c:numCache/>
            </c:numRef>
          </c:val>
          <c:smooth val="0"/>
        </c:ser>
        <c:ser>
          <c:idx val="23"/>
          <c:order val="23"/>
          <c:spPr>
            <a:ln cmpd="sng">
              <a:solidFill>
                <a:srgbClr val="F1F7ED"/>
              </a:solidFill>
            </a:ln>
          </c:spPr>
          <c:marker>
            <c:symbol val="none"/>
          </c:marker>
          <c:cat>
            <c:strRef>
              <c:f>'SR 1895-1986'!$D$44</c:f>
            </c:strRef>
          </c:cat>
          <c:val>
            <c:numRef>
              <c:f>'SR 1895-1986'!$K$51</c:f>
              <c:numCache/>
            </c:numRef>
          </c:val>
          <c:smooth val="0"/>
        </c:ser>
        <c:ser>
          <c:idx val="24"/>
          <c:order val="24"/>
          <c:spPr>
            <a:ln cmpd="sng">
              <a:solidFill>
                <a:srgbClr val="241B0B"/>
              </a:solidFill>
            </a:ln>
          </c:spPr>
          <c:marker>
            <c:symbol val="none"/>
          </c:marker>
          <c:cat>
            <c:strRef>
              <c:f>'SR 1895-1986'!$D$44</c:f>
            </c:strRef>
          </c:cat>
          <c:val>
            <c:numRef>
              <c:f>'SR 1895-1986'!$K$52</c:f>
              <c:numCache/>
            </c:numRef>
          </c:val>
          <c:smooth val="0"/>
        </c:ser>
        <c:ser>
          <c:idx val="25"/>
          <c:order val="25"/>
          <c:spPr>
            <a:ln cmpd="sng">
              <a:solidFill>
                <a:srgbClr val="031928"/>
              </a:solidFill>
            </a:ln>
          </c:spPr>
          <c:marker>
            <c:symbol val="none"/>
          </c:marker>
          <c:cat>
            <c:strRef>
              <c:f>'SR 1895-1986'!$D$44</c:f>
            </c:strRef>
          </c:cat>
          <c:val>
            <c:numRef>
              <c:f>'SR 1895-1986'!$K$53</c:f>
              <c:numCache/>
            </c:numRef>
          </c:val>
          <c:smooth val="0"/>
        </c:ser>
        <c:ser>
          <c:idx val="26"/>
          <c:order val="26"/>
          <c:spPr>
            <a:ln cmpd="sng">
              <a:solidFill>
                <a:srgbClr val="111111"/>
              </a:solidFill>
            </a:ln>
          </c:spPr>
          <c:marker>
            <c:symbol val="none"/>
          </c:marker>
          <c:cat>
            <c:strRef>
              <c:f>'SR 1895-1986'!$D$44</c:f>
            </c:strRef>
          </c:cat>
          <c:val>
            <c:numRef>
              <c:f>'SR 1895-1986'!$D$46</c:f>
              <c:numCache/>
            </c:numRef>
          </c:val>
          <c:smooth val="0"/>
        </c:ser>
        <c:axId val="520733431"/>
        <c:axId val="897867131"/>
      </c:lineChart>
      <c:catAx>
        <c:axId val="5207334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chemeClr val="lt1"/>
                </a:solidFill>
                <a:latin typeface="+mn-lt"/>
              </a:defRPr>
            </a:pPr>
          </a:p>
        </c:txPr>
        <c:crossAx val="897867131"/>
      </c:catAx>
      <c:valAx>
        <c:axId val="89786713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chemeClr val="lt1"/>
                </a:solidFill>
                <a:latin typeface="+mn-lt"/>
              </a:defRPr>
            </a:pPr>
          </a:p>
        </c:txPr>
        <c:crossAx val="520733431"/>
      </c:valAx>
    </c:plotArea>
    <c:legend>
      <c:legendPos val="b"/>
      <c:overlay val="0"/>
      <c:txPr>
        <a:bodyPr/>
        <a:lstStyle/>
        <a:p>
          <a:pPr lvl="0">
            <a:defRPr b="0" i="0" sz="900">
              <a:solidFill>
                <a:schemeClr val="lt1"/>
              </a:solidFill>
              <a:latin typeface="+mn-lt"/>
            </a:defRPr>
          </a:pPr>
        </a:p>
      </c:txPr>
    </c:legend>
    <c:plotVisOnly val="1"/>
  </c:chart>
  <c:spPr>
    <a:solidFill>
      <a:schemeClr val="dk1"/>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74029942422389"/>
          <c:y val="0.08657439446366783"/>
          <c:w val="0.9481755046105962"/>
          <c:h val="0.43799253467019045"/>
        </c:manualLayout>
      </c:layout>
      <c:barChart>
        <c:barDir val="col"/>
        <c:ser>
          <c:idx val="0"/>
          <c:order val="0"/>
          <c:tx>
            <c:v>Carpintero</c:v>
          </c:tx>
          <c:spPr>
            <a:solidFill>
              <a:schemeClr val="accent1"/>
            </a:solidFill>
            <a:ln cmpd="sng">
              <a:noFill/>
            </a:ln>
          </c:spPr>
          <c:cat>
            <c:strRef>
              <c:f>'SR 1895-1986'!$K$44:$L$44</c:f>
            </c:strRef>
          </c:cat>
          <c:val>
            <c:numRef>
              <c:f>'SR 1895-1986'!$K$45:$L$45</c:f>
              <c:numCache/>
            </c:numRef>
          </c:val>
        </c:ser>
        <c:ser>
          <c:idx val="1"/>
          <c:order val="1"/>
          <c:tx>
            <c:v>Mecánico</c:v>
          </c:tx>
          <c:spPr>
            <a:solidFill>
              <a:schemeClr val="accent2"/>
            </a:solidFill>
            <a:ln cmpd="sng">
              <a:noFill/>
            </a:ln>
          </c:spPr>
          <c:cat>
            <c:strRef>
              <c:f>'SR 1895-1986'!$K$44:$L$44</c:f>
            </c:strRef>
          </c:cat>
          <c:val>
            <c:numRef>
              <c:f>'SR 1895-1986'!$W$44</c:f>
              <c:numCache/>
            </c:numRef>
          </c:val>
        </c:ser>
        <c:ser>
          <c:idx val="2"/>
          <c:order val="2"/>
          <c:tx>
            <c:v>Enfermero</c:v>
          </c:tx>
          <c:spPr>
            <a:solidFill>
              <a:schemeClr val="accent3"/>
            </a:solidFill>
            <a:ln cmpd="sng">
              <a:noFill/>
            </a:ln>
          </c:spPr>
          <c:cat>
            <c:strRef>
              <c:f>'SR 1895-1986'!$K$44:$L$44</c:f>
            </c:strRef>
          </c:cat>
          <c:val>
            <c:numRef>
              <c:f>'SR 1895-1986'!$W$45</c:f>
              <c:numCache/>
            </c:numRef>
          </c:val>
        </c:ser>
        <c:ser>
          <c:idx val="3"/>
          <c:order val="3"/>
          <c:tx>
            <c:v>Ordenanza</c:v>
          </c:tx>
          <c:spPr>
            <a:solidFill>
              <a:schemeClr val="accent4"/>
            </a:solidFill>
            <a:ln cmpd="sng">
              <a:noFill/>
            </a:ln>
          </c:spPr>
          <c:cat>
            <c:strRef>
              <c:f>'SR 1895-1986'!$K$44:$L$44</c:f>
            </c:strRef>
          </c:cat>
          <c:val>
            <c:numRef>
              <c:f>'SR 1895-1986'!$AG$44</c:f>
              <c:numCache/>
            </c:numRef>
          </c:val>
        </c:ser>
        <c:ser>
          <c:idx val="4"/>
          <c:order val="4"/>
          <c:tx>
            <c:v>Policía</c:v>
          </c:tx>
          <c:spPr>
            <a:solidFill>
              <a:schemeClr val="accent5"/>
            </a:solidFill>
            <a:ln cmpd="sng">
              <a:noFill/>
            </a:ln>
          </c:spPr>
          <c:cat>
            <c:strRef>
              <c:f>'SR 1895-1986'!$K$44:$L$44</c:f>
            </c:strRef>
          </c:cat>
          <c:val>
            <c:numRef>
              <c:f>'SR 1895-1986'!$AG$45</c:f>
              <c:numCache/>
            </c:numRef>
          </c:val>
        </c:ser>
        <c:ser>
          <c:idx val="5"/>
          <c:order val="5"/>
          <c:tx>
            <c:v>Albañil </c:v>
          </c:tx>
          <c:spPr>
            <a:solidFill>
              <a:schemeClr val="accent6"/>
            </a:solidFill>
            <a:ln cmpd="sng">
              <a:noFill/>
            </a:ln>
          </c:spPr>
          <c:cat>
            <c:strRef>
              <c:f>'SR 1895-1986'!$K$44:$L$44</c:f>
            </c:strRef>
          </c:cat>
          <c:val>
            <c:numRef>
              <c:f>'SR 1895-1986'!$AN$44</c:f>
              <c:numCache/>
            </c:numRef>
          </c:val>
        </c:ser>
        <c:ser>
          <c:idx val="6"/>
          <c:order val="6"/>
          <c:tx>
            <c:v>Panadero</c:v>
          </c:tx>
          <c:spPr>
            <a:solidFill>
              <a:schemeClr val="accent2"/>
            </a:solidFill>
            <a:ln cmpd="sng">
              <a:noFill/>
            </a:ln>
          </c:spPr>
          <c:cat>
            <c:strRef>
              <c:f>'SR 1895-1986'!$K$44:$L$44</c:f>
            </c:strRef>
          </c:cat>
          <c:val>
            <c:numRef>
              <c:f>'SR 1895-1986'!$AN$45</c:f>
              <c:numCache/>
            </c:numRef>
          </c:val>
        </c:ser>
        <c:ser>
          <c:idx val="7"/>
          <c:order val="7"/>
          <c:tx>
            <c:v>0</c:v>
          </c:tx>
          <c:spPr>
            <a:solidFill>
              <a:schemeClr val="accent3"/>
            </a:solidFill>
            <a:ln cmpd="sng">
              <a:noFill/>
            </a:ln>
          </c:spPr>
          <c:cat>
            <c:strRef>
              <c:f>'SR 1895-1986'!$K$44:$L$44</c:f>
            </c:strRef>
          </c:cat>
          <c:val>
            <c:numRef>
              <c:f>'SR 1895-1986'!$AT$44</c:f>
              <c:numCache/>
            </c:numRef>
          </c:val>
        </c:ser>
        <c:ser>
          <c:idx val="8"/>
          <c:order val="8"/>
          <c:tx>
            <c:v>Peón albañil</c:v>
          </c:tx>
          <c:spPr>
            <a:solidFill>
              <a:schemeClr val="accent5"/>
            </a:solidFill>
            <a:ln cmpd="sng">
              <a:noFill/>
            </a:ln>
          </c:spPr>
          <c:cat>
            <c:strRef>
              <c:f>'SR 1895-1986'!$K$44:$L$44</c:f>
            </c:strRef>
          </c:cat>
          <c:val>
            <c:numRef>
              <c:f>'SR 1895-1986'!$AT$45</c:f>
              <c:numCache/>
            </c:numRef>
          </c:val>
        </c:ser>
        <c:ser>
          <c:idx val="9"/>
          <c:order val="9"/>
          <c:tx>
            <c:v>Obrero frutícola</c:v>
          </c:tx>
          <c:spPr>
            <a:solidFill>
              <a:schemeClr val="accent6"/>
            </a:solidFill>
            <a:ln cmpd="sng">
              <a:noFill/>
            </a:ln>
          </c:spPr>
          <c:cat>
            <c:strRef>
              <c:f>'SR 1895-1986'!$K$44:$L$44</c:f>
            </c:strRef>
          </c:cat>
          <c:val>
            <c:numRef>
              <c:f>'SR 1895-1986'!$K$47:$L$47</c:f>
              <c:numCache/>
            </c:numRef>
          </c:val>
        </c:ser>
        <c:ser>
          <c:idx val="10"/>
          <c:order val="10"/>
          <c:tx>
            <c:v>Peón de bodega/Obrero vinìcola</c:v>
          </c:tx>
          <c:spPr>
            <a:solidFill>
              <a:schemeClr val="accent1"/>
            </a:solidFill>
            <a:ln cmpd="sng">
              <a:noFill/>
            </a:ln>
          </c:spPr>
          <c:cat>
            <c:strRef>
              <c:f>'SR 1895-1986'!$K$44:$L$44</c:f>
            </c:strRef>
          </c:cat>
          <c:val>
            <c:numRef>
              <c:f>'SR 1895-1986'!$K$48:$L$48</c:f>
              <c:numCache/>
            </c:numRef>
          </c:val>
        </c:ser>
        <c:ser>
          <c:idx val="11"/>
          <c:order val="11"/>
          <c:tx>
            <c:v>Peón de viña</c:v>
          </c:tx>
          <c:spPr>
            <a:solidFill>
              <a:schemeClr val="accent3"/>
            </a:solidFill>
            <a:ln cmpd="sng">
              <a:noFill/>
            </a:ln>
          </c:spPr>
          <c:cat>
            <c:strRef>
              <c:f>'SR 1895-1986'!$K$44:$L$44</c:f>
            </c:strRef>
          </c:cat>
          <c:val>
            <c:numRef>
              <c:f>'SR 1895-1986'!$K$49:$L$49</c:f>
              <c:numCache/>
            </c:numRef>
          </c:val>
        </c:ser>
        <c:ser>
          <c:idx val="12"/>
          <c:order val="12"/>
          <c:tx>
            <c:v>Contratista de viña (suma fija)</c:v>
          </c:tx>
          <c:spPr>
            <a:solidFill>
              <a:schemeClr val="accent4"/>
            </a:solidFill>
            <a:ln cmpd="sng">
              <a:noFill/>
            </a:ln>
          </c:spPr>
          <c:cat>
            <c:strRef>
              <c:f>'SR 1895-1986'!$K$44:$L$44</c:f>
            </c:strRef>
          </c:cat>
          <c:val>
            <c:numRef>
              <c:f>'SR 1895-1986'!$K$50:$L$50</c:f>
              <c:numCache/>
            </c:numRef>
          </c:val>
        </c:ser>
        <c:ser>
          <c:idx val="13"/>
          <c:order val="13"/>
          <c:tx>
            <c:v>Tonelero</c:v>
          </c:tx>
          <c:spPr>
            <a:solidFill>
              <a:schemeClr val="accent5"/>
            </a:solidFill>
            <a:ln cmpd="sng">
              <a:noFill/>
            </a:ln>
          </c:spPr>
          <c:cat>
            <c:strRef>
              <c:f>'SR 1895-1986'!$K$44:$L$44</c:f>
            </c:strRef>
          </c:cat>
          <c:val>
            <c:numRef>
              <c:f>'SR 1895-1986'!$K$51:$L$51</c:f>
              <c:numCache/>
            </c:numRef>
          </c:val>
        </c:ser>
        <c:axId val="103817570"/>
        <c:axId val="334351061"/>
      </c:barChart>
      <c:lineChart>
        <c:ser>
          <c:idx val="14"/>
          <c:order val="14"/>
          <c:tx>
            <c:v>ICV Cap. Federal 1960=100</c:v>
          </c:tx>
          <c:spPr>
            <a:ln cmpd="sng" w="28575">
              <a:solidFill>
                <a:schemeClr val="accent1"/>
              </a:solidFill>
            </a:ln>
          </c:spPr>
          <c:marker>
            <c:symbol val="none"/>
          </c:marker>
          <c:cat>
            <c:strRef>
              <c:f>'SR 1895-1986'!$K$44:$L$44</c:f>
            </c:strRef>
          </c:cat>
          <c:val>
            <c:numRef>
              <c:f>'SR 1895-1986'!$K$52:$L$52</c:f>
              <c:numCache/>
            </c:numRef>
          </c:val>
          <c:smooth val="0"/>
        </c:ser>
        <c:ser>
          <c:idx val="15"/>
          <c:order val="15"/>
          <c:spPr>
            <a:ln cmpd="sng">
              <a:solidFill>
                <a:srgbClr val="FFE699"/>
              </a:solidFill>
            </a:ln>
          </c:spPr>
          <c:marker>
            <c:symbol val="none"/>
          </c:marker>
          <c:cat>
            <c:strRef>
              <c:f>'SR 1895-1986'!$K$44:$L$44</c:f>
            </c:strRef>
          </c:cat>
          <c:val>
            <c:numRef>
              <c:f>'SR 1895-1986'!$K$53:$L$53</c:f>
              <c:numCache/>
            </c:numRef>
          </c:val>
          <c:smooth val="0"/>
        </c:ser>
        <c:ser>
          <c:idx val="16"/>
          <c:order val="16"/>
          <c:spPr>
            <a:ln cmpd="sng">
              <a:solidFill>
                <a:srgbClr val="BDD7EE"/>
              </a:solidFill>
            </a:ln>
          </c:spPr>
          <c:marker>
            <c:symbol val="none"/>
          </c:marker>
          <c:cat>
            <c:strRef>
              <c:f>'SR 1895-1986'!$K$44:$L$44</c:f>
            </c:strRef>
          </c:cat>
          <c:val>
            <c:numRef>
              <c:f>'SR 1895-1986'!$W$47</c:f>
              <c:numCache/>
            </c:numRef>
          </c:val>
          <c:smooth val="0"/>
        </c:ser>
        <c:ser>
          <c:idx val="17"/>
          <c:order val="17"/>
          <c:spPr>
            <a:ln cmpd="sng">
              <a:solidFill>
                <a:srgbClr val="C6DEB5"/>
              </a:solidFill>
            </a:ln>
          </c:spPr>
          <c:marker>
            <c:symbol val="none"/>
          </c:marker>
          <c:cat>
            <c:strRef>
              <c:f>'SR 1895-1986'!$K$44:$L$44</c:f>
            </c:strRef>
          </c:cat>
          <c:val>
            <c:numRef>
              <c:f>'SR 1895-1986'!$W$48</c:f>
              <c:numCache/>
            </c:numRef>
          </c:val>
          <c:smooth val="0"/>
        </c:ser>
        <c:ser>
          <c:idx val="18"/>
          <c:order val="18"/>
          <c:spPr>
            <a:ln cmpd="sng">
              <a:solidFill>
                <a:srgbClr val="ECF1F9"/>
              </a:solidFill>
            </a:ln>
          </c:spPr>
          <c:marker>
            <c:symbol val="none"/>
          </c:marker>
          <c:cat>
            <c:strRef>
              <c:f>'SR 1895-1986'!$K$44:$L$44</c:f>
            </c:strRef>
          </c:cat>
          <c:val>
            <c:numRef>
              <c:f>'SR 1895-1986'!$W$49</c:f>
              <c:numCache/>
            </c:numRef>
          </c:val>
          <c:smooth val="0"/>
        </c:ser>
        <c:ser>
          <c:idx val="19"/>
          <c:order val="19"/>
          <c:spPr>
            <a:ln cmpd="sng">
              <a:solidFill>
                <a:srgbClr val="FDF2EA"/>
              </a:solidFill>
            </a:ln>
          </c:spPr>
          <c:marker>
            <c:symbol val="none"/>
          </c:marker>
          <c:cat>
            <c:strRef>
              <c:f>'SR 1895-1986'!$K$44:$L$44</c:f>
            </c:strRef>
          </c:cat>
          <c:val>
            <c:numRef>
              <c:f>'SR 1895-1986'!$W$50</c:f>
              <c:numCache/>
            </c:numRef>
          </c:val>
          <c:smooth val="0"/>
        </c:ser>
        <c:ser>
          <c:idx val="20"/>
          <c:order val="20"/>
          <c:spPr>
            <a:ln cmpd="sng">
              <a:solidFill>
                <a:srgbClr val="F6F6F6"/>
              </a:solidFill>
            </a:ln>
          </c:spPr>
          <c:marker>
            <c:symbol val="none"/>
          </c:marker>
          <c:cat>
            <c:strRef>
              <c:f>'SR 1895-1986'!$K$44:$L$44</c:f>
            </c:strRef>
          </c:cat>
          <c:val>
            <c:numRef>
              <c:f>'SR 1895-1986'!$W$51</c:f>
              <c:numCache/>
            </c:numRef>
          </c:val>
          <c:smooth val="0"/>
        </c:ser>
        <c:ser>
          <c:idx val="21"/>
          <c:order val="21"/>
          <c:spPr>
            <a:ln cmpd="sng">
              <a:solidFill>
                <a:srgbClr val="FFF9E6"/>
              </a:solidFill>
            </a:ln>
          </c:spPr>
          <c:marker>
            <c:symbol val="none"/>
          </c:marker>
          <c:cat>
            <c:strRef>
              <c:f>'SR 1895-1986'!$K$44:$L$44</c:f>
            </c:strRef>
          </c:cat>
          <c:val>
            <c:numRef>
              <c:f>'SR 1895-1986'!$W$52</c:f>
              <c:numCache/>
            </c:numRef>
          </c:val>
          <c:smooth val="0"/>
        </c:ser>
        <c:ser>
          <c:idx val="22"/>
          <c:order val="22"/>
          <c:spPr>
            <a:ln cmpd="sng">
              <a:solidFill>
                <a:srgbClr val="EFF5FB"/>
              </a:solidFill>
            </a:ln>
          </c:spPr>
          <c:marker>
            <c:symbol val="none"/>
          </c:marker>
          <c:cat>
            <c:strRef>
              <c:f>'SR 1895-1986'!$K$44:$L$44</c:f>
            </c:strRef>
          </c:cat>
          <c:val>
            <c:numRef>
              <c:f>'SR 1895-1986'!$W$53</c:f>
              <c:numCache/>
            </c:numRef>
          </c:val>
          <c:smooth val="0"/>
        </c:ser>
        <c:ser>
          <c:idx val="23"/>
          <c:order val="23"/>
          <c:spPr>
            <a:ln cmpd="sng">
              <a:solidFill>
                <a:srgbClr val="F1F7ED"/>
              </a:solidFill>
            </a:ln>
          </c:spPr>
          <c:marker>
            <c:symbol val="none"/>
          </c:marker>
          <c:cat>
            <c:strRef>
              <c:f>'SR 1895-1986'!$K$44:$L$44</c:f>
            </c:strRef>
          </c:cat>
          <c:val>
            <c:numRef>
              <c:f>'SR 1895-1986'!$AG$47</c:f>
              <c:numCache/>
            </c:numRef>
          </c:val>
          <c:smooth val="0"/>
        </c:ser>
        <c:ser>
          <c:idx val="24"/>
          <c:order val="24"/>
          <c:spPr>
            <a:ln cmpd="sng">
              <a:solidFill>
                <a:srgbClr val="241B0B"/>
              </a:solidFill>
            </a:ln>
          </c:spPr>
          <c:marker>
            <c:symbol val="none"/>
          </c:marker>
          <c:cat>
            <c:strRef>
              <c:f>'SR 1895-1986'!$K$44:$L$44</c:f>
            </c:strRef>
          </c:cat>
          <c:val>
            <c:numRef>
              <c:f>'SR 1895-1986'!$AG$48</c:f>
              <c:numCache/>
            </c:numRef>
          </c:val>
          <c:smooth val="0"/>
        </c:ser>
        <c:ser>
          <c:idx val="25"/>
          <c:order val="25"/>
          <c:spPr>
            <a:ln cmpd="sng">
              <a:solidFill>
                <a:srgbClr val="031928"/>
              </a:solidFill>
            </a:ln>
          </c:spPr>
          <c:marker>
            <c:symbol val="none"/>
          </c:marker>
          <c:cat>
            <c:strRef>
              <c:f>'SR 1895-1986'!$K$44:$L$44</c:f>
            </c:strRef>
          </c:cat>
          <c:val>
            <c:numRef>
              <c:f>'SR 1895-1986'!$AG$49</c:f>
              <c:numCache/>
            </c:numRef>
          </c:val>
          <c:smooth val="0"/>
        </c:ser>
        <c:ser>
          <c:idx val="26"/>
          <c:order val="26"/>
          <c:spPr>
            <a:ln cmpd="sng">
              <a:solidFill>
                <a:srgbClr val="111111"/>
              </a:solidFill>
            </a:ln>
          </c:spPr>
          <c:marker>
            <c:symbol val="none"/>
          </c:marker>
          <c:cat>
            <c:strRef>
              <c:f>'SR 1895-1986'!$K$44:$L$44</c:f>
            </c:strRef>
          </c:cat>
          <c:val>
            <c:numRef>
              <c:f>'SR 1895-1986'!$AG$50</c:f>
              <c:numCache/>
            </c:numRef>
          </c:val>
          <c:smooth val="0"/>
        </c:ser>
        <c:ser>
          <c:idx val="27"/>
          <c:order val="27"/>
          <c:spPr>
            <a:ln cmpd="sng">
              <a:solidFill>
                <a:srgbClr val="FF0C32"/>
              </a:solidFill>
            </a:ln>
          </c:spPr>
          <c:marker>
            <c:symbol val="none"/>
          </c:marker>
          <c:cat>
            <c:strRef>
              <c:f>'SR 1895-1986'!$K$44:$L$44</c:f>
            </c:strRef>
          </c:cat>
          <c:val>
            <c:numRef>
              <c:f>'SR 1895-1986'!$AG$51</c:f>
              <c:numCache/>
            </c:numRef>
          </c:val>
          <c:smooth val="0"/>
        </c:ser>
        <c:ser>
          <c:idx val="28"/>
          <c:order val="28"/>
          <c:spPr>
            <a:ln cmpd="sng">
              <a:solidFill>
                <a:srgbClr val="201307"/>
              </a:solidFill>
            </a:ln>
          </c:spPr>
          <c:marker>
            <c:symbol val="none"/>
          </c:marker>
          <c:cat>
            <c:strRef>
              <c:f>'SR 1895-1986'!$K$44:$L$44</c:f>
            </c:strRef>
          </c:cat>
          <c:val>
            <c:numRef>
              <c:f>'SR 1895-1986'!$AG$52</c:f>
              <c:numCache/>
            </c:numRef>
          </c:val>
          <c:smooth val="0"/>
        </c:ser>
        <c:ser>
          <c:idx val="29"/>
          <c:order val="29"/>
          <c:spPr>
            <a:ln cmpd="sng">
              <a:solidFill>
                <a:srgbClr val="1C0F24"/>
              </a:solidFill>
            </a:ln>
          </c:spPr>
          <c:marker>
            <c:symbol val="none"/>
          </c:marker>
          <c:cat>
            <c:strRef>
              <c:f>'SR 1895-1986'!$K$44:$L$44</c:f>
            </c:strRef>
          </c:cat>
          <c:val>
            <c:numRef>
              <c:f>'SR 1895-1986'!$AG$53</c:f>
              <c:numCache/>
            </c:numRef>
          </c:val>
          <c:smooth val="0"/>
        </c:ser>
        <c:ser>
          <c:idx val="30"/>
          <c:order val="30"/>
          <c:spPr>
            <a:ln cmpd="sng">
              <a:solidFill>
                <a:srgbClr val="5D461D"/>
              </a:solidFill>
            </a:ln>
          </c:spPr>
          <c:marker>
            <c:symbol val="none"/>
          </c:marker>
          <c:cat>
            <c:strRef>
              <c:f>'SR 1895-1986'!$K$44:$L$44</c:f>
            </c:strRef>
          </c:cat>
          <c:val>
            <c:numRef>
              <c:f>'SR 1895-1986'!$AN$47</c:f>
              <c:numCache/>
            </c:numRef>
          </c:val>
          <c:smooth val="0"/>
        </c:ser>
        <c:ser>
          <c:idx val="31"/>
          <c:order val="31"/>
          <c:spPr>
            <a:ln cmpd="sng">
              <a:solidFill>
                <a:srgbClr val="084066"/>
              </a:solidFill>
            </a:ln>
          </c:spPr>
          <c:marker>
            <c:symbol val="none"/>
          </c:marker>
          <c:cat>
            <c:strRef>
              <c:f>'SR 1895-1986'!$K$44:$L$44</c:f>
            </c:strRef>
          </c:cat>
          <c:val>
            <c:numRef>
              <c:f>'SR 1895-1986'!$AN$48</c:f>
              <c:numCache/>
            </c:numRef>
          </c:val>
          <c:smooth val="0"/>
        </c:ser>
        <c:ser>
          <c:idx val="32"/>
          <c:order val="32"/>
          <c:spPr>
            <a:ln cmpd="sng">
              <a:solidFill>
                <a:srgbClr val="2C2C2C"/>
              </a:solidFill>
            </a:ln>
          </c:spPr>
          <c:marker>
            <c:symbol val="none"/>
          </c:marker>
          <c:cat>
            <c:strRef>
              <c:f>'SR 1895-1986'!$K$44:$L$44</c:f>
            </c:strRef>
          </c:cat>
          <c:val>
            <c:numRef>
              <c:f>'SR 1895-1986'!$AN$49</c:f>
              <c:numCache/>
            </c:numRef>
          </c:val>
          <c:smooth val="0"/>
        </c:ser>
        <c:ser>
          <c:idx val="33"/>
          <c:order val="33"/>
          <c:spPr>
            <a:ln cmpd="sng">
              <a:solidFill>
                <a:srgbClr val="FF1F7F"/>
              </a:solidFill>
            </a:ln>
          </c:spPr>
          <c:marker>
            <c:symbol val="none"/>
          </c:marker>
          <c:cat>
            <c:strRef>
              <c:f>'SR 1895-1986'!$K$44:$L$44</c:f>
            </c:strRef>
          </c:cat>
          <c:val>
            <c:numRef>
              <c:f>'SR 1895-1986'!$AN$50</c:f>
              <c:numCache/>
            </c:numRef>
          </c:val>
          <c:smooth val="0"/>
        </c:ser>
        <c:ser>
          <c:idx val="34"/>
          <c:order val="34"/>
          <c:spPr>
            <a:ln cmpd="sng">
              <a:solidFill>
                <a:srgbClr val="513114"/>
              </a:solidFill>
            </a:ln>
          </c:spPr>
          <c:marker>
            <c:symbol val="none"/>
          </c:marker>
          <c:cat>
            <c:strRef>
              <c:f>'SR 1895-1986'!$K$44:$L$44</c:f>
            </c:strRef>
          </c:cat>
          <c:val>
            <c:numRef>
              <c:f>'SR 1895-1986'!$AN$51</c:f>
              <c:numCache/>
            </c:numRef>
          </c:val>
          <c:smooth val="0"/>
        </c:ser>
        <c:ser>
          <c:idx val="35"/>
          <c:order val="35"/>
          <c:spPr>
            <a:ln cmpd="sng">
              <a:solidFill>
                <a:srgbClr val="47285B"/>
              </a:solidFill>
            </a:ln>
          </c:spPr>
          <c:marker>
            <c:symbol val="none"/>
          </c:marker>
          <c:cat>
            <c:strRef>
              <c:f>'SR 1895-1986'!$K$44:$L$44</c:f>
            </c:strRef>
          </c:cat>
          <c:val>
            <c:numRef>
              <c:f>'SR 1895-1986'!$AN$52</c:f>
              <c:numCache/>
            </c:numRef>
          </c:val>
          <c:smooth val="0"/>
        </c:ser>
        <c:ser>
          <c:idx val="36"/>
          <c:order val="36"/>
          <c:spPr>
            <a:ln cmpd="sng">
              <a:solidFill>
                <a:srgbClr val="95702E"/>
              </a:solidFill>
            </a:ln>
          </c:spPr>
          <c:marker>
            <c:symbol val="none"/>
          </c:marker>
          <c:cat>
            <c:strRef>
              <c:f>'SR 1895-1986'!$K$44:$L$44</c:f>
            </c:strRef>
          </c:cat>
          <c:val>
            <c:numRef>
              <c:f>'SR 1895-1986'!$AN$53</c:f>
              <c:numCache/>
            </c:numRef>
          </c:val>
          <c:smooth val="0"/>
        </c:ser>
        <c:ser>
          <c:idx val="37"/>
          <c:order val="37"/>
          <c:spPr>
            <a:ln cmpd="sng">
              <a:solidFill>
                <a:srgbClr val="0D67A4"/>
              </a:solidFill>
            </a:ln>
          </c:spPr>
          <c:marker>
            <c:symbol val="none"/>
          </c:marker>
          <c:cat>
            <c:strRef>
              <c:f>'SR 1895-1986'!$K$44:$L$44</c:f>
            </c:strRef>
          </c:cat>
          <c:val>
            <c:numRef>
              <c:f>'SR 1895-1986'!$AT$47</c:f>
              <c:numCache/>
            </c:numRef>
          </c:val>
          <c:smooth val="0"/>
        </c:ser>
        <c:ser>
          <c:idx val="38"/>
          <c:order val="38"/>
          <c:spPr>
            <a:ln cmpd="sng">
              <a:solidFill>
                <a:srgbClr val="474747"/>
              </a:solidFill>
            </a:ln>
          </c:spPr>
          <c:marker>
            <c:symbol val="none"/>
          </c:marker>
          <c:cat>
            <c:strRef>
              <c:f>'SR 1895-1986'!$K$44:$L$44</c:f>
            </c:strRef>
          </c:cat>
          <c:val>
            <c:numRef>
              <c:f>'SR 1895-1986'!$AT$48</c:f>
              <c:numCache/>
            </c:numRef>
          </c:val>
          <c:smooth val="0"/>
        </c:ser>
        <c:ser>
          <c:idx val="39"/>
          <c:order val="39"/>
          <c:spPr>
            <a:ln cmpd="sng">
              <a:solidFill>
                <a:srgbClr val="FF31CB"/>
              </a:solidFill>
            </a:ln>
          </c:spPr>
          <c:marker>
            <c:symbol val="none"/>
          </c:marker>
          <c:cat>
            <c:strRef>
              <c:f>'SR 1895-1986'!$K$44:$L$44</c:f>
            </c:strRef>
          </c:cat>
          <c:val>
            <c:numRef>
              <c:f>'SR 1895-1986'!$AT$49</c:f>
              <c:numCache/>
            </c:numRef>
          </c:val>
          <c:smooth val="0"/>
        </c:ser>
        <c:ser>
          <c:idx val="40"/>
          <c:order val="40"/>
          <c:spPr>
            <a:ln cmpd="sng">
              <a:solidFill>
                <a:srgbClr val="824F21"/>
              </a:solidFill>
            </a:ln>
          </c:spPr>
          <c:marker>
            <c:symbol val="none"/>
          </c:marker>
          <c:cat>
            <c:strRef>
              <c:f>'SR 1895-1986'!$K$44:$L$44</c:f>
            </c:strRef>
          </c:cat>
          <c:val>
            <c:numRef>
              <c:f>'SR 1895-1986'!$AT$50</c:f>
              <c:numCache/>
            </c:numRef>
          </c:val>
          <c:smooth val="0"/>
        </c:ser>
        <c:ser>
          <c:idx val="41"/>
          <c:order val="41"/>
          <c:spPr>
            <a:ln cmpd="sng">
              <a:solidFill>
                <a:srgbClr val="714192"/>
              </a:solidFill>
            </a:ln>
          </c:spPr>
          <c:marker>
            <c:symbol val="none"/>
          </c:marker>
          <c:cat>
            <c:strRef>
              <c:f>'SR 1895-1986'!$K$44:$L$44</c:f>
            </c:strRef>
          </c:cat>
          <c:val>
            <c:numRef>
              <c:f>'SR 1895-1986'!$AT$51</c:f>
              <c:numCache/>
            </c:numRef>
          </c:val>
          <c:smooth val="0"/>
        </c:ser>
        <c:ser>
          <c:idx val="42"/>
          <c:order val="42"/>
          <c:spPr>
            <a:ln cmpd="sng">
              <a:solidFill>
                <a:srgbClr val="CD9A40"/>
              </a:solidFill>
            </a:ln>
          </c:spPr>
          <c:marker>
            <c:symbol val="none"/>
          </c:marker>
          <c:cat>
            <c:strRef>
              <c:f>'SR 1895-1986'!$K$44:$L$44</c:f>
            </c:strRef>
          </c:cat>
          <c:val>
            <c:numRef>
              <c:f>'SR 1895-1986'!$AT$52</c:f>
              <c:numCache/>
            </c:numRef>
          </c:val>
          <c:smooth val="0"/>
        </c:ser>
        <c:ser>
          <c:idx val="43"/>
          <c:order val="43"/>
          <c:spPr>
            <a:ln cmpd="sng">
              <a:solidFill>
                <a:srgbClr val="138EE2"/>
              </a:solidFill>
            </a:ln>
          </c:spPr>
          <c:marker>
            <c:symbol val="none"/>
          </c:marker>
          <c:cat>
            <c:strRef>
              <c:f>'SR 1895-1986'!$K$44:$L$44</c:f>
            </c:strRef>
          </c:cat>
          <c:val>
            <c:numRef>
              <c:f>'SR 1895-1986'!$AT$53</c:f>
              <c:numCache/>
            </c:numRef>
          </c:val>
          <c:smooth val="0"/>
        </c:ser>
        <c:ser>
          <c:idx val="44"/>
          <c:order val="44"/>
          <c:spPr>
            <a:ln cmpd="sng">
              <a:solidFill>
                <a:srgbClr val="626262"/>
              </a:solidFill>
            </a:ln>
          </c:spPr>
          <c:marker>
            <c:symbol val="none"/>
          </c:marker>
          <c:cat>
            <c:strRef>
              <c:f>'SR 1895-1986'!$K$44:$L$44</c:f>
            </c:strRef>
          </c:cat>
          <c:val>
            <c:numRef>
              <c:f>'SR 1895-1986'!$K$46:$L$46</c:f>
              <c:numCache/>
            </c:numRef>
          </c:val>
          <c:smooth val="0"/>
        </c:ser>
        <c:ser>
          <c:idx val="45"/>
          <c:order val="45"/>
          <c:spPr>
            <a:ln cmpd="sng">
              <a:solidFill>
                <a:srgbClr val="FF4418"/>
              </a:solidFill>
            </a:ln>
          </c:spPr>
          <c:marker>
            <c:symbol val="none"/>
          </c:marker>
          <c:cat>
            <c:strRef>
              <c:f>'SR 1895-1986'!$K$44:$L$44</c:f>
            </c:strRef>
          </c:cat>
          <c:val>
            <c:numRef>
              <c:f>'SR 1895-1986'!$W$46</c:f>
              <c:numCache/>
            </c:numRef>
          </c:val>
          <c:smooth val="0"/>
        </c:ser>
        <c:ser>
          <c:idx val="46"/>
          <c:order val="46"/>
          <c:spPr>
            <a:ln cmpd="sng">
              <a:solidFill>
                <a:srgbClr val="B36D2D"/>
              </a:solidFill>
            </a:ln>
          </c:spPr>
          <c:marker>
            <c:symbol val="none"/>
          </c:marker>
          <c:cat>
            <c:strRef>
              <c:f>'SR 1895-1986'!$K$44:$L$44</c:f>
            </c:strRef>
          </c:cat>
          <c:val>
            <c:numRef>
              <c:f>'SR 1895-1986'!$AG$46</c:f>
              <c:numCache/>
            </c:numRef>
          </c:val>
          <c:smooth val="0"/>
        </c:ser>
        <c:ser>
          <c:idx val="47"/>
          <c:order val="47"/>
          <c:spPr>
            <a:ln cmpd="sng">
              <a:solidFill>
                <a:srgbClr val="9C59C9"/>
              </a:solidFill>
            </a:ln>
          </c:spPr>
          <c:marker>
            <c:symbol val="none"/>
          </c:marker>
          <c:cat>
            <c:strRef>
              <c:f>'SR 1895-1986'!$K$44:$L$44</c:f>
            </c:strRef>
          </c:cat>
          <c:val>
            <c:numRef>
              <c:f>'SR 1895-1986'!$AN$46</c:f>
              <c:numCache/>
            </c:numRef>
          </c:val>
          <c:smooth val="0"/>
        </c:ser>
        <c:ser>
          <c:idx val="48"/>
          <c:order val="48"/>
          <c:spPr>
            <a:ln cmpd="sng">
              <a:solidFill>
                <a:srgbClr val="05C452"/>
              </a:solidFill>
            </a:ln>
          </c:spPr>
          <c:marker>
            <c:symbol val="none"/>
          </c:marker>
          <c:cat>
            <c:strRef>
              <c:f>'SR 1895-1986'!$K$44:$L$44</c:f>
            </c:strRef>
          </c:cat>
          <c:val>
            <c:numRef>
              <c:f>'SR 1895-1986'!$AT$46</c:f>
              <c:numCache/>
            </c:numRef>
          </c:val>
          <c:smooth val="0"/>
        </c:ser>
        <c:ser>
          <c:idx val="49"/>
          <c:order val="49"/>
          <c:spPr>
            <a:ln cmpd="sng">
              <a:solidFill>
                <a:srgbClr val="18B51F"/>
              </a:solidFill>
            </a:ln>
          </c:spPr>
          <c:marker>
            <c:symbol val="none"/>
          </c:marker>
          <c:cat>
            <c:strRef>
              <c:f>'SR 1895-1986'!$K$44:$L$44</c:f>
            </c:strRef>
          </c:cat>
          <c:val>
            <c:numRef>
              <c:f>'SR 1895-1986'!$K$60:$L$60</c:f>
              <c:numCache/>
            </c:numRef>
          </c:val>
          <c:smooth val="0"/>
        </c:ser>
        <c:ser>
          <c:idx val="50"/>
          <c:order val="50"/>
          <c:spPr>
            <a:ln cmpd="sng">
              <a:solidFill>
                <a:srgbClr val="7D7D7D"/>
              </a:solidFill>
            </a:ln>
          </c:spPr>
          <c:marker>
            <c:symbol val="none"/>
          </c:marker>
          <c:cat>
            <c:strRef>
              <c:f>'SR 1895-1986'!$K$44:$L$44</c:f>
            </c:strRef>
          </c:cat>
          <c:val>
            <c:numRef>
              <c:f>'SR 1895-1986'!$K$61:$L$61</c:f>
              <c:numCache/>
            </c:numRef>
          </c:val>
          <c:smooth val="0"/>
        </c:ser>
        <c:ser>
          <c:idx val="51"/>
          <c:order val="51"/>
          <c:spPr>
            <a:ln cmpd="sng">
              <a:solidFill>
                <a:srgbClr val="FF5764"/>
              </a:solidFill>
            </a:ln>
          </c:spPr>
          <c:marker>
            <c:symbol val="none"/>
          </c:marker>
          <c:cat>
            <c:strRef>
              <c:f>'SR 1895-1986'!$K$44:$L$44</c:f>
            </c:strRef>
          </c:cat>
          <c:val>
            <c:numRef>
              <c:f>'SR 1895-1986'!$W$60</c:f>
              <c:numCache/>
            </c:numRef>
          </c:val>
          <c:smooth val="0"/>
        </c:ser>
        <c:ser>
          <c:idx val="52"/>
          <c:order val="52"/>
          <c:spPr>
            <a:ln cmpd="sng">
              <a:solidFill>
                <a:srgbClr val="E58B3A"/>
              </a:solidFill>
            </a:ln>
          </c:spPr>
          <c:marker>
            <c:symbol val="none"/>
          </c:marker>
          <c:cat>
            <c:strRef>
              <c:f>'SR 1895-1986'!$K$44:$L$44</c:f>
            </c:strRef>
          </c:cat>
          <c:val>
            <c:numRef>
              <c:f>'SR 1895-1986'!$W$61</c:f>
              <c:numCache/>
            </c:numRef>
          </c:val>
          <c:smooth val="0"/>
        </c:ser>
        <c:ser>
          <c:idx val="53"/>
          <c:order val="53"/>
          <c:spPr>
            <a:ln cmpd="sng">
              <a:solidFill>
                <a:srgbClr val="C77201"/>
              </a:solidFill>
            </a:ln>
          </c:spPr>
          <c:marker>
            <c:symbol val="none"/>
          </c:marker>
          <c:cat>
            <c:strRef>
              <c:f>'SR 1895-1986'!$K$44:$L$44</c:f>
            </c:strRef>
          </c:cat>
          <c:val>
            <c:numRef>
              <c:f>'SR 1895-1986'!$AG$60</c:f>
              <c:numCache/>
            </c:numRef>
          </c:val>
          <c:smooth val="0"/>
        </c:ser>
        <c:ser>
          <c:idx val="54"/>
          <c:order val="54"/>
          <c:spPr>
            <a:ln cmpd="sng">
              <a:solidFill>
                <a:srgbClr val="3DEF63"/>
              </a:solidFill>
            </a:ln>
          </c:spPr>
          <c:marker>
            <c:symbol val="none"/>
          </c:marker>
          <c:cat>
            <c:strRef>
              <c:f>'SR 1895-1986'!$K$44:$L$44</c:f>
            </c:strRef>
          </c:cat>
          <c:val>
            <c:numRef>
              <c:f>'SR 1895-1986'!$AG$61</c:f>
              <c:numCache/>
            </c:numRef>
          </c:val>
          <c:smooth val="0"/>
        </c:ser>
        <c:ser>
          <c:idx val="55"/>
          <c:order val="55"/>
          <c:spPr>
            <a:ln cmpd="sng">
              <a:solidFill>
                <a:srgbClr val="1EDC5D"/>
              </a:solidFill>
            </a:ln>
          </c:spPr>
          <c:marker>
            <c:symbol val="none"/>
          </c:marker>
          <c:cat>
            <c:strRef>
              <c:f>'SR 1895-1986'!$K$44:$L$44</c:f>
            </c:strRef>
          </c:cat>
          <c:val>
            <c:numRef>
              <c:f>'SR 1895-1986'!$AN$60</c:f>
              <c:numCache/>
            </c:numRef>
          </c:val>
          <c:smooth val="0"/>
        </c:ser>
        <c:ser>
          <c:idx val="56"/>
          <c:order val="56"/>
          <c:spPr>
            <a:ln cmpd="sng">
              <a:solidFill>
                <a:srgbClr val="989898"/>
              </a:solidFill>
            </a:ln>
          </c:spPr>
          <c:marker>
            <c:symbol val="none"/>
          </c:marker>
          <c:cat>
            <c:strRef>
              <c:f>'SR 1895-1986'!$K$44:$L$44</c:f>
            </c:strRef>
          </c:cat>
          <c:val>
            <c:numRef>
              <c:f>'SR 1895-1986'!$AN$61</c:f>
              <c:numCache/>
            </c:numRef>
          </c:val>
          <c:smooth val="0"/>
        </c:ser>
        <c:ser>
          <c:idx val="57"/>
          <c:order val="57"/>
          <c:spPr>
            <a:ln cmpd="sng">
              <a:solidFill>
                <a:srgbClr val="FF6AB1"/>
              </a:solidFill>
            </a:ln>
          </c:spPr>
          <c:marker>
            <c:symbol val="none"/>
          </c:marker>
          <c:cat>
            <c:strRef>
              <c:f>'SR 1895-1986'!$K$44:$L$44</c:f>
            </c:strRef>
          </c:cat>
          <c:val>
            <c:numRef>
              <c:f>'SR 1895-1986'!$AT$60</c:f>
              <c:numCache/>
            </c:numRef>
          </c:val>
          <c:smooth val="0"/>
        </c:ser>
        <c:ser>
          <c:idx val="58"/>
          <c:order val="58"/>
          <c:spPr>
            <a:ln cmpd="sng">
              <a:solidFill>
                <a:srgbClr val="16A946"/>
              </a:solidFill>
            </a:ln>
          </c:spPr>
          <c:marker>
            <c:symbol val="none"/>
          </c:marker>
          <c:cat>
            <c:strRef>
              <c:f>'SR 1895-1986'!$K$44:$L$44</c:f>
            </c:strRef>
          </c:cat>
          <c:val>
            <c:numRef>
              <c:f>'SR 1895-1986'!$AT$61</c:f>
              <c:numCache/>
            </c:numRef>
          </c:val>
          <c:smooth val="0"/>
        </c:ser>
        <c:ser>
          <c:idx val="59"/>
          <c:order val="59"/>
          <c:spPr>
            <a:ln cmpd="sng">
              <a:solidFill>
                <a:srgbClr val="F28A38"/>
              </a:solidFill>
            </a:ln>
          </c:spPr>
          <c:marker>
            <c:symbol val="none"/>
          </c:marker>
          <c:cat>
            <c:strRef>
              <c:f>'SR 1895-1986'!$K$44:$L$44</c:f>
            </c:strRef>
          </c:cat>
          <c:val>
            <c:numRef>
              <c:f>'SR 1895-1986'!$K$57:$L$57</c:f>
              <c:numCache/>
            </c:numRef>
          </c:val>
          <c:smooth val="0"/>
        </c:ser>
        <c:ser>
          <c:idx val="60"/>
          <c:order val="60"/>
          <c:spPr>
            <a:ln cmpd="sng">
              <a:solidFill>
                <a:srgbClr val="751975"/>
              </a:solidFill>
            </a:ln>
          </c:spPr>
          <c:marker>
            <c:symbol val="none"/>
          </c:marker>
          <c:cat>
            <c:strRef>
              <c:f>'SR 1895-1986'!$K$44:$L$44</c:f>
            </c:strRef>
          </c:cat>
          <c:val>
            <c:numRef>
              <c:f>'SR 1895-1986'!$W$57</c:f>
              <c:numCache/>
            </c:numRef>
          </c:val>
          <c:smooth val="0"/>
        </c:ser>
        <c:ser>
          <c:idx val="61"/>
          <c:order val="61"/>
          <c:spPr>
            <a:ln cmpd="sng">
              <a:solidFill>
                <a:srgbClr val="23039B"/>
              </a:solidFill>
            </a:ln>
          </c:spPr>
          <c:marker>
            <c:symbol val="none"/>
          </c:marker>
          <c:cat>
            <c:strRef>
              <c:f>'SR 1895-1986'!$K$44:$L$44</c:f>
            </c:strRef>
          </c:cat>
          <c:val>
            <c:numRef>
              <c:f>'SR 1895-1986'!$AG$57</c:f>
              <c:numCache/>
            </c:numRef>
          </c:val>
          <c:smooth val="0"/>
        </c:ser>
        <c:ser>
          <c:idx val="62"/>
          <c:order val="62"/>
          <c:spPr>
            <a:ln cmpd="sng">
              <a:solidFill>
                <a:srgbClr val="B3B3B3"/>
              </a:solidFill>
            </a:ln>
          </c:spPr>
          <c:marker>
            <c:symbol val="none"/>
          </c:marker>
          <c:cat>
            <c:strRef>
              <c:f>'SR 1895-1986'!$K$44:$L$44</c:f>
            </c:strRef>
          </c:cat>
          <c:val>
            <c:numRef>
              <c:f>'SR 1895-1986'!$AN$57</c:f>
              <c:numCache/>
            </c:numRef>
          </c:val>
          <c:smooth val="0"/>
        </c:ser>
        <c:ser>
          <c:idx val="63"/>
          <c:order val="63"/>
          <c:spPr>
            <a:ln cmpd="sng">
              <a:solidFill>
                <a:srgbClr val="FF7DFD"/>
              </a:solidFill>
            </a:ln>
          </c:spPr>
          <c:marker>
            <c:symbol val="none"/>
          </c:marker>
          <c:cat>
            <c:strRef>
              <c:f>'SR 1895-1986'!$K$44:$L$44</c:f>
            </c:strRef>
          </c:cat>
          <c:val>
            <c:numRef>
              <c:f>'SR 1895-1986'!$AT$57</c:f>
              <c:numCache/>
            </c:numRef>
          </c:val>
          <c:smooth val="0"/>
        </c:ser>
        <c:ser>
          <c:idx val="64"/>
          <c:order val="64"/>
          <c:spPr>
            <a:ln cmpd="sng">
              <a:solidFill>
                <a:srgbClr val="47C753"/>
              </a:solidFill>
            </a:ln>
          </c:spPr>
          <c:marker>
            <c:symbol val="none"/>
          </c:marker>
          <c:cat>
            <c:strRef>
              <c:f>'SR 1895-1986'!$K$44:$L$44</c:f>
            </c:strRef>
          </c:cat>
          <c:val>
            <c:numRef>
              <c:f>'SR 1895-1986'!$K$55:$L$55</c:f>
              <c:numCache/>
            </c:numRef>
          </c:val>
          <c:smooth val="0"/>
        </c:ser>
        <c:ser>
          <c:idx val="65"/>
          <c:order val="65"/>
          <c:spPr>
            <a:ln cmpd="sng">
              <a:solidFill>
                <a:srgbClr val="1DA36F"/>
              </a:solidFill>
            </a:ln>
          </c:spPr>
          <c:marker>
            <c:symbol val="none"/>
          </c:marker>
          <c:cat>
            <c:strRef>
              <c:f>'SR 1895-1986'!$K$44:$L$44</c:f>
            </c:strRef>
          </c:cat>
          <c:val>
            <c:numRef>
              <c:f>'SR 1895-1986'!$K$56:$L$56</c:f>
              <c:numCache/>
            </c:numRef>
          </c:val>
          <c:smooth val="0"/>
        </c:ser>
        <c:axId val="103817570"/>
        <c:axId val="334351061"/>
      </c:lineChart>
      <c:catAx>
        <c:axId val="1038175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chemeClr val="lt1"/>
                </a:solidFill>
                <a:latin typeface="+mn-lt"/>
              </a:defRPr>
            </a:pPr>
          </a:p>
        </c:txPr>
        <c:crossAx val="334351061"/>
      </c:catAx>
      <c:valAx>
        <c:axId val="33435106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chemeClr val="lt1"/>
                </a:solidFill>
                <a:latin typeface="+mn-lt"/>
              </a:defRPr>
            </a:pPr>
          </a:p>
        </c:txPr>
        <c:crossAx val="103817570"/>
      </c:valAx>
    </c:plotArea>
    <c:legend>
      <c:legendPos val="b"/>
      <c:overlay val="0"/>
      <c:txPr>
        <a:bodyPr/>
        <a:lstStyle/>
        <a:p>
          <a:pPr lvl="0">
            <a:defRPr b="0" i="0" sz="900">
              <a:solidFill>
                <a:schemeClr val="lt1"/>
              </a:solidFill>
              <a:latin typeface="+mn-lt"/>
            </a:defRPr>
          </a:pPr>
        </a:p>
      </c:txPr>
    </c:legend>
    <c:plotVisOnly val="1"/>
  </c:chart>
  <c:spPr>
    <a:solidFill>
      <a:schemeClr val="dk1"/>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Peón de bodega/Obrero vinìcola</c:v>
          </c:tx>
          <c:spPr>
            <a:ln cmpd="sng" w="28575">
              <a:solidFill>
                <a:srgbClr val="C00000">
                  <a:alpha val="100000"/>
                </a:srgbClr>
              </a:solidFill>
            </a:ln>
          </c:spPr>
          <c:marker>
            <c:symbol val="circle"/>
            <c:size val="5"/>
            <c:spPr>
              <a:solidFill>
                <a:srgbClr val="C00000">
                  <a:alpha val="100000"/>
                </a:srgbClr>
              </a:solidFill>
              <a:ln cmpd="sng">
                <a:solidFill>
                  <a:srgbClr val="C00000">
                    <a:alpha val="100000"/>
                  </a:srgbClr>
                </a:solidFill>
              </a:ln>
            </c:spPr>
          </c:marker>
          <c:cat>
            <c:strRef>
              <c:f>'Salario ind'!$A$60:$A$102</c:f>
            </c:strRef>
          </c:cat>
          <c:val>
            <c:numRef>
              <c:f>'Salario ind'!$F$60:$F$102</c:f>
              <c:numCache/>
            </c:numRef>
          </c:val>
          <c:smooth val="0"/>
        </c:ser>
        <c:ser>
          <c:idx val="1"/>
          <c:order val="1"/>
          <c:tx>
            <c:v>Salario ind. Cap Fed</c:v>
          </c:tx>
          <c:spPr>
            <a:ln cmpd="sng" w="28575">
              <a:solidFill>
                <a:srgbClr val="ED7D31"/>
              </a:solidFill>
            </a:ln>
          </c:spPr>
          <c:marker>
            <c:symbol val="circle"/>
            <c:size val="5"/>
            <c:spPr>
              <a:solidFill>
                <a:srgbClr val="ED7D31"/>
              </a:solidFill>
              <a:ln cmpd="sng">
                <a:solidFill>
                  <a:srgbClr val="ED7D31"/>
                </a:solidFill>
              </a:ln>
            </c:spPr>
          </c:marker>
          <c:cat>
            <c:strRef>
              <c:f>'Salario ind'!$A$60:$A$102</c:f>
            </c:strRef>
          </c:cat>
          <c:val>
            <c:numRef>
              <c:f>'Salario ind'!$L$60:$L$102</c:f>
              <c:numCache/>
            </c:numRef>
          </c:val>
          <c:smooth val="0"/>
        </c:ser>
        <c:ser>
          <c:idx val="2"/>
          <c:order val="2"/>
          <c:tx>
            <c:v>Peón de viña</c:v>
          </c:tx>
          <c:spPr>
            <a:ln cmpd="sng" w="28575">
              <a:solidFill>
                <a:srgbClr val="00B050">
                  <a:alpha val="100000"/>
                </a:srgbClr>
              </a:solidFill>
            </a:ln>
          </c:spPr>
          <c:marker>
            <c:symbol val="circle"/>
            <c:size val="5"/>
            <c:spPr>
              <a:solidFill>
                <a:srgbClr val="00B050">
                  <a:alpha val="100000"/>
                </a:srgbClr>
              </a:solidFill>
              <a:ln cmpd="sng">
                <a:solidFill>
                  <a:srgbClr val="00B050">
                    <a:alpha val="100000"/>
                  </a:srgbClr>
                </a:solidFill>
              </a:ln>
            </c:spPr>
          </c:marker>
          <c:cat>
            <c:strRef>
              <c:f>'Salario ind'!$A$60:$A$102</c:f>
            </c:strRef>
          </c:cat>
          <c:val>
            <c:numRef>
              <c:f>'Salario ind'!$O$60:$O$102</c:f>
              <c:numCache/>
            </c:numRef>
          </c:val>
          <c:smooth val="0"/>
        </c:ser>
        <c:ser>
          <c:idx val="3"/>
          <c:order val="3"/>
          <c:tx>
            <c:v>Albañil </c:v>
          </c:tx>
          <c:spPr>
            <a:ln cmpd="sng" w="28575">
              <a:solidFill>
                <a:schemeClr val="accent4"/>
              </a:solidFill>
            </a:ln>
          </c:spPr>
          <c:marker>
            <c:symbol val="circle"/>
            <c:size val="5"/>
            <c:spPr>
              <a:solidFill>
                <a:schemeClr val="accent4"/>
              </a:solidFill>
              <a:ln cmpd="sng">
                <a:solidFill>
                  <a:schemeClr val="accent4"/>
                </a:solidFill>
              </a:ln>
            </c:spPr>
          </c:marker>
          <c:cat>
            <c:strRef>
              <c:f>'Salario ind'!$A$60:$A$102</c:f>
            </c:strRef>
          </c:cat>
          <c:val>
            <c:numRef>
              <c:f>'Salario ind'!$C$60:$C$102</c:f>
              <c:numCache/>
            </c:numRef>
          </c:val>
          <c:smooth val="0"/>
        </c:ser>
        <c:axId val="1011300985"/>
        <c:axId val="1885117173"/>
      </c:lineChart>
      <c:catAx>
        <c:axId val="10113009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1885117173"/>
      </c:catAx>
      <c:valAx>
        <c:axId val="188511717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011300985"/>
      </c:valAx>
    </c:plotArea>
    <c:legend>
      <c:legendPos val="b"/>
      <c:overlay val="0"/>
      <c:txPr>
        <a:bodyPr/>
        <a:lstStyle/>
        <a:p>
          <a:pPr lvl="0">
            <a:defRPr b="0" i="0" sz="90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133350</xdr:colOff>
      <xdr:row>3</xdr:row>
      <xdr:rowOff>152400</xdr:rowOff>
    </xdr:from>
    <xdr:ext cx="3895725" cy="45815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209550</xdr:colOff>
      <xdr:row>30</xdr:row>
      <xdr:rowOff>104775</xdr:rowOff>
    </xdr:from>
    <xdr:ext cx="4019550" cy="21336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219075</xdr:colOff>
      <xdr:row>79</xdr:row>
      <xdr:rowOff>95250</xdr:rowOff>
    </xdr:from>
    <xdr:ext cx="5076825" cy="3800475"/>
    <xdr:graphicFrame>
      <xdr:nvGraphicFramePr>
        <xdr:cNvPr id="1962244673"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485775</xdr:colOff>
      <xdr:row>62</xdr:row>
      <xdr:rowOff>0</xdr:rowOff>
    </xdr:from>
    <xdr:ext cx="11887200" cy="5238750"/>
    <xdr:graphicFrame>
      <xdr:nvGraphicFramePr>
        <xdr:cNvPr id="351473841" name="Chart 2"/>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xdr:col>
      <xdr:colOff>0</xdr:colOff>
      <xdr:row>123</xdr:row>
      <xdr:rowOff>0</xdr:rowOff>
    </xdr:from>
    <xdr:ext cx="11791950" cy="5238750"/>
    <xdr:graphicFrame>
      <xdr:nvGraphicFramePr>
        <xdr:cNvPr id="520651853" name="Chart 3"/>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0</xdr:colOff>
      <xdr:row>155</xdr:row>
      <xdr:rowOff>0</xdr:rowOff>
    </xdr:from>
    <xdr:ext cx="11791950" cy="5238750"/>
    <xdr:graphicFrame>
      <xdr:nvGraphicFramePr>
        <xdr:cNvPr id="175653737" name="Chart 4"/>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619125</xdr:colOff>
      <xdr:row>106</xdr:row>
      <xdr:rowOff>38100</xdr:rowOff>
    </xdr:from>
    <xdr:ext cx="9515475" cy="4562475"/>
    <xdr:graphicFrame>
      <xdr:nvGraphicFramePr>
        <xdr:cNvPr id="366837643" name="Chart 5"/>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reddit.com/r/argentina/comments/1k3v0bq/salario_real_promedio_18822025/" TargetMode="External"/><Relationship Id="rId3" Type="http://schemas.openxmlformats.org/officeDocument/2006/relationships/hyperlink" Target="https://dossiglos.fundacionnorteysur.org.ar/series/precios-salarios-y-ocupaci%C3%B3n" TargetMode="External"/><Relationship Id="rId4" Type="http://schemas.openxmlformats.org/officeDocument/2006/relationships/hyperlink" Target="https://www.ieric.org.ar/series_estadisticas/series-estadisticas-nacionales/" TargetMode="External"/><Relationship Id="rId5" Type="http://schemas.openxmlformats.org/officeDocument/2006/relationships/hyperlink" Target="https://www.ieric.org.ar/series_estadisticas/mendoza/" TargetMode="External"/><Relationship Id="rId6" Type="http://schemas.openxmlformats.org/officeDocument/2006/relationships/hyperlink" Target="https://jorgevega.com.ar/laboral/384-uocra-escalas-2025-mayo.html" TargetMode="External"/><Relationship Id="rId7" Type="http://schemas.openxmlformats.org/officeDocument/2006/relationships/drawing" Target="../drawings/drawing6.xml"/><Relationship Id="rId8"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70C0"/>
    <pageSetUpPr/>
  </sheetPr>
  <sheetViews>
    <sheetView workbookViewId="0"/>
  </sheetViews>
  <sheetFormatPr customHeight="1" defaultColWidth="14.43" defaultRowHeight="15.0"/>
  <cols>
    <col customWidth="1" min="1" max="26" width="13.14"/>
  </cols>
  <sheetData>
    <row r="1" ht="14.25" customHeight="1">
      <c r="A1" s="1" t="s">
        <v>0</v>
      </c>
      <c r="H1" s="2"/>
    </row>
    <row r="2" ht="14.25" customHeight="1">
      <c r="A2" s="1"/>
    </row>
    <row r="3" ht="14.25" customHeight="1">
      <c r="F3" s="2"/>
    </row>
    <row r="4" ht="14.25" customHeight="1">
      <c r="A4" s="11" t="s">
        <v>3</v>
      </c>
      <c r="B4" s="11">
        <v>1915.0</v>
      </c>
      <c r="C4" s="14">
        <v>1916.0</v>
      </c>
      <c r="D4" s="17"/>
      <c r="E4" s="14">
        <v>1923.0</v>
      </c>
      <c r="F4" s="11">
        <v>1945.0</v>
      </c>
      <c r="G4" s="9"/>
      <c r="H4" s="9">
        <v>1915.0</v>
      </c>
      <c r="K4" s="9">
        <v>1916.0</v>
      </c>
      <c r="O4" s="9" t="s">
        <v>17</v>
      </c>
      <c r="Q4" s="9">
        <v>1923.0</v>
      </c>
      <c r="U4" s="9">
        <v>1945.0</v>
      </c>
    </row>
    <row r="5" ht="14.25" customHeight="1">
      <c r="A5" s="21" t="s">
        <v>15</v>
      </c>
      <c r="C5" s="19"/>
      <c r="D5" s="19"/>
      <c r="E5" s="21">
        <v>600.0</v>
      </c>
      <c r="F5" s="19">
        <v>800.0</v>
      </c>
      <c r="G5" s="9"/>
      <c r="H5" s="9"/>
      <c r="K5" s="9"/>
      <c r="O5" s="9"/>
    </row>
    <row r="6" ht="14.25" customHeight="1">
      <c r="A6" s="21" t="s">
        <v>20</v>
      </c>
      <c r="C6" s="19"/>
      <c r="D6" s="19"/>
      <c r="E6" s="21">
        <v>600.0</v>
      </c>
      <c r="F6" s="24">
        <v>800.0</v>
      </c>
      <c r="G6" s="9"/>
      <c r="H6" s="9"/>
      <c r="K6" s="9"/>
      <c r="O6" s="9"/>
    </row>
    <row r="7" ht="14.25" customHeight="1">
      <c r="A7" s="18" t="s">
        <v>24</v>
      </c>
      <c r="B7" s="18">
        <v>100.0</v>
      </c>
      <c r="C7" s="20">
        <v>100.0</v>
      </c>
      <c r="D7" s="20"/>
      <c r="E7" s="20">
        <v>75.0</v>
      </c>
      <c r="H7" s="7" t="s">
        <v>25</v>
      </c>
      <c r="K7" s="21" t="s">
        <v>26</v>
      </c>
      <c r="Q7" s="21" t="s">
        <v>27</v>
      </c>
    </row>
    <row r="8" ht="14.25" customHeight="1">
      <c r="A8" s="21" t="s">
        <v>23</v>
      </c>
      <c r="B8" s="21">
        <v>100.0</v>
      </c>
      <c r="C8" s="19">
        <v>100.0</v>
      </c>
      <c r="D8" s="19"/>
      <c r="E8" s="19">
        <v>100.0</v>
      </c>
      <c r="F8" s="21">
        <v>150.0</v>
      </c>
      <c r="H8" s="7" t="s">
        <v>25</v>
      </c>
      <c r="K8" s="21" t="s">
        <v>29</v>
      </c>
      <c r="Q8" s="21" t="s">
        <v>30</v>
      </c>
      <c r="U8" s="21" t="s">
        <v>31</v>
      </c>
    </row>
    <row r="9" ht="14.25" customHeight="1">
      <c r="A9" s="21" t="s">
        <v>33</v>
      </c>
      <c r="B9" s="21">
        <v>120.0</v>
      </c>
      <c r="C9" s="19">
        <v>120.0</v>
      </c>
      <c r="D9" s="19"/>
      <c r="E9" s="19">
        <v>150.0</v>
      </c>
      <c r="H9" s="21" t="s">
        <v>36</v>
      </c>
      <c r="K9" s="21" t="s">
        <v>36</v>
      </c>
      <c r="Q9" s="21" t="s">
        <v>37</v>
      </c>
      <c r="U9" s="21" t="s">
        <v>38</v>
      </c>
    </row>
    <row r="10" ht="14.25" customHeight="1">
      <c r="A10" s="21" t="s">
        <v>39</v>
      </c>
      <c r="B10" s="21">
        <v>90.0</v>
      </c>
      <c r="C10" s="19">
        <v>90.0</v>
      </c>
      <c r="D10" s="19"/>
      <c r="E10" s="19">
        <v>90.0</v>
      </c>
      <c r="H10" s="7" t="s">
        <v>40</v>
      </c>
      <c r="K10" s="7" t="s">
        <v>40</v>
      </c>
      <c r="Q10" s="21" t="s">
        <v>41</v>
      </c>
    </row>
    <row r="11" ht="14.25" customHeight="1">
      <c r="A11" s="21" t="s">
        <v>42</v>
      </c>
      <c r="B11" s="21">
        <v>100.0</v>
      </c>
      <c r="C11" s="19">
        <v>100.0</v>
      </c>
      <c r="D11" s="19"/>
      <c r="E11" s="19">
        <v>100.0</v>
      </c>
      <c r="H11" s="7" t="s">
        <v>44</v>
      </c>
      <c r="K11" s="7" t="s">
        <v>44</v>
      </c>
      <c r="Q11" s="21" t="s">
        <v>45</v>
      </c>
    </row>
    <row r="12" ht="14.25" customHeight="1">
      <c r="A12" s="21" t="s">
        <v>46</v>
      </c>
      <c r="B12" s="21">
        <v>100.0</v>
      </c>
      <c r="C12" s="19">
        <v>100.0</v>
      </c>
      <c r="D12" s="19"/>
      <c r="E12" s="19">
        <v>100.0</v>
      </c>
      <c r="H12" s="7" t="s">
        <v>44</v>
      </c>
      <c r="K12" s="7" t="s">
        <v>44</v>
      </c>
      <c r="Q12" s="21" t="s">
        <v>45</v>
      </c>
    </row>
    <row r="13" ht="14.25" customHeight="1">
      <c r="A13" s="21" t="s">
        <v>47</v>
      </c>
      <c r="B13" s="21">
        <v>70.0</v>
      </c>
      <c r="C13" s="19">
        <v>70.0</v>
      </c>
      <c r="D13" s="19"/>
      <c r="E13" s="21">
        <v>75.0</v>
      </c>
      <c r="H13" s="7" t="s">
        <v>48</v>
      </c>
      <c r="K13" s="7" t="s">
        <v>48</v>
      </c>
      <c r="Q13" s="21" t="s">
        <v>49</v>
      </c>
    </row>
    <row r="14" ht="14.25" customHeight="1">
      <c r="A14" s="21" t="s">
        <v>50</v>
      </c>
      <c r="B14" s="21">
        <v>65.0</v>
      </c>
      <c r="C14" s="19">
        <v>60.0</v>
      </c>
      <c r="E14" s="19">
        <v>75.0</v>
      </c>
      <c r="H14" s="7" t="s">
        <v>51</v>
      </c>
      <c r="K14" s="7" t="s">
        <v>51</v>
      </c>
      <c r="Q14" s="21" t="s">
        <v>52</v>
      </c>
    </row>
    <row r="15" ht="14.25" customHeight="1">
      <c r="A15" s="21" t="s">
        <v>54</v>
      </c>
      <c r="B15" s="21">
        <v>50.0</v>
      </c>
      <c r="C15" s="19">
        <v>50.0</v>
      </c>
      <c r="E15" s="19">
        <v>75.0</v>
      </c>
      <c r="H15" s="7" t="s">
        <v>55</v>
      </c>
      <c r="K15" s="7" t="s">
        <v>55</v>
      </c>
      <c r="Q15" s="21" t="s">
        <v>52</v>
      </c>
    </row>
    <row r="16" ht="14.25" customHeight="1">
      <c r="A16" s="21" t="s">
        <v>56</v>
      </c>
      <c r="B16" s="21">
        <v>80.0</v>
      </c>
      <c r="C16" s="19">
        <v>80.0</v>
      </c>
      <c r="H16" s="7" t="s">
        <v>59</v>
      </c>
      <c r="K16" s="7" t="s">
        <v>59</v>
      </c>
      <c r="Q16" s="21" t="s">
        <v>52</v>
      </c>
    </row>
    <row r="17" ht="14.25" customHeight="1">
      <c r="A17" s="21" t="s">
        <v>60</v>
      </c>
      <c r="B17" s="21">
        <v>100.0</v>
      </c>
      <c r="C17" s="19">
        <v>100.0</v>
      </c>
      <c r="E17" s="21">
        <v>120.0</v>
      </c>
      <c r="H17" s="7" t="s">
        <v>63</v>
      </c>
      <c r="K17" s="7" t="s">
        <v>63</v>
      </c>
      <c r="Q17" s="21" t="s">
        <v>52</v>
      </c>
    </row>
    <row r="18" ht="14.25" customHeight="1">
      <c r="A18" s="21" t="s">
        <v>66</v>
      </c>
      <c r="B18" s="21">
        <v>65.0</v>
      </c>
      <c r="C18" s="19">
        <v>65.0</v>
      </c>
      <c r="H18" s="7" t="s">
        <v>51</v>
      </c>
      <c r="K18" s="7" t="s">
        <v>67</v>
      </c>
      <c r="Q18" s="21" t="s">
        <v>52</v>
      </c>
    </row>
    <row r="19" ht="14.25" customHeight="1">
      <c r="A19" s="21" t="s">
        <v>68</v>
      </c>
      <c r="B19" s="21">
        <v>90.0</v>
      </c>
      <c r="C19" s="19">
        <v>80.0</v>
      </c>
      <c r="E19" s="21">
        <v>80.0</v>
      </c>
      <c r="H19" s="7" t="s">
        <v>71</v>
      </c>
      <c r="K19" s="7" t="s">
        <v>71</v>
      </c>
      <c r="Q19" s="21" t="s">
        <v>52</v>
      </c>
    </row>
    <row r="20" ht="14.25" customHeight="1">
      <c r="A20" s="21" t="s">
        <v>72</v>
      </c>
      <c r="B20" s="21">
        <v>30.0</v>
      </c>
      <c r="C20" s="19">
        <v>30.0</v>
      </c>
      <c r="E20" s="21">
        <v>40.0</v>
      </c>
      <c r="H20" s="7" t="s">
        <v>73</v>
      </c>
      <c r="K20" s="7" t="s">
        <v>73</v>
      </c>
      <c r="Q20" s="21" t="s">
        <v>52</v>
      </c>
    </row>
    <row r="21" ht="14.25" customHeight="1">
      <c r="A21" s="21" t="s">
        <v>74</v>
      </c>
      <c r="B21" s="21">
        <v>60.0</v>
      </c>
      <c r="C21" s="19">
        <v>60.0</v>
      </c>
      <c r="E21" s="21">
        <v>60.0</v>
      </c>
      <c r="H21" s="7" t="s">
        <v>51</v>
      </c>
      <c r="K21" s="7" t="s">
        <v>51</v>
      </c>
      <c r="Q21" s="21" t="s">
        <v>52</v>
      </c>
    </row>
    <row r="22" ht="14.25" customHeight="1">
      <c r="A22" s="21" t="s">
        <v>75</v>
      </c>
      <c r="B22" s="21">
        <v>50.0</v>
      </c>
      <c r="C22" s="19">
        <v>50.0</v>
      </c>
      <c r="E22" s="21">
        <v>50.0</v>
      </c>
      <c r="H22" s="7" t="s">
        <v>55</v>
      </c>
      <c r="K22" s="7" t="s">
        <v>55</v>
      </c>
      <c r="Q22" s="21" t="s">
        <v>52</v>
      </c>
    </row>
    <row r="23" ht="14.25" customHeight="1">
      <c r="A23" s="21" t="s">
        <v>78</v>
      </c>
      <c r="E23" s="21">
        <v>75.0</v>
      </c>
      <c r="Q23" s="21" t="s">
        <v>36</v>
      </c>
    </row>
    <row r="24" ht="14.25" customHeight="1">
      <c r="A24" s="21" t="s">
        <v>79</v>
      </c>
      <c r="E24" s="21">
        <v>3000.0</v>
      </c>
      <c r="F24" s="21">
        <v>2000.0</v>
      </c>
    </row>
    <row r="25" ht="14.25" customHeight="1">
      <c r="A25" s="21" t="s">
        <v>81</v>
      </c>
      <c r="E25" s="21">
        <v>1200.0</v>
      </c>
    </row>
    <row r="26" ht="14.25" customHeight="1">
      <c r="F26" s="21" t="s">
        <v>83</v>
      </c>
    </row>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sheetViews>
  <sheetFormatPr customHeight="1" defaultColWidth="14.43" defaultRowHeight="15.0"/>
  <cols>
    <col customWidth="1" min="1" max="1" width="24.29"/>
    <col customWidth="1" min="2" max="26" width="13.14"/>
  </cols>
  <sheetData>
    <row r="1" ht="14.25" customHeight="1">
      <c r="A1" s="1" t="s">
        <v>1</v>
      </c>
    </row>
    <row r="2" ht="14.25" customHeight="1"/>
    <row r="3" ht="14.25" customHeight="1">
      <c r="A3" s="9" t="s">
        <v>3</v>
      </c>
      <c r="B3" s="9">
        <v>1928.0</v>
      </c>
      <c r="C3" s="13">
        <v>1929.0</v>
      </c>
      <c r="D3" s="13">
        <v>1930.0</v>
      </c>
      <c r="E3" s="9">
        <v>1931.0</v>
      </c>
      <c r="F3" s="15" t="s">
        <v>8</v>
      </c>
      <c r="G3" s="15" t="s">
        <v>9</v>
      </c>
      <c r="H3" s="9">
        <v>1933.0</v>
      </c>
      <c r="I3" s="9"/>
      <c r="J3" s="9"/>
      <c r="K3" s="9"/>
      <c r="L3" s="9"/>
      <c r="M3" s="9"/>
      <c r="N3" s="9"/>
      <c r="O3" s="9"/>
      <c r="Q3" s="9" t="s">
        <v>11</v>
      </c>
      <c r="R3" s="9" t="s">
        <v>12</v>
      </c>
      <c r="S3" s="9" t="s">
        <v>14</v>
      </c>
    </row>
    <row r="4" ht="14.25" customHeight="1">
      <c r="A4" s="18" t="s">
        <v>15</v>
      </c>
      <c r="B4" s="18">
        <v>600.0</v>
      </c>
      <c r="C4" s="20" t="s">
        <v>16</v>
      </c>
      <c r="D4" s="20" t="s">
        <v>16</v>
      </c>
      <c r="E4" s="20" t="s">
        <v>18</v>
      </c>
      <c r="F4" s="18">
        <v>600.0</v>
      </c>
      <c r="G4" s="18">
        <v>600.0</v>
      </c>
      <c r="H4" s="18">
        <v>600.0</v>
      </c>
      <c r="J4" s="9"/>
      <c r="K4" s="9"/>
      <c r="L4" s="9"/>
      <c r="M4" s="9"/>
      <c r="N4" s="9"/>
      <c r="O4" s="9"/>
      <c r="Q4" s="9"/>
      <c r="R4" s="9"/>
      <c r="S4" s="9"/>
    </row>
    <row r="5" ht="14.25" customHeight="1">
      <c r="A5" s="21" t="s">
        <v>20</v>
      </c>
      <c r="B5" s="21">
        <v>600.0</v>
      </c>
      <c r="C5" s="19" t="s">
        <v>16</v>
      </c>
      <c r="D5" s="19" t="s">
        <v>16</v>
      </c>
      <c r="E5" s="19" t="s">
        <v>18</v>
      </c>
      <c r="F5" s="21">
        <v>600.0</v>
      </c>
      <c r="G5" s="21">
        <v>600.0</v>
      </c>
      <c r="H5" s="21">
        <v>600.0</v>
      </c>
      <c r="J5" s="9"/>
      <c r="K5" s="9"/>
      <c r="L5" s="9"/>
      <c r="M5" s="9"/>
      <c r="N5" s="9"/>
      <c r="O5" s="9"/>
      <c r="Q5" s="9"/>
      <c r="R5" s="9"/>
      <c r="S5" s="9"/>
    </row>
    <row r="6" ht="14.25" customHeight="1">
      <c r="A6" s="26" t="s">
        <v>23</v>
      </c>
      <c r="B6" s="26">
        <v>120.0</v>
      </c>
      <c r="C6" s="19" t="s">
        <v>16</v>
      </c>
      <c r="D6" s="19" t="s">
        <v>16</v>
      </c>
      <c r="E6" s="21">
        <v>120.0</v>
      </c>
      <c r="F6" s="21">
        <v>120.0</v>
      </c>
      <c r="G6" s="21">
        <v>120.0</v>
      </c>
      <c r="H6" s="21">
        <v>120.0</v>
      </c>
      <c r="J6" s="7" t="s">
        <v>28</v>
      </c>
      <c r="K6" s="9"/>
      <c r="L6" s="9"/>
      <c r="M6" s="9"/>
      <c r="N6" s="9"/>
      <c r="O6" s="9"/>
      <c r="Q6" s="9"/>
      <c r="R6" s="9"/>
      <c r="S6" s="9"/>
    </row>
    <row r="7" ht="14.25" customHeight="1">
      <c r="A7" s="31" t="s">
        <v>35</v>
      </c>
      <c r="B7" s="31">
        <v>75.0</v>
      </c>
      <c r="C7" s="24" t="s">
        <v>16</v>
      </c>
      <c r="D7" s="24" t="s">
        <v>16</v>
      </c>
      <c r="E7" s="33">
        <v>75.0</v>
      </c>
      <c r="F7" s="33">
        <v>75.0</v>
      </c>
      <c r="G7" s="33">
        <v>75.0</v>
      </c>
      <c r="H7" s="33">
        <v>75.0</v>
      </c>
      <c r="J7" s="7" t="s">
        <v>43</v>
      </c>
      <c r="K7" s="9"/>
      <c r="L7" s="9"/>
      <c r="M7" s="9"/>
      <c r="N7" s="9"/>
      <c r="O7" s="9"/>
      <c r="Q7" s="9"/>
      <c r="R7" s="9"/>
      <c r="S7" s="9"/>
    </row>
    <row r="8" ht="14.25" customHeight="1">
      <c r="A8" s="21" t="s">
        <v>13</v>
      </c>
      <c r="B8" s="21">
        <v>3000.0</v>
      </c>
      <c r="C8" s="19" t="s">
        <v>16</v>
      </c>
      <c r="D8" s="19" t="s">
        <v>16</v>
      </c>
      <c r="E8" s="21">
        <v>3000.0</v>
      </c>
      <c r="F8" s="21">
        <v>3000.0</v>
      </c>
      <c r="G8" s="21">
        <v>3000.0</v>
      </c>
      <c r="H8" s="21">
        <v>3000.0</v>
      </c>
      <c r="K8" s="9"/>
      <c r="L8" s="9"/>
      <c r="M8" s="9"/>
      <c r="N8" s="9"/>
      <c r="O8" s="9"/>
      <c r="Q8" s="9"/>
      <c r="R8" s="9"/>
      <c r="S8" s="9"/>
    </row>
    <row r="9" ht="14.25" customHeight="1">
      <c r="A9" s="21" t="s">
        <v>53</v>
      </c>
      <c r="B9" s="21">
        <v>180.0</v>
      </c>
      <c r="C9" s="19" t="s">
        <v>16</v>
      </c>
      <c r="D9" s="19" t="s">
        <v>16</v>
      </c>
      <c r="E9" s="21">
        <v>180.0</v>
      </c>
      <c r="F9" s="21">
        <v>180.0</v>
      </c>
      <c r="G9" s="21">
        <v>180.0</v>
      </c>
      <c r="H9" s="21">
        <v>180.0</v>
      </c>
      <c r="J9" s="7" t="s">
        <v>57</v>
      </c>
      <c r="K9" s="9"/>
      <c r="L9" s="9"/>
      <c r="M9" s="9"/>
      <c r="N9" s="9"/>
      <c r="O9" s="9"/>
      <c r="Q9" s="9"/>
      <c r="R9" s="9"/>
      <c r="S9" s="9"/>
    </row>
    <row r="10" ht="14.25" customHeight="1">
      <c r="A10" s="26" t="s">
        <v>62</v>
      </c>
      <c r="B10" s="26">
        <v>120.0</v>
      </c>
      <c r="C10" s="19" t="s">
        <v>16</v>
      </c>
      <c r="D10" s="19" t="s">
        <v>16</v>
      </c>
      <c r="E10" s="21">
        <v>120.0</v>
      </c>
      <c r="F10" s="21">
        <v>120.0</v>
      </c>
      <c r="G10" s="21">
        <v>120.0</v>
      </c>
      <c r="H10" s="21">
        <v>140.0</v>
      </c>
      <c r="J10" s="21" t="s">
        <v>70</v>
      </c>
      <c r="K10" s="9"/>
      <c r="L10" s="9"/>
      <c r="M10" s="9"/>
      <c r="N10" s="9"/>
      <c r="O10" s="9"/>
      <c r="Q10" s="9"/>
      <c r="R10" s="9"/>
      <c r="S10" s="9"/>
    </row>
    <row r="11" ht="14.25" customHeight="1">
      <c r="A11" s="26" t="s">
        <v>33</v>
      </c>
      <c r="B11" s="26">
        <v>150.0</v>
      </c>
      <c r="C11" s="19" t="s">
        <v>16</v>
      </c>
      <c r="D11" s="19" t="s">
        <v>16</v>
      </c>
      <c r="E11" s="21">
        <v>150.0</v>
      </c>
      <c r="F11" s="21">
        <v>150.0</v>
      </c>
      <c r="G11" s="19">
        <v>150.0</v>
      </c>
      <c r="H11" s="19">
        <v>150.0</v>
      </c>
      <c r="J11" s="21" t="s">
        <v>76</v>
      </c>
    </row>
    <row r="12" ht="14.25" customHeight="1">
      <c r="A12" s="21" t="s">
        <v>77</v>
      </c>
      <c r="B12" s="21">
        <v>130.0</v>
      </c>
      <c r="C12" s="19" t="s">
        <v>16</v>
      </c>
      <c r="D12" s="19" t="s">
        <v>16</v>
      </c>
      <c r="E12" s="21">
        <v>130.0</v>
      </c>
      <c r="F12" s="21">
        <v>130.0</v>
      </c>
      <c r="G12" s="21">
        <v>130.0</v>
      </c>
      <c r="H12" s="21">
        <v>130.0</v>
      </c>
      <c r="J12" s="21" t="s">
        <v>80</v>
      </c>
    </row>
    <row r="13" ht="14.25" customHeight="1">
      <c r="A13" s="21" t="s">
        <v>82</v>
      </c>
      <c r="B13" s="21">
        <v>130.0</v>
      </c>
      <c r="C13" s="19" t="s">
        <v>16</v>
      </c>
      <c r="D13" s="19" t="s">
        <v>16</v>
      </c>
      <c r="E13" s="21">
        <v>130.0</v>
      </c>
      <c r="F13" s="21">
        <v>130.0</v>
      </c>
      <c r="G13" s="21">
        <v>130.0</v>
      </c>
      <c r="H13" s="21">
        <v>130.0</v>
      </c>
    </row>
    <row r="14" ht="14.25" customHeight="1">
      <c r="A14" s="21" t="s">
        <v>84</v>
      </c>
      <c r="B14" s="21">
        <v>150.0</v>
      </c>
      <c r="C14" s="19" t="s">
        <v>16</v>
      </c>
      <c r="D14" s="19" t="s">
        <v>16</v>
      </c>
      <c r="E14" s="21">
        <v>150.0</v>
      </c>
      <c r="F14" s="21">
        <v>150.0</v>
      </c>
      <c r="G14" s="21">
        <v>150.0</v>
      </c>
      <c r="H14" s="21">
        <v>150.0</v>
      </c>
    </row>
    <row r="15" ht="14.25" customHeight="1">
      <c r="A15" s="21" t="s">
        <v>42</v>
      </c>
      <c r="B15" s="21">
        <v>150.0</v>
      </c>
      <c r="C15" s="19" t="s">
        <v>16</v>
      </c>
      <c r="D15" s="19" t="s">
        <v>16</v>
      </c>
      <c r="E15" s="21">
        <v>150.0</v>
      </c>
      <c r="F15" s="21">
        <v>150.0</v>
      </c>
      <c r="G15" s="21">
        <v>150.0</v>
      </c>
      <c r="H15" s="21">
        <v>150.0</v>
      </c>
      <c r="J15" s="21" t="s">
        <v>86</v>
      </c>
    </row>
    <row r="16" ht="14.25" customHeight="1">
      <c r="A16" s="21" t="s">
        <v>87</v>
      </c>
      <c r="B16" s="21">
        <v>120.0</v>
      </c>
      <c r="C16" s="19" t="s">
        <v>16</v>
      </c>
      <c r="D16" s="19" t="s">
        <v>16</v>
      </c>
      <c r="E16" s="21">
        <v>120.0</v>
      </c>
      <c r="F16" s="21">
        <v>120.0</v>
      </c>
      <c r="G16" s="21">
        <v>120.0</v>
      </c>
      <c r="H16" s="21">
        <v>120.0</v>
      </c>
    </row>
    <row r="17" ht="14.25" customHeight="1">
      <c r="A17" s="21" t="s">
        <v>89</v>
      </c>
      <c r="B17" s="21">
        <v>130.0</v>
      </c>
      <c r="C17" s="19" t="s">
        <v>16</v>
      </c>
      <c r="D17" s="19" t="s">
        <v>16</v>
      </c>
      <c r="E17" s="21">
        <v>130.0</v>
      </c>
      <c r="F17" s="21">
        <v>140.0</v>
      </c>
      <c r="G17" s="21">
        <v>140.0</v>
      </c>
      <c r="H17" s="21">
        <v>140.0</v>
      </c>
    </row>
    <row r="18" ht="14.25" customHeight="1">
      <c r="A18" s="26" t="s">
        <v>91</v>
      </c>
      <c r="B18" s="26">
        <v>120.0</v>
      </c>
      <c r="C18" s="19" t="s">
        <v>16</v>
      </c>
      <c r="D18" s="19" t="s">
        <v>16</v>
      </c>
      <c r="E18" s="21">
        <v>120.0</v>
      </c>
      <c r="F18" s="21">
        <v>120.0</v>
      </c>
      <c r="G18" s="21">
        <v>120.0</v>
      </c>
      <c r="H18" s="21">
        <v>120.0</v>
      </c>
      <c r="J18" s="21" t="s">
        <v>93</v>
      </c>
    </row>
    <row r="19" ht="14.25" customHeight="1">
      <c r="A19" s="21" t="s">
        <v>94</v>
      </c>
      <c r="B19" s="21">
        <v>130.0</v>
      </c>
      <c r="C19" s="19" t="s">
        <v>16</v>
      </c>
      <c r="D19" s="19" t="s">
        <v>16</v>
      </c>
      <c r="E19" s="21">
        <v>130.0</v>
      </c>
      <c r="F19" s="21">
        <v>120.0</v>
      </c>
      <c r="G19" s="21">
        <v>120.0</v>
      </c>
      <c r="H19" s="21">
        <v>120.0</v>
      </c>
      <c r="J19" s="21" t="s">
        <v>96</v>
      </c>
    </row>
    <row r="20" ht="14.25" customHeight="1">
      <c r="A20" s="21" t="s">
        <v>97</v>
      </c>
      <c r="B20" s="21">
        <v>130.0</v>
      </c>
      <c r="C20" s="19" t="s">
        <v>16</v>
      </c>
      <c r="D20" s="19" t="s">
        <v>16</v>
      </c>
      <c r="E20" s="21">
        <v>130.0</v>
      </c>
      <c r="F20" s="21">
        <v>120.0</v>
      </c>
      <c r="G20" s="21">
        <v>120.0</v>
      </c>
      <c r="H20" s="21">
        <v>120.0</v>
      </c>
    </row>
    <row r="21" ht="14.25" customHeight="1">
      <c r="A21" s="41" t="s">
        <v>99</v>
      </c>
      <c r="B21" s="21">
        <v>1500.0</v>
      </c>
      <c r="C21" s="19" t="s">
        <v>16</v>
      </c>
      <c r="D21" s="19" t="s">
        <v>16</v>
      </c>
      <c r="E21" s="21">
        <v>1500.0</v>
      </c>
      <c r="F21" s="19">
        <v>1300.0</v>
      </c>
      <c r="G21" s="19">
        <v>1300.0</v>
      </c>
      <c r="H21" s="21">
        <v>1250.0</v>
      </c>
      <c r="J21" s="21" t="s">
        <v>100</v>
      </c>
    </row>
    <row r="22" ht="14.25" customHeight="1">
      <c r="A22" s="41" t="s">
        <v>101</v>
      </c>
      <c r="B22" s="21">
        <v>150000.0</v>
      </c>
      <c r="C22" s="19" t="s">
        <v>16</v>
      </c>
      <c r="D22" s="19" t="s">
        <v>16</v>
      </c>
      <c r="E22" s="21">
        <v>180000.0</v>
      </c>
      <c r="F22" s="21">
        <v>70000.0</v>
      </c>
      <c r="G22" s="21">
        <v>140000.0</v>
      </c>
      <c r="H22" s="21">
        <v>126000.0</v>
      </c>
      <c r="J22" s="21" t="s">
        <v>102</v>
      </c>
    </row>
    <row r="23" ht="14.25" customHeight="1">
      <c r="A23" s="26" t="s">
        <v>103</v>
      </c>
      <c r="B23" s="26">
        <v>100.0</v>
      </c>
      <c r="C23" s="19" t="s">
        <v>16</v>
      </c>
      <c r="D23" s="19" t="s">
        <v>16</v>
      </c>
      <c r="E23" s="21">
        <v>100.0</v>
      </c>
      <c r="F23" s="21">
        <v>100.0</v>
      </c>
      <c r="G23" s="21">
        <v>100.0</v>
      </c>
      <c r="H23" s="21">
        <v>100.0</v>
      </c>
      <c r="J23" s="21" t="s">
        <v>104</v>
      </c>
    </row>
    <row r="24" ht="14.25" customHeight="1">
      <c r="A24" s="26" t="s">
        <v>50</v>
      </c>
      <c r="B24" s="47">
        <v>150.0</v>
      </c>
      <c r="C24" s="19" t="s">
        <v>16</v>
      </c>
      <c r="D24" s="19" t="s">
        <v>16</v>
      </c>
      <c r="E24" s="21">
        <v>150.0</v>
      </c>
      <c r="F24" s="21">
        <v>150.0</v>
      </c>
      <c r="G24" s="21">
        <v>150.0</v>
      </c>
      <c r="H24" s="21">
        <v>150.0</v>
      </c>
      <c r="J24" s="21" t="s">
        <v>105</v>
      </c>
    </row>
    <row r="25" ht="14.25" customHeight="1">
      <c r="A25" s="49" t="s">
        <v>106</v>
      </c>
      <c r="B25" s="49">
        <v>75.0</v>
      </c>
      <c r="C25" s="19" t="s">
        <v>16</v>
      </c>
      <c r="D25" s="19" t="s">
        <v>16</v>
      </c>
      <c r="E25" s="49">
        <v>75.0</v>
      </c>
      <c r="F25" s="49">
        <v>75.0</v>
      </c>
      <c r="G25" s="49">
        <v>75.0</v>
      </c>
      <c r="H25" s="49">
        <v>75.0</v>
      </c>
      <c r="J25" s="21" t="s">
        <v>107</v>
      </c>
    </row>
    <row r="26" ht="14.25" customHeight="1">
      <c r="A26" s="26" t="s">
        <v>108</v>
      </c>
      <c r="B26" s="26">
        <v>30.0</v>
      </c>
      <c r="C26" s="19" t="s">
        <v>16</v>
      </c>
      <c r="D26" s="19" t="s">
        <v>16</v>
      </c>
      <c r="E26" s="21">
        <v>30.0</v>
      </c>
      <c r="F26" s="21">
        <v>30.0</v>
      </c>
      <c r="G26" s="21">
        <v>75.0</v>
      </c>
      <c r="H26" s="21">
        <v>75.0</v>
      </c>
      <c r="J26" s="21" t="s">
        <v>109</v>
      </c>
    </row>
    <row r="27" ht="14.25" customHeight="1">
      <c r="A27" s="7" t="s">
        <v>58</v>
      </c>
      <c r="B27" s="21">
        <v>200.0</v>
      </c>
      <c r="C27" s="19" t="s">
        <v>16</v>
      </c>
      <c r="D27" s="19" t="s">
        <v>16</v>
      </c>
      <c r="E27" s="21">
        <v>200.0</v>
      </c>
      <c r="F27" s="21">
        <v>200.0</v>
      </c>
      <c r="G27" s="21">
        <v>200.0</v>
      </c>
      <c r="H27" s="21">
        <v>200.0</v>
      </c>
      <c r="J27" s="21" t="s">
        <v>111</v>
      </c>
    </row>
    <row r="28" ht="14.25" customHeight="1">
      <c r="A28" s="21" t="s">
        <v>112</v>
      </c>
      <c r="B28" s="21">
        <v>280.0</v>
      </c>
      <c r="C28" s="19" t="s">
        <v>16</v>
      </c>
      <c r="D28" s="19" t="s">
        <v>16</v>
      </c>
      <c r="E28" s="21">
        <v>280.0</v>
      </c>
      <c r="F28" s="21">
        <v>280.0</v>
      </c>
      <c r="G28" s="21">
        <v>280.0</v>
      </c>
      <c r="H28" s="19" t="s">
        <v>18</v>
      </c>
      <c r="J28" s="21" t="s">
        <v>113</v>
      </c>
    </row>
    <row r="29" ht="14.25" customHeight="1">
      <c r="A29" s="21" t="s">
        <v>114</v>
      </c>
      <c r="B29" s="21">
        <v>230.0</v>
      </c>
      <c r="C29" s="19" t="s">
        <v>16</v>
      </c>
      <c r="D29" s="19" t="s">
        <v>16</v>
      </c>
      <c r="E29" s="19" t="s">
        <v>18</v>
      </c>
      <c r="F29" s="19" t="s">
        <v>18</v>
      </c>
      <c r="G29" s="19" t="s">
        <v>18</v>
      </c>
      <c r="H29" s="19" t="s">
        <v>18</v>
      </c>
    </row>
    <row r="30" ht="14.25" customHeight="1">
      <c r="A30" s="21" t="s">
        <v>116</v>
      </c>
      <c r="B30" s="21">
        <v>230.0</v>
      </c>
      <c r="C30" s="19" t="s">
        <v>16</v>
      </c>
      <c r="D30" s="19" t="s">
        <v>16</v>
      </c>
      <c r="E30" s="19" t="s">
        <v>18</v>
      </c>
      <c r="F30" s="19" t="s">
        <v>18</v>
      </c>
      <c r="G30" s="19" t="s">
        <v>18</v>
      </c>
      <c r="H30" s="19" t="s">
        <v>18</v>
      </c>
    </row>
    <row r="31" ht="14.25" customHeight="1">
      <c r="A31" s="21" t="s">
        <v>117</v>
      </c>
      <c r="B31" s="21">
        <v>230.0</v>
      </c>
      <c r="C31" s="19" t="s">
        <v>16</v>
      </c>
      <c r="D31" s="19" t="s">
        <v>16</v>
      </c>
      <c r="E31" s="19" t="s">
        <v>18</v>
      </c>
      <c r="F31" s="19" t="s">
        <v>18</v>
      </c>
      <c r="G31" s="19" t="s">
        <v>18</v>
      </c>
      <c r="H31" s="19" t="s">
        <v>18</v>
      </c>
    </row>
    <row r="32" ht="14.25" customHeight="1">
      <c r="A32" s="21" t="s">
        <v>119</v>
      </c>
      <c r="B32" s="21">
        <v>150.0</v>
      </c>
      <c r="C32" s="19" t="s">
        <v>16</v>
      </c>
      <c r="D32" s="19" t="s">
        <v>16</v>
      </c>
      <c r="E32" s="19" t="s">
        <v>18</v>
      </c>
      <c r="F32" s="19" t="s">
        <v>18</v>
      </c>
      <c r="G32" s="19" t="s">
        <v>18</v>
      </c>
      <c r="H32" s="19" t="s">
        <v>18</v>
      </c>
    </row>
    <row r="33" ht="14.25" customHeight="1">
      <c r="A33" s="26" t="s">
        <v>47</v>
      </c>
      <c r="B33" s="26">
        <v>120.0</v>
      </c>
      <c r="C33" s="19" t="s">
        <v>16</v>
      </c>
      <c r="D33" s="19" t="s">
        <v>16</v>
      </c>
      <c r="E33" s="19" t="s">
        <v>18</v>
      </c>
      <c r="F33" s="19" t="s">
        <v>18</v>
      </c>
      <c r="G33" s="19" t="s">
        <v>18</v>
      </c>
      <c r="H33" s="19" t="s">
        <v>18</v>
      </c>
    </row>
    <row r="34" ht="14.25" customHeight="1">
      <c r="A34" s="26" t="s">
        <v>125</v>
      </c>
      <c r="B34" s="26">
        <v>120.0</v>
      </c>
      <c r="C34" s="19" t="s">
        <v>16</v>
      </c>
      <c r="D34" s="19" t="s">
        <v>16</v>
      </c>
      <c r="E34" s="19" t="s">
        <v>18</v>
      </c>
      <c r="F34" s="19" t="s">
        <v>18</v>
      </c>
      <c r="G34" s="19" t="s">
        <v>18</v>
      </c>
      <c r="H34" s="19" t="s">
        <v>18</v>
      </c>
    </row>
    <row r="35" ht="14.25" customHeight="1">
      <c r="A35" s="49" t="s">
        <v>129</v>
      </c>
      <c r="B35" s="49">
        <v>200.0</v>
      </c>
      <c r="C35" s="19" t="s">
        <v>16</v>
      </c>
      <c r="D35" s="19" t="s">
        <v>16</v>
      </c>
      <c r="E35" s="21">
        <v>200.0</v>
      </c>
      <c r="F35" s="21">
        <v>200.0</v>
      </c>
      <c r="G35" s="21">
        <v>200.0</v>
      </c>
      <c r="H35" s="21">
        <v>200.0</v>
      </c>
      <c r="J35" s="21" t="s">
        <v>132</v>
      </c>
    </row>
    <row r="36" ht="14.25" customHeight="1">
      <c r="A36" s="26" t="s">
        <v>134</v>
      </c>
      <c r="B36" s="26">
        <v>120.0</v>
      </c>
      <c r="C36" s="19" t="s">
        <v>16</v>
      </c>
      <c r="D36" s="19" t="s">
        <v>16</v>
      </c>
      <c r="E36" s="21">
        <v>120.0</v>
      </c>
      <c r="F36" s="21">
        <v>120.0</v>
      </c>
      <c r="G36" s="19" t="s">
        <v>18</v>
      </c>
      <c r="H36" s="19" t="s">
        <v>18</v>
      </c>
      <c r="J36" s="21" t="s">
        <v>137</v>
      </c>
    </row>
    <row r="37" ht="14.25" customHeight="1">
      <c r="A37" s="26" t="s">
        <v>138</v>
      </c>
      <c r="B37" s="26">
        <v>100.0</v>
      </c>
      <c r="C37" s="19" t="s">
        <v>16</v>
      </c>
      <c r="D37" s="19" t="s">
        <v>16</v>
      </c>
      <c r="E37" s="21">
        <v>100.0</v>
      </c>
      <c r="F37" s="21">
        <v>100.0</v>
      </c>
      <c r="G37" s="21">
        <v>100.0</v>
      </c>
      <c r="H37" s="21">
        <v>100.0</v>
      </c>
      <c r="J37" s="21" t="s">
        <v>141</v>
      </c>
    </row>
    <row r="38" ht="14.25" customHeight="1">
      <c r="A38" s="26" t="s">
        <v>143</v>
      </c>
      <c r="B38" s="26">
        <v>60.0</v>
      </c>
      <c r="C38" s="19" t="s">
        <v>16</v>
      </c>
      <c r="D38" s="19" t="s">
        <v>16</v>
      </c>
      <c r="E38" s="21">
        <v>60.0</v>
      </c>
      <c r="F38" s="21">
        <v>60.0</v>
      </c>
      <c r="G38" s="19" t="s">
        <v>18</v>
      </c>
      <c r="H38" s="19" t="s">
        <v>18</v>
      </c>
    </row>
    <row r="39" ht="14.25" customHeight="1">
      <c r="A39" s="26" t="s">
        <v>146</v>
      </c>
      <c r="B39" s="26">
        <v>150.0</v>
      </c>
      <c r="C39" s="19" t="s">
        <v>16</v>
      </c>
      <c r="D39" s="19" t="s">
        <v>16</v>
      </c>
      <c r="E39" s="21">
        <v>150.0</v>
      </c>
      <c r="F39" s="21">
        <v>150.0</v>
      </c>
      <c r="G39" s="21">
        <v>200.0</v>
      </c>
      <c r="H39" s="21">
        <v>200.0</v>
      </c>
    </row>
    <row r="40" ht="14.25" customHeight="1">
      <c r="A40" s="26" t="s">
        <v>68</v>
      </c>
      <c r="B40" s="26">
        <v>100.0</v>
      </c>
      <c r="C40" s="19" t="s">
        <v>16</v>
      </c>
      <c r="D40" s="19" t="s">
        <v>16</v>
      </c>
      <c r="E40" s="19" t="s">
        <v>18</v>
      </c>
      <c r="F40" s="19" t="s">
        <v>18</v>
      </c>
      <c r="G40" s="19" t="s">
        <v>18</v>
      </c>
      <c r="H40" s="19" t="s">
        <v>18</v>
      </c>
      <c r="J40" s="52" t="s">
        <v>152</v>
      </c>
    </row>
    <row r="41" ht="14.25" customHeight="1">
      <c r="A41" s="26" t="s">
        <v>155</v>
      </c>
      <c r="B41" s="26">
        <v>125.0</v>
      </c>
      <c r="C41" s="19" t="s">
        <v>16</v>
      </c>
      <c r="D41" s="19" t="s">
        <v>16</v>
      </c>
      <c r="E41" s="21">
        <v>125.0</v>
      </c>
      <c r="F41" s="21">
        <v>125.0</v>
      </c>
      <c r="G41" s="21">
        <v>120.0</v>
      </c>
      <c r="H41" s="21">
        <v>120.0</v>
      </c>
    </row>
    <row r="42" ht="14.25" customHeight="1">
      <c r="A42" s="49" t="s">
        <v>72</v>
      </c>
      <c r="B42" s="49">
        <v>75.0</v>
      </c>
      <c r="C42" s="19" t="s">
        <v>16</v>
      </c>
      <c r="D42" s="19" t="s">
        <v>16</v>
      </c>
      <c r="E42" s="21">
        <v>75.0</v>
      </c>
      <c r="F42" s="21">
        <v>75.0</v>
      </c>
      <c r="G42" s="19" t="s">
        <v>18</v>
      </c>
      <c r="H42" s="19" t="s">
        <v>18</v>
      </c>
      <c r="J42" s="21" t="s">
        <v>160</v>
      </c>
    </row>
    <row r="43" ht="14.25" customHeight="1">
      <c r="A43" s="49" t="s">
        <v>129</v>
      </c>
      <c r="B43" s="49">
        <v>200.0</v>
      </c>
      <c r="C43" s="19" t="s">
        <v>16</v>
      </c>
      <c r="D43" s="19" t="s">
        <v>16</v>
      </c>
      <c r="E43" s="21">
        <v>200.0</v>
      </c>
      <c r="F43" s="21">
        <v>200.0</v>
      </c>
      <c r="G43" s="21">
        <v>200.0</v>
      </c>
      <c r="H43" s="21">
        <v>200.0</v>
      </c>
      <c r="J43" s="21" t="s">
        <v>161</v>
      </c>
    </row>
    <row r="44" ht="14.25" customHeight="1">
      <c r="A44" s="49" t="s">
        <v>54</v>
      </c>
      <c r="B44" s="49">
        <v>100.0</v>
      </c>
      <c r="C44" s="19" t="s">
        <v>16</v>
      </c>
      <c r="D44" s="19" t="s">
        <v>16</v>
      </c>
      <c r="E44" s="21">
        <v>100.0</v>
      </c>
      <c r="F44" s="21">
        <v>100.0</v>
      </c>
      <c r="G44" s="19">
        <v>100.0</v>
      </c>
      <c r="H44" s="19">
        <v>100.0</v>
      </c>
      <c r="J44" s="21" t="s">
        <v>164</v>
      </c>
    </row>
    <row r="45" ht="14.25" customHeight="1">
      <c r="A45" s="49" t="s">
        <v>166</v>
      </c>
      <c r="B45" s="49">
        <v>80.0</v>
      </c>
      <c r="C45" s="19" t="s">
        <v>16</v>
      </c>
      <c r="D45" s="19" t="s">
        <v>16</v>
      </c>
      <c r="E45" s="21">
        <v>80.0</v>
      </c>
      <c r="F45" s="21">
        <v>80.0</v>
      </c>
      <c r="G45" s="19">
        <v>80.0</v>
      </c>
      <c r="H45" s="19" t="s">
        <v>18</v>
      </c>
      <c r="J45" s="21" t="s">
        <v>168</v>
      </c>
    </row>
    <row r="46" ht="14.25" customHeight="1">
      <c r="A46" s="49" t="s">
        <v>169</v>
      </c>
      <c r="B46" s="49">
        <v>60.0</v>
      </c>
      <c r="C46" s="19" t="s">
        <v>16</v>
      </c>
      <c r="D46" s="19" t="s">
        <v>16</v>
      </c>
      <c r="E46" s="21">
        <v>60.0</v>
      </c>
      <c r="F46" s="21">
        <v>60.0</v>
      </c>
      <c r="G46" s="19">
        <v>60.0</v>
      </c>
      <c r="H46" s="19">
        <v>60.0</v>
      </c>
      <c r="J46" s="21" t="s">
        <v>172</v>
      </c>
    </row>
    <row r="47" ht="14.25" customHeight="1">
      <c r="A47" s="49" t="s">
        <v>173</v>
      </c>
      <c r="B47" s="49">
        <v>75.0</v>
      </c>
      <c r="C47" s="19" t="s">
        <v>16</v>
      </c>
      <c r="D47" s="19" t="s">
        <v>16</v>
      </c>
      <c r="E47" s="21">
        <v>75.0</v>
      </c>
      <c r="F47" s="21">
        <v>75.0</v>
      </c>
      <c r="G47" s="19" t="s">
        <v>18</v>
      </c>
      <c r="H47" s="19" t="s">
        <v>18</v>
      </c>
      <c r="J47" s="21" t="s">
        <v>175</v>
      </c>
    </row>
    <row r="48" ht="14.25" customHeight="1">
      <c r="A48" s="54" t="s">
        <v>176</v>
      </c>
      <c r="B48" s="54">
        <v>1200.0</v>
      </c>
      <c r="C48" s="55" t="s">
        <v>16</v>
      </c>
      <c r="D48" s="55" t="s">
        <v>16</v>
      </c>
      <c r="E48" s="54">
        <v>1200.0</v>
      </c>
      <c r="F48" s="54">
        <v>1200.0</v>
      </c>
      <c r="G48" s="54">
        <v>1200.0</v>
      </c>
      <c r="H48" s="55">
        <v>1200.0</v>
      </c>
    </row>
    <row r="49" ht="14.25" customHeight="1"/>
    <row r="50" ht="14.25" customHeight="1">
      <c r="A50" s="21" t="s">
        <v>182</v>
      </c>
      <c r="H50" s="21" t="s">
        <v>183</v>
      </c>
    </row>
    <row r="51" ht="14.25" customHeight="1">
      <c r="A51" s="21" t="s">
        <v>184</v>
      </c>
      <c r="F51" s="7"/>
      <c r="G51" s="7"/>
      <c r="H51" s="21">
        <v>200.0</v>
      </c>
    </row>
    <row r="52" ht="14.25" customHeight="1">
      <c r="A52" s="21" t="s">
        <v>186</v>
      </c>
      <c r="H52" s="19">
        <v>180.0</v>
      </c>
    </row>
    <row r="53" ht="14.25" customHeight="1">
      <c r="A53" s="21" t="s">
        <v>187</v>
      </c>
      <c r="H53" s="19">
        <v>165.0</v>
      </c>
    </row>
    <row r="54" ht="14.25" customHeight="1">
      <c r="A54" s="21" t="s">
        <v>188</v>
      </c>
      <c r="H54" s="19">
        <v>150.0</v>
      </c>
    </row>
    <row r="55" ht="14.25" customHeight="1">
      <c r="A55" s="21" t="s">
        <v>189</v>
      </c>
      <c r="H55" s="21" t="s">
        <v>190</v>
      </c>
    </row>
    <row r="56" ht="14.25" customHeight="1"/>
    <row r="57" ht="14.25" customHeight="1">
      <c r="A57" s="21" t="s">
        <v>191</v>
      </c>
    </row>
    <row r="58" ht="14.25" customHeight="1">
      <c r="B58" s="21" t="s">
        <v>194</v>
      </c>
    </row>
    <row r="59" ht="14.25" customHeight="1"/>
    <row r="60" ht="14.25" customHeight="1">
      <c r="B60" s="22" t="s">
        <v>196</v>
      </c>
      <c r="C60" s="21" t="s">
        <v>197</v>
      </c>
    </row>
    <row r="61" ht="14.25" customHeight="1">
      <c r="C61" s="21" t="s">
        <v>198</v>
      </c>
    </row>
    <row r="62" ht="14.25" customHeight="1">
      <c r="C62" s="21" t="s">
        <v>57</v>
      </c>
    </row>
    <row r="63" ht="14.25" customHeight="1">
      <c r="C63" s="21" t="s">
        <v>199</v>
      </c>
    </row>
    <row r="64" ht="14.25" customHeight="1">
      <c r="C64" s="21" t="s">
        <v>201</v>
      </c>
    </row>
    <row r="65" ht="14.25" customHeight="1">
      <c r="C65" s="21" t="s">
        <v>202</v>
      </c>
    </row>
    <row r="66" ht="14.25" customHeight="1">
      <c r="C66" s="21" t="s">
        <v>203</v>
      </c>
    </row>
    <row r="67" ht="14.25" customHeight="1">
      <c r="C67" s="7" t="s">
        <v>205</v>
      </c>
    </row>
    <row r="68" ht="14.25" customHeight="1">
      <c r="C68" s="21" t="s">
        <v>206</v>
      </c>
    </row>
    <row r="69" ht="14.25" customHeight="1">
      <c r="C69" s="21" t="s">
        <v>207</v>
      </c>
    </row>
    <row r="70" ht="14.25" customHeight="1">
      <c r="B70" s="7"/>
      <c r="C70" s="21" t="s">
        <v>104</v>
      </c>
    </row>
    <row r="71" ht="14.25" customHeight="1">
      <c r="B71" s="7"/>
      <c r="C71" s="21" t="s">
        <v>105</v>
      </c>
    </row>
    <row r="72" ht="14.25" customHeight="1">
      <c r="B72" s="7"/>
      <c r="C72" s="21" t="s">
        <v>210</v>
      </c>
    </row>
    <row r="73" ht="14.25" customHeight="1">
      <c r="C73" s="21" t="s">
        <v>213</v>
      </c>
    </row>
    <row r="74" ht="14.25" customHeight="1">
      <c r="C74" s="21" t="s">
        <v>214</v>
      </c>
    </row>
    <row r="75" ht="14.25" customHeight="1">
      <c r="C75" s="21" t="s">
        <v>215</v>
      </c>
    </row>
    <row r="76" ht="14.25" customHeight="1">
      <c r="C76" s="21" t="s">
        <v>216</v>
      </c>
    </row>
    <row r="77" ht="14.25" customHeight="1">
      <c r="C77" s="21" t="s">
        <v>218</v>
      </c>
    </row>
    <row r="78" ht="14.25" customHeight="1">
      <c r="C78" s="21" t="s">
        <v>219</v>
      </c>
    </row>
    <row r="79" ht="14.25" customHeight="1"/>
    <row r="80" ht="14.25" customHeight="1">
      <c r="B80" s="22" t="s">
        <v>220</v>
      </c>
      <c r="C80" s="7" t="s">
        <v>198</v>
      </c>
      <c r="D80" s="9"/>
      <c r="E80" s="9"/>
    </row>
    <row r="81" ht="14.25" customHeight="1">
      <c r="C81" s="7" t="s">
        <v>201</v>
      </c>
      <c r="D81" s="9"/>
      <c r="E81" s="9"/>
    </row>
    <row r="82" ht="14.25" customHeight="1">
      <c r="C82" s="7" t="s">
        <v>57</v>
      </c>
      <c r="D82" s="9"/>
      <c r="E82" s="9"/>
    </row>
    <row r="83" ht="14.25" customHeight="1">
      <c r="C83" s="21" t="s">
        <v>223</v>
      </c>
      <c r="D83" s="9"/>
      <c r="E83" s="9"/>
    </row>
    <row r="84" ht="14.25" customHeight="1">
      <c r="C84" s="21" t="s">
        <v>197</v>
      </c>
      <c r="D84" s="9"/>
      <c r="E84" s="9"/>
    </row>
    <row r="85" ht="14.25" customHeight="1">
      <c r="C85" s="21" t="s">
        <v>80</v>
      </c>
    </row>
    <row r="86" ht="14.25" customHeight="1">
      <c r="C86" s="21" t="s">
        <v>227</v>
      </c>
    </row>
    <row r="87" ht="14.25" customHeight="1">
      <c r="C87" s="21" t="s">
        <v>203</v>
      </c>
    </row>
    <row r="88" ht="14.25" customHeight="1">
      <c r="C88" s="21" t="s">
        <v>96</v>
      </c>
    </row>
    <row r="89" ht="14.25" customHeight="1">
      <c r="C89" s="21" t="s">
        <v>100</v>
      </c>
    </row>
    <row r="90" ht="14.25" customHeight="1">
      <c r="C90" s="21" t="s">
        <v>230</v>
      </c>
    </row>
    <row r="91" ht="14.25" customHeight="1">
      <c r="C91" s="21" t="s">
        <v>104</v>
      </c>
    </row>
    <row r="92" ht="14.25" customHeight="1">
      <c r="C92" s="21" t="s">
        <v>105</v>
      </c>
    </row>
    <row r="93" ht="14.25" customHeight="1">
      <c r="C93" s="21" t="s">
        <v>107</v>
      </c>
    </row>
    <row r="94" ht="14.25" customHeight="1">
      <c r="C94" s="21" t="s">
        <v>234</v>
      </c>
    </row>
    <row r="95" ht="14.25" customHeight="1">
      <c r="C95" s="21" t="s">
        <v>235</v>
      </c>
    </row>
    <row r="96" ht="14.25" customHeight="1">
      <c r="C96" s="21" t="s">
        <v>214</v>
      </c>
    </row>
    <row r="97" ht="14.25" customHeight="1"/>
    <row r="98" ht="14.25" customHeight="1">
      <c r="B98" s="22" t="s">
        <v>238</v>
      </c>
      <c r="C98" s="7" t="s">
        <v>198</v>
      </c>
    </row>
    <row r="99" ht="14.25" customHeight="1">
      <c r="C99" s="7" t="s">
        <v>201</v>
      </c>
    </row>
    <row r="100" ht="14.25" customHeight="1">
      <c r="C100" s="7" t="s">
        <v>57</v>
      </c>
    </row>
    <row r="101" ht="14.25" customHeight="1">
      <c r="C101" s="21" t="s">
        <v>223</v>
      </c>
    </row>
    <row r="102" ht="14.25" customHeight="1">
      <c r="C102" s="21" t="s">
        <v>242</v>
      </c>
    </row>
    <row r="103" ht="14.25" customHeight="1">
      <c r="C103" s="21" t="s">
        <v>80</v>
      </c>
    </row>
    <row r="104" ht="14.25" customHeight="1">
      <c r="C104" s="21" t="s">
        <v>227</v>
      </c>
    </row>
    <row r="105" ht="14.25" customHeight="1">
      <c r="C105" s="21" t="s">
        <v>93</v>
      </c>
    </row>
    <row r="106" ht="14.25" customHeight="1">
      <c r="C106" s="21" t="s">
        <v>96</v>
      </c>
    </row>
    <row r="107" ht="14.25" customHeight="1">
      <c r="C107" s="21" t="s">
        <v>100</v>
      </c>
    </row>
    <row r="108" ht="14.25" customHeight="1">
      <c r="C108" s="21" t="s">
        <v>230</v>
      </c>
    </row>
    <row r="109" ht="14.25" customHeight="1">
      <c r="C109" s="21" t="s">
        <v>104</v>
      </c>
    </row>
    <row r="110" ht="14.25" customHeight="1">
      <c r="C110" s="21" t="s">
        <v>105</v>
      </c>
    </row>
    <row r="111" ht="14.25" customHeight="1">
      <c r="C111" s="21" t="s">
        <v>107</v>
      </c>
    </row>
    <row r="112" ht="14.25" customHeight="1">
      <c r="C112" s="21" t="s">
        <v>234</v>
      </c>
    </row>
    <row r="113" ht="14.25" customHeight="1">
      <c r="C113" s="21" t="s">
        <v>235</v>
      </c>
    </row>
    <row r="114" ht="14.25" customHeight="1">
      <c r="C114" s="21" t="s">
        <v>214</v>
      </c>
    </row>
    <row r="115" ht="14.25" customHeight="1">
      <c r="C115" s="21" t="s">
        <v>132</v>
      </c>
    </row>
    <row r="116" ht="14.25" customHeight="1">
      <c r="C116" s="21" t="s">
        <v>137</v>
      </c>
    </row>
    <row r="117" ht="14.25" customHeight="1">
      <c r="C117" s="21" t="s">
        <v>248</v>
      </c>
    </row>
    <row r="118" ht="14.25" customHeight="1">
      <c r="C118" s="21" t="s">
        <v>160</v>
      </c>
    </row>
    <row r="119" ht="14.25" customHeight="1">
      <c r="C119" s="21" t="s">
        <v>161</v>
      </c>
    </row>
    <row r="120" ht="14.25" customHeight="1">
      <c r="C120" s="21" t="s">
        <v>164</v>
      </c>
    </row>
    <row r="121" ht="14.25" customHeight="1">
      <c r="C121" s="21" t="s">
        <v>250</v>
      </c>
    </row>
    <row r="122" ht="14.25" customHeight="1">
      <c r="B122" s="2"/>
      <c r="C122" s="21" t="s">
        <v>251</v>
      </c>
    </row>
    <row r="123" ht="14.25" customHeight="1">
      <c r="B123" s="2"/>
      <c r="C123" s="21" t="s">
        <v>252</v>
      </c>
    </row>
    <row r="124" ht="14.25" customHeight="1"/>
    <row r="125" ht="14.25" customHeight="1">
      <c r="B125" s="22" t="s">
        <v>254</v>
      </c>
      <c r="C125" s="7" t="s">
        <v>255</v>
      </c>
    </row>
    <row r="126" ht="14.25" customHeight="1">
      <c r="B126" s="21" t="s">
        <v>257</v>
      </c>
      <c r="C126" s="7" t="s">
        <v>258</v>
      </c>
    </row>
    <row r="127" ht="14.25" customHeight="1">
      <c r="C127" s="7" t="s">
        <v>259</v>
      </c>
    </row>
    <row r="128" ht="14.25" customHeight="1">
      <c r="C128" s="21" t="s">
        <v>260</v>
      </c>
    </row>
    <row r="129" ht="14.25" customHeight="1">
      <c r="C129" s="21" t="s">
        <v>76</v>
      </c>
    </row>
    <row r="130" ht="14.25" customHeight="1">
      <c r="C130" s="21" t="s">
        <v>80</v>
      </c>
    </row>
    <row r="131" ht="14.25" customHeight="1">
      <c r="C131" s="21" t="s">
        <v>86</v>
      </c>
    </row>
    <row r="132" ht="14.25" customHeight="1">
      <c r="C132" s="21" t="s">
        <v>93</v>
      </c>
    </row>
    <row r="133" ht="14.25" customHeight="1">
      <c r="C133" s="21" t="s">
        <v>96</v>
      </c>
    </row>
    <row r="134" ht="14.25" customHeight="1">
      <c r="C134" s="21" t="s">
        <v>100</v>
      </c>
    </row>
    <row r="135" ht="14.25" customHeight="1">
      <c r="C135" s="21" t="s">
        <v>230</v>
      </c>
    </row>
    <row r="136" ht="14.25" customHeight="1">
      <c r="C136" s="21" t="s">
        <v>104</v>
      </c>
    </row>
    <row r="137" ht="14.25" customHeight="1">
      <c r="C137" s="21" t="s">
        <v>105</v>
      </c>
    </row>
    <row r="138" ht="14.25" customHeight="1">
      <c r="C138" s="21" t="s">
        <v>107</v>
      </c>
    </row>
    <row r="139" ht="14.25" customHeight="1">
      <c r="C139" s="21" t="s">
        <v>109</v>
      </c>
    </row>
    <row r="140" ht="14.25" customHeight="1">
      <c r="C140" s="21" t="s">
        <v>235</v>
      </c>
    </row>
    <row r="141" ht="14.25" customHeight="1">
      <c r="C141" s="21" t="s">
        <v>262</v>
      </c>
    </row>
    <row r="142" ht="14.25" customHeight="1">
      <c r="C142" s="21" t="s">
        <v>132</v>
      </c>
    </row>
    <row r="143" ht="14.25" customHeight="1">
      <c r="C143" s="21" t="s">
        <v>137</v>
      </c>
    </row>
    <row r="144" ht="14.25" customHeight="1">
      <c r="C144" s="21" t="s">
        <v>141</v>
      </c>
    </row>
    <row r="145" ht="14.25" customHeight="1">
      <c r="C145" s="52" t="s">
        <v>152</v>
      </c>
    </row>
    <row r="146" ht="14.25" customHeight="1">
      <c r="C146" s="21" t="s">
        <v>160</v>
      </c>
    </row>
    <row r="147" ht="14.25" customHeight="1">
      <c r="C147" s="21" t="s">
        <v>161</v>
      </c>
    </row>
    <row r="148" ht="14.25" customHeight="1">
      <c r="C148" s="21" t="s">
        <v>164</v>
      </c>
    </row>
    <row r="149" ht="14.25" customHeight="1">
      <c r="C149" s="21" t="s">
        <v>264</v>
      </c>
    </row>
    <row r="150" ht="14.25" customHeight="1">
      <c r="C150" s="21" t="s">
        <v>172</v>
      </c>
    </row>
    <row r="151" ht="14.25" customHeight="1">
      <c r="C151" s="21" t="s">
        <v>175</v>
      </c>
    </row>
    <row r="152" ht="14.25" customHeight="1"/>
    <row r="153" ht="14.25" customHeight="1"/>
    <row r="154" ht="14.25" customHeight="1"/>
    <row r="155" ht="14.25" customHeight="1"/>
    <row r="156" ht="14.25" customHeight="1">
      <c r="B156" s="22" t="s">
        <v>268</v>
      </c>
      <c r="C156" s="22" t="s">
        <v>269</v>
      </c>
      <c r="D156" s="22"/>
    </row>
    <row r="157" ht="14.25" customHeight="1">
      <c r="B157" s="21" t="s">
        <v>270</v>
      </c>
      <c r="E157" s="21" t="s">
        <v>271</v>
      </c>
      <c r="F157" s="21" t="s">
        <v>272</v>
      </c>
      <c r="H157" s="21" t="s">
        <v>273</v>
      </c>
      <c r="I157" s="21" t="s">
        <v>274</v>
      </c>
    </row>
    <row r="158" ht="14.25" customHeight="1"/>
    <row r="159" ht="14.25" customHeight="1"/>
    <row r="160" ht="14.25" customHeight="1">
      <c r="A160" s="21" t="s">
        <v>275</v>
      </c>
      <c r="B160" s="60" t="s">
        <v>276</v>
      </c>
      <c r="C160" s="21" t="s">
        <v>277</v>
      </c>
    </row>
    <row r="161" ht="14.25" customHeight="1">
      <c r="B161" s="21" t="s">
        <v>278</v>
      </c>
    </row>
    <row r="162" ht="14.25" customHeight="1">
      <c r="B162" s="21" t="s">
        <v>279</v>
      </c>
    </row>
    <row r="163" ht="14.25" customHeight="1">
      <c r="B163" s="60" t="s">
        <v>280</v>
      </c>
    </row>
    <row r="164" ht="14.25" customHeight="1">
      <c r="A164" s="2"/>
      <c r="C164" s="21" t="s">
        <v>282</v>
      </c>
    </row>
    <row r="165" ht="14.25" customHeight="1">
      <c r="A165" s="2"/>
      <c r="B165" s="61" t="s">
        <v>283</v>
      </c>
      <c r="C165" s="61"/>
      <c r="D165" s="61"/>
    </row>
    <row r="166" ht="14.25" customHeight="1">
      <c r="A166" s="2"/>
      <c r="B166" s="21" t="s">
        <v>284</v>
      </c>
    </row>
    <row r="167" ht="14.25" customHeight="1"/>
    <row r="168" ht="14.25" customHeight="1">
      <c r="A168" s="60" t="s">
        <v>285</v>
      </c>
      <c r="B168" s="60"/>
      <c r="C168" s="60"/>
      <c r="D168" s="60"/>
      <c r="E168" s="60"/>
      <c r="F168" s="60"/>
      <c r="G168" s="60"/>
      <c r="H168" s="60"/>
      <c r="I168" s="60"/>
      <c r="J168" s="60"/>
    </row>
    <row r="169" ht="14.25" customHeight="1"/>
    <row r="170" ht="14.25" customHeight="1">
      <c r="A170" s="21" t="s">
        <v>287</v>
      </c>
    </row>
    <row r="171" ht="14.25" customHeight="1">
      <c r="B171" s="21" t="s">
        <v>288</v>
      </c>
    </row>
    <row r="172" ht="14.25" customHeight="1">
      <c r="B172" s="21" t="s">
        <v>289</v>
      </c>
    </row>
    <row r="173" ht="14.25" customHeight="1">
      <c r="B173" s="21" t="s">
        <v>290</v>
      </c>
    </row>
    <row r="174" ht="14.25" customHeight="1"/>
    <row r="175" ht="14.25" customHeight="1"/>
    <row r="176" ht="14.25" customHeight="1">
      <c r="A176" s="60" t="s">
        <v>291</v>
      </c>
      <c r="B176" s="60"/>
      <c r="C176" s="60"/>
      <c r="D176" s="60"/>
      <c r="E176" s="60"/>
    </row>
    <row r="177" ht="14.25" customHeight="1"/>
    <row r="178" ht="14.25" customHeight="1">
      <c r="L178" s="2"/>
    </row>
    <row r="179" ht="14.25" customHeight="1">
      <c r="A179" s="1" t="s">
        <v>293</v>
      </c>
    </row>
    <row r="180" ht="26.25" customHeight="1">
      <c r="D180" s="2" t="s">
        <v>294</v>
      </c>
      <c r="E180" s="2" t="s">
        <v>295</v>
      </c>
      <c r="F180" s="62" t="s">
        <v>296</v>
      </c>
      <c r="G180" s="63"/>
    </row>
    <row r="181" ht="14.25" customHeight="1">
      <c r="A181" s="11" t="s">
        <v>3</v>
      </c>
      <c r="B181" s="11" t="s">
        <v>297</v>
      </c>
      <c r="C181" s="11">
        <v>1931.0</v>
      </c>
      <c r="D181" s="11" t="s">
        <v>8</v>
      </c>
      <c r="E181" s="11" t="s">
        <v>9</v>
      </c>
      <c r="F181" s="14" t="s">
        <v>298</v>
      </c>
      <c r="G181" s="11">
        <v>1933.0</v>
      </c>
    </row>
    <row r="182" ht="14.25" customHeight="1">
      <c r="A182" s="21" t="s">
        <v>13</v>
      </c>
      <c r="B182" s="21">
        <v>3000.0</v>
      </c>
      <c r="C182" s="21">
        <v>3000.0</v>
      </c>
      <c r="D182" s="21">
        <f>3000*0.9</f>
        <v>2700</v>
      </c>
      <c r="E182" s="21">
        <v>2500.0</v>
      </c>
      <c r="F182" s="37">
        <f t="shared" ref="F182:F191" si="1">D182*(4/12)+E182*(8/12)</f>
        <v>2566.666667</v>
      </c>
      <c r="G182" s="21">
        <f>3000*0.9</f>
        <v>2700</v>
      </c>
    </row>
    <row r="183" ht="14.25" customHeight="1">
      <c r="A183" s="21" t="s">
        <v>317</v>
      </c>
      <c r="B183" s="21">
        <v>600.0</v>
      </c>
      <c r="C183" s="21">
        <v>600.0</v>
      </c>
      <c r="D183" s="21">
        <v>600.0</v>
      </c>
      <c r="E183" s="21">
        <v>600.0</v>
      </c>
      <c r="F183" s="37">
        <f t="shared" si="1"/>
        <v>600</v>
      </c>
      <c r="G183" s="21">
        <v>600.0</v>
      </c>
    </row>
    <row r="184" ht="14.25" customHeight="1">
      <c r="A184" s="21" t="s">
        <v>321</v>
      </c>
      <c r="B184" s="21">
        <v>1200.0</v>
      </c>
      <c r="C184" s="21">
        <v>1200.0</v>
      </c>
      <c r="D184" s="21">
        <v>1200.0</v>
      </c>
      <c r="E184" s="21">
        <v>1200.0</v>
      </c>
      <c r="F184" s="65">
        <f t="shared" si="1"/>
        <v>1200</v>
      </c>
      <c r="G184" s="21">
        <v>1200.0</v>
      </c>
    </row>
    <row r="185" ht="14.25" customHeight="1">
      <c r="A185" s="18" t="s">
        <v>108</v>
      </c>
      <c r="B185" s="18">
        <v>30.0</v>
      </c>
      <c r="C185" s="18">
        <v>30.0</v>
      </c>
      <c r="D185" s="18">
        <v>30.0</v>
      </c>
      <c r="E185" s="18">
        <v>120.0</v>
      </c>
      <c r="F185" s="37">
        <f t="shared" si="1"/>
        <v>90</v>
      </c>
      <c r="G185" s="18">
        <f t="shared" ref="G185:G186" si="2">75*0.9</f>
        <v>67.5</v>
      </c>
      <c r="I185" s="2"/>
      <c r="J185" s="2"/>
    </row>
    <row r="186" ht="14.25" customHeight="1">
      <c r="A186" s="21" t="s">
        <v>35</v>
      </c>
      <c r="B186" s="21">
        <v>75.0</v>
      </c>
      <c r="C186" s="21">
        <v>75.0</v>
      </c>
      <c r="D186" s="21">
        <v>75.0</v>
      </c>
      <c r="E186" s="2">
        <v>75.0</v>
      </c>
      <c r="F186" s="66">
        <f t="shared" si="1"/>
        <v>75</v>
      </c>
      <c r="G186" s="21">
        <f t="shared" si="2"/>
        <v>67.5</v>
      </c>
    </row>
    <row r="187" ht="14.25" customHeight="1">
      <c r="A187" s="21" t="s">
        <v>103</v>
      </c>
      <c r="B187" s="21">
        <v>100.0</v>
      </c>
      <c r="C187" s="21">
        <v>100.0</v>
      </c>
      <c r="D187" s="21">
        <v>100.0</v>
      </c>
      <c r="E187" s="7">
        <v>120.0</v>
      </c>
      <c r="F187" s="37">
        <f t="shared" si="1"/>
        <v>113.3333333</v>
      </c>
      <c r="G187" s="21">
        <f t="shared" ref="G187:G188" si="3">120*0.9</f>
        <v>108</v>
      </c>
    </row>
    <row r="188" ht="14.25" customHeight="1">
      <c r="A188" s="47" t="s">
        <v>322</v>
      </c>
      <c r="B188" s="47">
        <v>120.0</v>
      </c>
      <c r="C188" s="47">
        <v>120.0</v>
      </c>
      <c r="D188" s="47">
        <v>120.0</v>
      </c>
      <c r="E188" s="47">
        <v>120.0</v>
      </c>
      <c r="F188" s="67">
        <f t="shared" si="1"/>
        <v>120</v>
      </c>
      <c r="G188" s="47">
        <f t="shared" si="3"/>
        <v>108</v>
      </c>
    </row>
    <row r="189" ht="14.25" customHeight="1">
      <c r="A189" s="47" t="s">
        <v>62</v>
      </c>
      <c r="B189" s="47">
        <v>120.0</v>
      </c>
      <c r="C189" s="47">
        <v>120.0</v>
      </c>
      <c r="D189" s="47">
        <v>120.0</v>
      </c>
      <c r="E189" s="47">
        <v>120.0</v>
      </c>
      <c r="F189" s="67">
        <f t="shared" si="1"/>
        <v>120</v>
      </c>
      <c r="G189" s="47">
        <f>140*0.9</f>
        <v>126</v>
      </c>
    </row>
    <row r="190" ht="14.25" customHeight="1">
      <c r="A190" s="47" t="s">
        <v>87</v>
      </c>
      <c r="B190" s="47">
        <v>120.0</v>
      </c>
      <c r="C190" s="47">
        <v>120.0</v>
      </c>
      <c r="D190" s="47">
        <v>120.0</v>
      </c>
      <c r="E190" s="47">
        <v>120.0</v>
      </c>
      <c r="F190" s="67">
        <f t="shared" si="1"/>
        <v>120</v>
      </c>
      <c r="G190" s="47">
        <f t="shared" ref="G190:G191" si="4">120*0.9</f>
        <v>108</v>
      </c>
    </row>
    <row r="191" ht="14.25" customHeight="1">
      <c r="A191" s="47" t="s">
        <v>323</v>
      </c>
      <c r="B191" s="47">
        <v>120.0</v>
      </c>
      <c r="C191" s="47">
        <v>120.0</v>
      </c>
      <c r="D191" s="47">
        <v>120.0</v>
      </c>
      <c r="E191" s="47">
        <v>120.0</v>
      </c>
      <c r="F191" s="67">
        <f t="shared" si="1"/>
        <v>120</v>
      </c>
      <c r="G191" s="47">
        <f t="shared" si="4"/>
        <v>108</v>
      </c>
    </row>
    <row r="192" ht="14.25" customHeight="1">
      <c r="A192" s="47" t="s">
        <v>134</v>
      </c>
      <c r="B192" s="47">
        <v>120.0</v>
      </c>
      <c r="C192" s="47">
        <v>120.0</v>
      </c>
      <c r="D192" s="47">
        <v>120.0</v>
      </c>
      <c r="E192" s="68" t="s">
        <v>18</v>
      </c>
      <c r="F192" s="69" t="s">
        <v>22</v>
      </c>
      <c r="G192" s="68" t="s">
        <v>18</v>
      </c>
    </row>
    <row r="193" ht="14.25" customHeight="1">
      <c r="A193" s="21" t="s">
        <v>155</v>
      </c>
      <c r="B193" s="21">
        <v>125.0</v>
      </c>
      <c r="C193" s="21">
        <v>125.0</v>
      </c>
      <c r="D193" s="21">
        <v>125.0</v>
      </c>
      <c r="E193" s="7">
        <v>120.0</v>
      </c>
      <c r="F193" s="37">
        <f t="shared" ref="F193:F206" si="5">D193*(4/12)+E193*(8/12)</f>
        <v>121.6666667</v>
      </c>
      <c r="G193" s="21">
        <f>120*0.9</f>
        <v>108</v>
      </c>
    </row>
    <row r="194" ht="14.25" customHeight="1">
      <c r="A194" s="26" t="s">
        <v>77</v>
      </c>
      <c r="B194" s="26">
        <v>130.0</v>
      </c>
      <c r="C194" s="26">
        <v>130.0</v>
      </c>
      <c r="D194" s="26">
        <v>130.0</v>
      </c>
      <c r="E194" s="26">
        <v>130.0</v>
      </c>
      <c r="F194" s="70">
        <f t="shared" si="5"/>
        <v>130</v>
      </c>
      <c r="G194" s="26">
        <f t="shared" ref="G194:G195" si="6">130*0.9</f>
        <v>117</v>
      </c>
    </row>
    <row r="195" ht="14.25" customHeight="1">
      <c r="A195" s="26" t="s">
        <v>82</v>
      </c>
      <c r="B195" s="26">
        <v>130.0</v>
      </c>
      <c r="C195" s="26">
        <v>130.0</v>
      </c>
      <c r="D195" s="26">
        <v>130.0</v>
      </c>
      <c r="E195" s="26">
        <v>130.0</v>
      </c>
      <c r="F195" s="70">
        <f t="shared" si="5"/>
        <v>130</v>
      </c>
      <c r="G195" s="26">
        <f t="shared" si="6"/>
        <v>117</v>
      </c>
    </row>
    <row r="196" ht="14.25" customHeight="1">
      <c r="A196" s="26" t="s">
        <v>89</v>
      </c>
      <c r="B196" s="26">
        <v>130.0</v>
      </c>
      <c r="C196" s="26">
        <v>130.0</v>
      </c>
      <c r="D196" s="26">
        <v>140.0</v>
      </c>
      <c r="E196" s="26">
        <v>140.0</v>
      </c>
      <c r="F196" s="70">
        <f t="shared" si="5"/>
        <v>140</v>
      </c>
      <c r="G196" s="26">
        <f>140*0.9</f>
        <v>126</v>
      </c>
    </row>
    <row r="197" ht="14.25" customHeight="1">
      <c r="A197" s="26" t="s">
        <v>94</v>
      </c>
      <c r="B197" s="26">
        <v>130.0</v>
      </c>
      <c r="C197" s="26">
        <v>130.0</v>
      </c>
      <c r="D197" s="26">
        <v>120.0</v>
      </c>
      <c r="E197" s="26">
        <v>120.0</v>
      </c>
      <c r="F197" s="70">
        <f t="shared" si="5"/>
        <v>120</v>
      </c>
      <c r="G197" s="26">
        <f t="shared" ref="G197:G198" si="7">120*0.9</f>
        <v>108</v>
      </c>
    </row>
    <row r="198" ht="14.25" customHeight="1">
      <c r="A198" s="26" t="s">
        <v>97</v>
      </c>
      <c r="B198" s="26">
        <v>130.0</v>
      </c>
      <c r="C198" s="26">
        <v>130.0</v>
      </c>
      <c r="D198" s="26">
        <v>120.0</v>
      </c>
      <c r="E198" s="26">
        <v>120.0</v>
      </c>
      <c r="F198" s="70">
        <f t="shared" si="5"/>
        <v>120</v>
      </c>
      <c r="G198" s="26">
        <f t="shared" si="7"/>
        <v>108</v>
      </c>
    </row>
    <row r="199" ht="14.25" customHeight="1">
      <c r="A199" s="47" t="s">
        <v>324</v>
      </c>
      <c r="B199" s="47">
        <v>150.0</v>
      </c>
      <c r="C199" s="47">
        <v>150.0</v>
      </c>
      <c r="D199" s="47">
        <f t="shared" ref="D199:D202" si="8">150*0.95</f>
        <v>142.5</v>
      </c>
      <c r="E199" s="68">
        <v>150.0</v>
      </c>
      <c r="F199" s="67">
        <f t="shared" si="5"/>
        <v>147.5</v>
      </c>
      <c r="G199" s="68">
        <f t="shared" ref="G199:G202" si="9">150*0.9</f>
        <v>135</v>
      </c>
    </row>
    <row r="200" ht="14.25" customHeight="1">
      <c r="A200" s="47" t="s">
        <v>84</v>
      </c>
      <c r="B200" s="47">
        <v>150.0</v>
      </c>
      <c r="C200" s="47">
        <v>150.0</v>
      </c>
      <c r="D200" s="47">
        <f t="shared" si="8"/>
        <v>142.5</v>
      </c>
      <c r="E200" s="47">
        <v>150.0</v>
      </c>
      <c r="F200" s="67">
        <f t="shared" si="5"/>
        <v>147.5</v>
      </c>
      <c r="G200" s="47">
        <f t="shared" si="9"/>
        <v>135</v>
      </c>
    </row>
    <row r="201" ht="14.25" customHeight="1">
      <c r="A201" s="47" t="s">
        <v>42</v>
      </c>
      <c r="B201" s="47">
        <v>150.0</v>
      </c>
      <c r="C201" s="47">
        <v>150.0</v>
      </c>
      <c r="D201" s="47">
        <f t="shared" si="8"/>
        <v>142.5</v>
      </c>
      <c r="E201" s="47">
        <v>150.0</v>
      </c>
      <c r="F201" s="67">
        <f t="shared" si="5"/>
        <v>147.5</v>
      </c>
      <c r="G201" s="47">
        <f t="shared" si="9"/>
        <v>135</v>
      </c>
    </row>
    <row r="202" ht="14.25" customHeight="1">
      <c r="A202" s="47" t="s">
        <v>50</v>
      </c>
      <c r="B202" s="47">
        <v>150.0</v>
      </c>
      <c r="C202" s="47">
        <v>150.0</v>
      </c>
      <c r="D202" s="47">
        <f t="shared" si="8"/>
        <v>142.5</v>
      </c>
      <c r="E202" s="47">
        <v>150.0</v>
      </c>
      <c r="F202" s="67">
        <f t="shared" si="5"/>
        <v>147.5</v>
      </c>
      <c r="G202" s="47">
        <f t="shared" si="9"/>
        <v>135</v>
      </c>
    </row>
    <row r="203" ht="14.25" customHeight="1">
      <c r="A203" s="47" t="s">
        <v>58</v>
      </c>
      <c r="B203" s="47">
        <v>200.0</v>
      </c>
      <c r="C203" s="47">
        <v>200.0</v>
      </c>
      <c r="D203" s="47">
        <f>200*0.9</f>
        <v>180</v>
      </c>
      <c r="E203" s="47">
        <v>200.0</v>
      </c>
      <c r="F203" s="67">
        <f t="shared" si="5"/>
        <v>193.3333333</v>
      </c>
      <c r="G203" s="47">
        <f t="shared" ref="G203:G204" si="10">200*0.9</f>
        <v>180</v>
      </c>
    </row>
    <row r="204" ht="14.25" customHeight="1">
      <c r="A204" s="47" t="s">
        <v>146</v>
      </c>
      <c r="B204" s="47">
        <v>150.0</v>
      </c>
      <c r="C204" s="47">
        <v>150.0</v>
      </c>
      <c r="D204" s="47">
        <f>150*0.95</f>
        <v>142.5</v>
      </c>
      <c r="E204" s="47">
        <v>200.0</v>
      </c>
      <c r="F204" s="67">
        <f t="shared" si="5"/>
        <v>180.8333333</v>
      </c>
      <c r="G204" s="47">
        <f t="shared" si="10"/>
        <v>180</v>
      </c>
    </row>
    <row r="205" ht="14.25" customHeight="1">
      <c r="A205" s="21" t="s">
        <v>53</v>
      </c>
      <c r="B205" s="21">
        <v>180.0</v>
      </c>
      <c r="C205" s="21">
        <v>180.0</v>
      </c>
      <c r="D205" s="21">
        <f>180*0.95</f>
        <v>171</v>
      </c>
      <c r="E205" s="21">
        <v>180.0</v>
      </c>
      <c r="F205" s="37">
        <f t="shared" si="5"/>
        <v>177</v>
      </c>
      <c r="G205" s="21">
        <f>180*0.9</f>
        <v>162</v>
      </c>
    </row>
    <row r="206" ht="14.25" customHeight="1">
      <c r="A206" s="33" t="s">
        <v>112</v>
      </c>
      <c r="B206" s="33">
        <v>280.0</v>
      </c>
      <c r="C206" s="33">
        <v>280.0</v>
      </c>
      <c r="D206" s="33">
        <f>280*0.9</f>
        <v>252</v>
      </c>
      <c r="E206" s="33">
        <v>280.0</v>
      </c>
      <c r="F206" s="37">
        <f t="shared" si="5"/>
        <v>270.6666667</v>
      </c>
      <c r="G206" s="24" t="s">
        <v>18</v>
      </c>
    </row>
    <row r="207" ht="14.25" customHeight="1">
      <c r="A207" s="71" t="s">
        <v>325</v>
      </c>
      <c r="B207" s="72"/>
      <c r="C207" s="72"/>
      <c r="D207" s="72"/>
      <c r="E207" s="72"/>
      <c r="F207" s="72"/>
      <c r="G207" s="72"/>
    </row>
    <row r="208" ht="14.25" customHeight="1">
      <c r="A208" s="21" t="s">
        <v>326</v>
      </c>
      <c r="B208" s="21">
        <v>60.0</v>
      </c>
      <c r="C208" s="21">
        <v>60.0</v>
      </c>
      <c r="D208" s="21">
        <v>60.0</v>
      </c>
      <c r="E208" s="73">
        <v>120.0</v>
      </c>
      <c r="F208" s="66">
        <f>D208*(4/12)+E208*(8/12)</f>
        <v>100</v>
      </c>
      <c r="G208" s="19">
        <f>60*0.9</f>
        <v>54</v>
      </c>
    </row>
    <row r="209" ht="14.25" customHeight="1">
      <c r="A209" s="21" t="s">
        <v>328</v>
      </c>
      <c r="B209" s="21">
        <v>75.0</v>
      </c>
      <c r="C209" s="21">
        <v>75.0</v>
      </c>
      <c r="D209" s="21">
        <v>75.0</v>
      </c>
      <c r="E209" s="73" t="s">
        <v>18</v>
      </c>
      <c r="F209" s="66">
        <v>75.0</v>
      </c>
      <c r="G209" s="21">
        <f>70*0.9</f>
        <v>63</v>
      </c>
    </row>
    <row r="210" ht="14.25" customHeight="1">
      <c r="A210" s="21" t="s">
        <v>329</v>
      </c>
      <c r="B210" s="21">
        <v>75.0</v>
      </c>
      <c r="C210" s="21">
        <v>75.0</v>
      </c>
      <c r="D210" s="21">
        <v>75.0</v>
      </c>
      <c r="E210" s="19" t="s">
        <v>18</v>
      </c>
      <c r="F210" s="74" t="s">
        <v>22</v>
      </c>
      <c r="G210" s="19" t="s">
        <v>18</v>
      </c>
    </row>
    <row r="211" ht="14.25" customHeight="1">
      <c r="A211" s="7" t="s">
        <v>330</v>
      </c>
      <c r="B211" s="7">
        <v>80.0</v>
      </c>
      <c r="C211" s="21">
        <v>80.0</v>
      </c>
      <c r="D211" s="21">
        <v>80.0</v>
      </c>
      <c r="E211" s="73">
        <v>120.0</v>
      </c>
      <c r="F211" s="66">
        <f t="shared" ref="F211:F212" si="11">D211*(4/12)+E211*(8/12)</f>
        <v>106.6666667</v>
      </c>
      <c r="G211" s="19" t="s">
        <v>18</v>
      </c>
    </row>
    <row r="212" ht="14.25" customHeight="1">
      <c r="A212" s="21" t="s">
        <v>54</v>
      </c>
      <c r="B212" s="21">
        <v>100.0</v>
      </c>
      <c r="C212" s="21">
        <v>100.0</v>
      </c>
      <c r="D212" s="21">
        <v>100.0</v>
      </c>
      <c r="E212" s="73">
        <v>150.0</v>
      </c>
      <c r="F212" s="66">
        <f t="shared" si="11"/>
        <v>133.3333333</v>
      </c>
      <c r="G212" s="19">
        <f>100*0.9</f>
        <v>90</v>
      </c>
    </row>
    <row r="213" ht="14.25" customHeight="1">
      <c r="A213" s="21" t="s">
        <v>331</v>
      </c>
      <c r="B213" s="19" t="s">
        <v>18</v>
      </c>
      <c r="C213" s="19" t="s">
        <v>18</v>
      </c>
      <c r="D213" s="19" t="s">
        <v>18</v>
      </c>
      <c r="E213" s="19" t="s">
        <v>18</v>
      </c>
      <c r="F213" s="74" t="s">
        <v>22</v>
      </c>
      <c r="G213" s="19">
        <f>150*0.95</f>
        <v>142.5</v>
      </c>
    </row>
    <row r="214" ht="14.25" customHeight="1">
      <c r="A214" s="21" t="s">
        <v>332</v>
      </c>
      <c r="B214" s="19" t="s">
        <v>18</v>
      </c>
      <c r="C214" s="19" t="s">
        <v>18</v>
      </c>
      <c r="D214" s="19" t="s">
        <v>18</v>
      </c>
      <c r="E214" s="19" t="s">
        <v>18</v>
      </c>
      <c r="F214" s="74" t="s">
        <v>22</v>
      </c>
      <c r="G214" s="77">
        <f>165*0.95</f>
        <v>156.75</v>
      </c>
    </row>
    <row r="215" ht="14.25" customHeight="1">
      <c r="A215" s="21" t="s">
        <v>333</v>
      </c>
      <c r="B215" s="19" t="s">
        <v>18</v>
      </c>
      <c r="C215" s="19" t="s">
        <v>18</v>
      </c>
      <c r="D215" s="19" t="s">
        <v>18</v>
      </c>
      <c r="E215" s="19" t="s">
        <v>18</v>
      </c>
      <c r="F215" s="74" t="s">
        <v>22</v>
      </c>
      <c r="G215" s="19">
        <f>180*0.95</f>
        <v>171</v>
      </c>
    </row>
    <row r="216" ht="14.25" customHeight="1">
      <c r="A216" s="21" t="s">
        <v>334</v>
      </c>
      <c r="B216" s="19" t="s">
        <v>18</v>
      </c>
      <c r="C216" s="19" t="s">
        <v>18</v>
      </c>
      <c r="D216" s="19" t="s">
        <v>18</v>
      </c>
      <c r="E216" s="19" t="s">
        <v>18</v>
      </c>
      <c r="F216" s="74" t="s">
        <v>22</v>
      </c>
      <c r="G216" s="21">
        <f t="shared" ref="G216:G217" si="12">200*0.95</f>
        <v>190</v>
      </c>
    </row>
    <row r="217" ht="14.25" customHeight="1">
      <c r="A217" s="33" t="s">
        <v>129</v>
      </c>
      <c r="B217" s="33">
        <v>200.0</v>
      </c>
      <c r="C217" s="33">
        <v>200.0</v>
      </c>
      <c r="D217" s="33">
        <f>200*0.9</f>
        <v>180</v>
      </c>
      <c r="E217" s="33">
        <v>200.0</v>
      </c>
      <c r="F217" s="65">
        <f>D217*(4/12)+E217*(8/12)</f>
        <v>193.3333333</v>
      </c>
      <c r="G217" s="33">
        <f t="shared" si="12"/>
        <v>190</v>
      </c>
    </row>
    <row r="218" ht="14.25" customHeight="1">
      <c r="E218" s="79" t="s">
        <v>335</v>
      </c>
    </row>
    <row r="219" ht="14.25" customHeight="1">
      <c r="G219" s="2" t="s">
        <v>336</v>
      </c>
    </row>
    <row r="220" ht="14.25" customHeight="1"/>
    <row r="221" ht="14.25" customHeight="1">
      <c r="A221" s="49" t="s">
        <v>337</v>
      </c>
      <c r="B221" s="49"/>
      <c r="C221" s="49"/>
      <c r="D221" s="49"/>
      <c r="E221" s="49"/>
      <c r="F221" s="53" t="s">
        <v>338</v>
      </c>
    </row>
    <row r="222" ht="14.25" customHeight="1">
      <c r="A222" s="21" t="s">
        <v>275</v>
      </c>
    </row>
    <row r="223" ht="14.25" customHeight="1">
      <c r="B223" s="80" t="s">
        <v>339</v>
      </c>
      <c r="C223" s="22"/>
      <c r="D223" s="22"/>
      <c r="E223" s="22"/>
      <c r="F223" s="22"/>
      <c r="G223" s="22"/>
      <c r="H223" s="22"/>
      <c r="I223" s="22"/>
      <c r="J223" s="22"/>
      <c r="K223" s="22"/>
    </row>
    <row r="224" ht="14.25" customHeight="1">
      <c r="B224" s="81" t="s">
        <v>340</v>
      </c>
    </row>
    <row r="225" ht="14.25" customHeight="1"/>
    <row r="226" ht="14.25" customHeight="1">
      <c r="B226" s="22" t="s">
        <v>341</v>
      </c>
      <c r="C226" s="22"/>
      <c r="D226" s="22"/>
      <c r="E226" s="22"/>
      <c r="F226" s="22"/>
      <c r="G226" s="22"/>
      <c r="H226" s="22"/>
      <c r="I226" s="22"/>
      <c r="J226" s="22"/>
      <c r="K226" s="22"/>
    </row>
    <row r="227" ht="14.25" customHeight="1">
      <c r="B227" s="21" t="s">
        <v>342</v>
      </c>
    </row>
    <row r="228" ht="14.25" customHeight="1">
      <c r="B228" s="21" t="s">
        <v>343</v>
      </c>
    </row>
    <row r="229" ht="14.25" customHeight="1">
      <c r="B229" s="21" t="s">
        <v>344</v>
      </c>
    </row>
    <row r="230" ht="14.25" customHeight="1">
      <c r="B230" s="21" t="s">
        <v>345</v>
      </c>
    </row>
    <row r="231" ht="14.25" customHeight="1">
      <c r="B231" s="79"/>
    </row>
    <row r="232" ht="14.25" customHeight="1">
      <c r="B232" s="22" t="s">
        <v>346</v>
      </c>
      <c r="C232" s="22"/>
      <c r="D232" s="22"/>
      <c r="E232" s="22"/>
      <c r="F232" s="22"/>
      <c r="G232" s="22"/>
      <c r="H232" s="22"/>
      <c r="I232" s="22"/>
      <c r="J232" s="22"/>
      <c r="K232" s="22"/>
    </row>
    <row r="233" ht="14.25" customHeight="1">
      <c r="B233" s="21" t="s">
        <v>347</v>
      </c>
    </row>
    <row r="234" ht="14.25" customHeight="1"/>
    <row r="235" ht="14.25" customHeight="1">
      <c r="B235" s="2" t="s">
        <v>348</v>
      </c>
    </row>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F180:G180"/>
    <mergeCell ref="A207:G207"/>
  </mergeCells>
  <printOptions/>
  <pageMargins bottom="0.75" footer="0.0" header="0.0" left="0.7" right="0.7" top="0.75"/>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sheetViews>
  <sheetFormatPr customHeight="1" defaultColWidth="14.43" defaultRowHeight="15.0"/>
  <cols>
    <col customWidth="1" min="1" max="1" width="25.0"/>
    <col customWidth="1" min="2" max="2" width="64.0"/>
    <col customWidth="1" min="3" max="4" width="13.14"/>
    <col customWidth="1" min="5" max="5" width="14.86"/>
    <col customWidth="1" min="6" max="6" width="37.71"/>
    <col customWidth="1" min="7" max="26" width="13.14"/>
  </cols>
  <sheetData>
    <row r="1" ht="14.25" customHeight="1">
      <c r="A1" s="3" t="s">
        <v>2</v>
      </c>
      <c r="B1" s="4"/>
      <c r="C1" s="4"/>
      <c r="D1" s="4"/>
      <c r="E1" s="4"/>
      <c r="F1" s="4"/>
      <c r="G1" s="4"/>
      <c r="H1" s="4"/>
      <c r="I1" s="4"/>
    </row>
    <row r="2" ht="14.25" customHeight="1"/>
    <row r="3" ht="14.25" customHeight="1">
      <c r="A3" s="5" t="s">
        <v>5</v>
      </c>
      <c r="B3" s="6" t="s">
        <v>3</v>
      </c>
      <c r="C3" s="8">
        <v>1928.0</v>
      </c>
      <c r="D3" s="10" t="s">
        <v>6</v>
      </c>
      <c r="E3" s="12" t="s">
        <v>7</v>
      </c>
      <c r="F3" s="5" t="s">
        <v>3</v>
      </c>
      <c r="G3" s="8">
        <v>1910.0</v>
      </c>
      <c r="H3" s="10" t="s">
        <v>6</v>
      </c>
      <c r="I3" s="16" t="s">
        <v>7</v>
      </c>
      <c r="M3" s="22" t="s">
        <v>19</v>
      </c>
      <c r="N3" s="22"/>
    </row>
    <row r="4" ht="14.25" customHeight="1">
      <c r="A4" s="23" t="s">
        <v>21</v>
      </c>
      <c r="B4" s="25"/>
      <c r="C4" s="25"/>
      <c r="D4" s="25"/>
      <c r="E4" s="27"/>
      <c r="F4" s="28"/>
      <c r="G4" s="9"/>
      <c r="H4" s="9"/>
      <c r="I4" s="29"/>
    </row>
    <row r="5" ht="14.25" customHeight="1">
      <c r="A5" s="30" t="s">
        <v>32</v>
      </c>
      <c r="B5" s="21" t="s">
        <v>34</v>
      </c>
      <c r="C5" s="21">
        <v>600.0</v>
      </c>
      <c r="E5" s="29"/>
      <c r="F5" s="32" t="s">
        <v>15</v>
      </c>
      <c r="G5" s="19" t="s">
        <v>18</v>
      </c>
      <c r="I5" s="29"/>
    </row>
    <row r="6" ht="14.25" customHeight="1">
      <c r="A6" s="30"/>
      <c r="B6" s="21" t="s">
        <v>23</v>
      </c>
      <c r="C6" s="21">
        <v>120.0</v>
      </c>
      <c r="D6" s="34">
        <f>C6/C5</f>
        <v>0.2</v>
      </c>
      <c r="E6" s="29">
        <f>600/120</f>
        <v>5</v>
      </c>
      <c r="F6" s="32" t="s">
        <v>58</v>
      </c>
      <c r="G6" s="19">
        <v>120.0</v>
      </c>
      <c r="I6" s="29"/>
    </row>
    <row r="7" ht="14.25" customHeight="1">
      <c r="A7" s="30"/>
      <c r="B7" s="21" t="s">
        <v>61</v>
      </c>
      <c r="C7" s="21">
        <v>75.0</v>
      </c>
      <c r="E7" s="29"/>
      <c r="I7" s="29"/>
    </row>
    <row r="8" ht="14.25" customHeight="1">
      <c r="A8" s="30" t="s">
        <v>64</v>
      </c>
      <c r="B8" s="21" t="s">
        <v>65</v>
      </c>
      <c r="C8" s="21">
        <v>600.0</v>
      </c>
      <c r="E8" s="29"/>
      <c r="F8" s="32" t="s">
        <v>20</v>
      </c>
      <c r="G8" s="19" t="s">
        <v>18</v>
      </c>
      <c r="I8" s="29"/>
    </row>
    <row r="9" ht="14.25" customHeight="1">
      <c r="A9" s="32"/>
      <c r="B9" s="21" t="s">
        <v>69</v>
      </c>
      <c r="C9" s="21">
        <v>120.0</v>
      </c>
      <c r="D9" s="34">
        <f>C9/C8</f>
        <v>0.2</v>
      </c>
      <c r="E9" s="29">
        <f>600/120</f>
        <v>5</v>
      </c>
      <c r="F9" s="32" t="s">
        <v>24</v>
      </c>
      <c r="G9" s="19">
        <v>80.0</v>
      </c>
      <c r="I9" s="29"/>
    </row>
    <row r="10" ht="14.25" customHeight="1">
      <c r="A10" s="32"/>
      <c r="B10" s="21" t="s">
        <v>61</v>
      </c>
      <c r="C10" s="21">
        <v>75.0</v>
      </c>
      <c r="E10" s="29"/>
      <c r="F10" s="32" t="s">
        <v>23</v>
      </c>
      <c r="G10" s="21">
        <v>70.0</v>
      </c>
      <c r="I10" s="29"/>
    </row>
    <row r="11" ht="14.25" customHeight="1">
      <c r="A11" s="35"/>
      <c r="B11" s="33" t="s">
        <v>85</v>
      </c>
      <c r="C11" s="33"/>
      <c r="D11" s="33"/>
      <c r="E11" s="36"/>
      <c r="F11" s="35" t="s">
        <v>85</v>
      </c>
      <c r="G11" s="33"/>
      <c r="H11" s="33"/>
      <c r="I11" s="36"/>
    </row>
    <row r="12" ht="14.25" customHeight="1">
      <c r="A12" s="23" t="s">
        <v>88</v>
      </c>
      <c r="B12" s="21" t="s">
        <v>13</v>
      </c>
      <c r="C12" s="7">
        <v>3000.0</v>
      </c>
      <c r="E12" s="29"/>
      <c r="F12" s="23" t="s">
        <v>13</v>
      </c>
      <c r="G12" s="18" t="s">
        <v>90</v>
      </c>
      <c r="H12" s="18"/>
      <c r="I12" s="38"/>
    </row>
    <row r="13" ht="14.25" customHeight="1">
      <c r="A13" s="32"/>
      <c r="B13" s="21" t="s">
        <v>92</v>
      </c>
      <c r="C13" s="7">
        <v>1500.0</v>
      </c>
      <c r="E13" s="29"/>
      <c r="F13" s="32" t="s">
        <v>92</v>
      </c>
      <c r="G13" s="21" t="s">
        <v>95</v>
      </c>
      <c r="I13" s="29"/>
    </row>
    <row r="14" ht="14.25" customHeight="1">
      <c r="A14" s="32"/>
      <c r="B14" s="39" t="s">
        <v>23</v>
      </c>
      <c r="C14" s="39">
        <v>120.0</v>
      </c>
      <c r="D14" s="40">
        <f>C14/C12</f>
        <v>0.04</v>
      </c>
      <c r="E14" s="42">
        <f t="shared" ref="E14:E15" si="1">3000/120</f>
        <v>25</v>
      </c>
      <c r="F14" s="44" t="s">
        <v>23</v>
      </c>
      <c r="G14" s="39">
        <v>70.0</v>
      </c>
      <c r="H14" s="40">
        <f t="shared" ref="H14:H15" si="2">G14/1500</f>
        <v>0.04666666667</v>
      </c>
      <c r="I14" s="48">
        <f>1500/70</f>
        <v>21.42857143</v>
      </c>
    </row>
    <row r="15" ht="14.25" customHeight="1">
      <c r="A15" s="32"/>
      <c r="B15" s="39" t="s">
        <v>39</v>
      </c>
      <c r="C15" s="39">
        <v>120.0</v>
      </c>
      <c r="D15" s="40">
        <f>C15/C12</f>
        <v>0.04</v>
      </c>
      <c r="E15" s="42">
        <f t="shared" si="1"/>
        <v>25</v>
      </c>
      <c r="F15" s="44" t="s">
        <v>110</v>
      </c>
      <c r="G15" s="39">
        <v>75.0</v>
      </c>
      <c r="H15" s="40">
        <f t="shared" si="2"/>
        <v>0.05</v>
      </c>
      <c r="I15" s="42">
        <f>1500/75</f>
        <v>20</v>
      </c>
    </row>
    <row r="16" ht="14.25" customHeight="1">
      <c r="A16" s="32"/>
      <c r="B16" s="21" t="s">
        <v>115</v>
      </c>
      <c r="C16" s="21">
        <v>100.0</v>
      </c>
      <c r="D16" s="51">
        <f>C16/C12</f>
        <v>0.03333333333</v>
      </c>
      <c r="E16" s="29">
        <f>3000/100</f>
        <v>30</v>
      </c>
      <c r="F16" s="32" t="s">
        <v>24</v>
      </c>
      <c r="G16" s="21">
        <v>70.0</v>
      </c>
      <c r="I16" s="29"/>
    </row>
    <row r="17" ht="14.25" customHeight="1">
      <c r="A17" s="32"/>
      <c r="B17" s="21" t="s">
        <v>118</v>
      </c>
      <c r="C17" s="21">
        <v>100.0</v>
      </c>
      <c r="E17" s="29"/>
      <c r="F17" s="32" t="s">
        <v>120</v>
      </c>
      <c r="G17" s="21">
        <v>80.0</v>
      </c>
      <c r="I17" s="29"/>
    </row>
    <row r="18" ht="14.25" customHeight="1">
      <c r="A18" s="32"/>
      <c r="B18" s="21" t="s">
        <v>121</v>
      </c>
      <c r="C18" s="21">
        <v>100.0</v>
      </c>
      <c r="E18" s="29"/>
      <c r="F18" s="32" t="s">
        <v>122</v>
      </c>
      <c r="G18" s="21">
        <v>50.0</v>
      </c>
      <c r="I18" s="29"/>
    </row>
    <row r="19" ht="14.25" customHeight="1">
      <c r="A19" s="32"/>
      <c r="B19" s="21" t="s">
        <v>123</v>
      </c>
      <c r="C19" s="21">
        <v>100.0</v>
      </c>
      <c r="E19" s="29"/>
      <c r="F19" s="32" t="s">
        <v>124</v>
      </c>
      <c r="G19" s="21">
        <v>60.0</v>
      </c>
      <c r="I19" s="29"/>
    </row>
    <row r="20" ht="14.25" customHeight="1">
      <c r="A20" s="32"/>
      <c r="B20" s="21" t="s">
        <v>126</v>
      </c>
      <c r="C20" s="21">
        <v>100.0</v>
      </c>
      <c r="E20" s="29"/>
      <c r="F20" s="32" t="s">
        <v>127</v>
      </c>
      <c r="G20" s="21">
        <v>75.0</v>
      </c>
      <c r="I20" s="29"/>
    </row>
    <row r="21" ht="14.25" customHeight="1">
      <c r="A21" s="32"/>
      <c r="B21" s="21" t="s">
        <v>128</v>
      </c>
      <c r="C21" s="21">
        <v>100.0</v>
      </c>
      <c r="E21" s="29"/>
      <c r="F21" s="32" t="s">
        <v>130</v>
      </c>
      <c r="G21" s="21">
        <v>80.0</v>
      </c>
      <c r="I21" s="29"/>
    </row>
    <row r="22" ht="14.25" customHeight="1">
      <c r="A22" s="32"/>
      <c r="B22" s="21" t="s">
        <v>131</v>
      </c>
      <c r="C22" s="21">
        <v>100.0</v>
      </c>
      <c r="E22" s="29"/>
      <c r="F22" s="32" t="s">
        <v>133</v>
      </c>
      <c r="G22" s="21">
        <v>70.0</v>
      </c>
      <c r="I22" s="29"/>
    </row>
    <row r="23" ht="14.25" customHeight="1">
      <c r="A23" s="32"/>
      <c r="B23" s="21" t="s">
        <v>135</v>
      </c>
      <c r="C23" s="21">
        <v>100.0</v>
      </c>
      <c r="E23" s="29"/>
      <c r="F23" s="32" t="s">
        <v>136</v>
      </c>
      <c r="G23" s="21">
        <v>90.0</v>
      </c>
      <c r="I23" s="29"/>
    </row>
    <row r="24" ht="14.25" customHeight="1">
      <c r="A24" s="32"/>
      <c r="B24" s="21" t="s">
        <v>139</v>
      </c>
      <c r="C24" s="21">
        <v>100.0</v>
      </c>
      <c r="E24" s="29"/>
      <c r="F24" s="32" t="s">
        <v>140</v>
      </c>
      <c r="G24" s="21">
        <v>75.0</v>
      </c>
      <c r="I24" s="29"/>
    </row>
    <row r="25" ht="14.25" customHeight="1">
      <c r="A25" s="32"/>
      <c r="B25" s="21" t="s">
        <v>142</v>
      </c>
      <c r="C25" s="21">
        <v>100.0</v>
      </c>
      <c r="E25" s="29"/>
      <c r="F25" s="32" t="s">
        <v>144</v>
      </c>
      <c r="G25" s="21">
        <v>80.0</v>
      </c>
      <c r="I25" s="29"/>
      <c r="L25" s="2"/>
      <c r="M25" s="2"/>
      <c r="N25" s="2"/>
    </row>
    <row r="26" ht="14.25" customHeight="1">
      <c r="A26" s="32"/>
      <c r="B26" s="21" t="s">
        <v>145</v>
      </c>
      <c r="C26" s="21">
        <v>100.0</v>
      </c>
      <c r="E26" s="29"/>
      <c r="F26" s="32" t="s">
        <v>147</v>
      </c>
      <c r="G26" s="21">
        <v>80.0</v>
      </c>
      <c r="I26" s="29"/>
    </row>
    <row r="27" ht="14.25" customHeight="1">
      <c r="A27" s="32"/>
      <c r="B27" s="21" t="s">
        <v>148</v>
      </c>
      <c r="C27" s="21">
        <v>100.0</v>
      </c>
      <c r="E27" s="29"/>
      <c r="F27" s="32" t="s">
        <v>149</v>
      </c>
      <c r="G27" s="21">
        <v>80.0</v>
      </c>
      <c r="I27" s="29"/>
    </row>
    <row r="28" ht="14.25" customHeight="1">
      <c r="A28" s="32"/>
      <c r="B28" s="21" t="s">
        <v>150</v>
      </c>
      <c r="C28" s="21">
        <v>100.0</v>
      </c>
      <c r="E28" s="29"/>
      <c r="F28" s="32" t="s">
        <v>151</v>
      </c>
      <c r="G28" s="21">
        <v>60.0</v>
      </c>
      <c r="I28" s="29"/>
    </row>
    <row r="29" ht="14.25" customHeight="1">
      <c r="A29" s="32"/>
      <c r="B29" s="21" t="s">
        <v>154</v>
      </c>
      <c r="C29" s="21">
        <v>100.0</v>
      </c>
      <c r="E29" s="29"/>
      <c r="F29" s="32" t="s">
        <v>156</v>
      </c>
      <c r="G29" s="21">
        <v>100.0</v>
      </c>
      <c r="I29" s="29"/>
    </row>
    <row r="30" ht="14.25" customHeight="1">
      <c r="A30" s="32"/>
      <c r="B30" s="21" t="s">
        <v>157</v>
      </c>
      <c r="C30" s="21">
        <v>100.0</v>
      </c>
      <c r="E30" s="29"/>
      <c r="F30" s="32" t="s">
        <v>158</v>
      </c>
      <c r="G30" s="21">
        <v>60.0</v>
      </c>
      <c r="I30" s="29"/>
    </row>
    <row r="31" ht="14.25" customHeight="1">
      <c r="A31" s="32"/>
      <c r="B31" s="39" t="s">
        <v>159</v>
      </c>
      <c r="C31" s="39">
        <v>80.0</v>
      </c>
      <c r="D31" s="40">
        <f>80/3000</f>
        <v>0.02666666667</v>
      </c>
      <c r="E31" s="42">
        <f>3000/80</f>
        <v>37.5</v>
      </c>
      <c r="F31" s="32" t="s">
        <v>162</v>
      </c>
      <c r="G31" s="21">
        <v>80.0</v>
      </c>
      <c r="I31" s="29"/>
    </row>
    <row r="32" ht="14.25" customHeight="1">
      <c r="A32" s="32"/>
      <c r="B32" s="21" t="s">
        <v>163</v>
      </c>
      <c r="C32" s="21">
        <v>100.0</v>
      </c>
      <c r="E32" s="29"/>
      <c r="F32" s="32" t="s">
        <v>165</v>
      </c>
      <c r="G32" s="21">
        <v>60.0</v>
      </c>
      <c r="I32" s="29"/>
    </row>
    <row r="33" ht="14.25" customHeight="1">
      <c r="A33" s="32"/>
      <c r="B33" s="21" t="s">
        <v>167</v>
      </c>
      <c r="C33" s="21">
        <v>75.0</v>
      </c>
      <c r="E33" s="29"/>
      <c r="F33" s="32" t="s">
        <v>139</v>
      </c>
      <c r="G33" s="21">
        <v>50.0</v>
      </c>
      <c r="I33" s="29"/>
    </row>
    <row r="34" ht="14.25" customHeight="1">
      <c r="A34" s="32"/>
      <c r="B34" s="21" t="s">
        <v>170</v>
      </c>
      <c r="C34" s="21">
        <v>100.0</v>
      </c>
      <c r="E34" s="29"/>
      <c r="F34" s="44" t="s">
        <v>171</v>
      </c>
      <c r="G34" s="39">
        <v>60.0</v>
      </c>
      <c r="H34" s="40">
        <f>G34/1500</f>
        <v>0.04</v>
      </c>
      <c r="I34" s="42">
        <f>1500/60</f>
        <v>25</v>
      </c>
    </row>
    <row r="35" ht="14.25" customHeight="1">
      <c r="A35" s="32"/>
      <c r="B35" s="21" t="s">
        <v>174</v>
      </c>
      <c r="C35" s="21">
        <v>60.0</v>
      </c>
      <c r="D35" s="51">
        <f>C35/C12</f>
        <v>0.02</v>
      </c>
      <c r="E35" s="29">
        <f>3000/60</f>
        <v>50</v>
      </c>
      <c r="F35" s="32" t="s">
        <v>177</v>
      </c>
      <c r="G35" s="21">
        <v>40.0</v>
      </c>
      <c r="H35" s="21" t="s">
        <v>178</v>
      </c>
      <c r="I35" s="29"/>
    </row>
    <row r="36" ht="14.25" customHeight="1">
      <c r="A36" s="32"/>
      <c r="B36" s="21" t="s">
        <v>179</v>
      </c>
      <c r="C36" s="21">
        <v>100.0</v>
      </c>
      <c r="E36" s="29"/>
      <c r="F36" s="32" t="s">
        <v>180</v>
      </c>
      <c r="G36" s="21">
        <v>40.0</v>
      </c>
      <c r="I36" s="29"/>
    </row>
    <row r="37" ht="14.25" customHeight="1">
      <c r="A37" s="32"/>
      <c r="B37" s="21" t="s">
        <v>181</v>
      </c>
      <c r="C37" s="21">
        <v>100.0</v>
      </c>
      <c r="E37" s="29"/>
      <c r="F37" s="44" t="s">
        <v>185</v>
      </c>
      <c r="G37" s="39">
        <v>30.0</v>
      </c>
      <c r="H37" s="40">
        <f t="shared" ref="H37:H38" si="3">G37/1500</f>
        <v>0.02</v>
      </c>
      <c r="I37" s="42">
        <f>1500/30</f>
        <v>50</v>
      </c>
    </row>
    <row r="38" ht="14.25" customHeight="1">
      <c r="A38" s="32"/>
      <c r="B38" s="21" t="s">
        <v>192</v>
      </c>
      <c r="C38" s="21">
        <v>100.0</v>
      </c>
      <c r="E38" s="29"/>
      <c r="F38" s="44" t="s">
        <v>193</v>
      </c>
      <c r="G38" s="39">
        <v>40.0</v>
      </c>
      <c r="H38" s="40">
        <f t="shared" si="3"/>
        <v>0.02666666667</v>
      </c>
      <c r="I38" s="42">
        <f>1500/40</f>
        <v>37.5</v>
      </c>
    </row>
    <row r="39" ht="14.25" customHeight="1">
      <c r="A39" s="32"/>
      <c r="B39" s="39" t="s">
        <v>200</v>
      </c>
      <c r="C39" s="39">
        <v>75.0</v>
      </c>
      <c r="D39" s="40">
        <f>75/3000</f>
        <v>0.025</v>
      </c>
      <c r="E39" s="42">
        <f>3000/75</f>
        <v>40</v>
      </c>
      <c r="F39" s="32" t="s">
        <v>209</v>
      </c>
      <c r="G39" s="21">
        <v>60.0</v>
      </c>
      <c r="I39" s="29"/>
    </row>
    <row r="40" ht="14.25" customHeight="1">
      <c r="A40" s="32"/>
      <c r="B40" s="39" t="s">
        <v>212</v>
      </c>
      <c r="C40" s="39">
        <v>100.0</v>
      </c>
      <c r="D40" s="40">
        <f>C40/C12</f>
        <v>0.03333333333</v>
      </c>
      <c r="E40" s="42">
        <f>3000/100</f>
        <v>30</v>
      </c>
      <c r="F40" s="32" t="s">
        <v>221</v>
      </c>
      <c r="G40" s="21">
        <v>50.0</v>
      </c>
      <c r="I40" s="29"/>
    </row>
    <row r="41" ht="14.25" customHeight="1">
      <c r="A41" s="32"/>
      <c r="B41" s="21" t="s">
        <v>222</v>
      </c>
      <c r="C41" s="21">
        <v>100.0</v>
      </c>
      <c r="E41" s="29"/>
      <c r="F41" s="32" t="s">
        <v>192</v>
      </c>
      <c r="G41" s="21">
        <v>40.0</v>
      </c>
      <c r="I41" s="29"/>
    </row>
    <row r="42" ht="14.25" customHeight="1">
      <c r="A42" s="32"/>
      <c r="B42" s="21" t="s">
        <v>224</v>
      </c>
      <c r="C42" s="21">
        <v>100.0</v>
      </c>
      <c r="E42" s="29"/>
      <c r="F42" s="32" t="s">
        <v>225</v>
      </c>
      <c r="G42" s="21">
        <v>60.0</v>
      </c>
      <c r="I42" s="29"/>
    </row>
    <row r="43" ht="14.25" customHeight="1">
      <c r="A43" s="32"/>
      <c r="B43" s="21" t="s">
        <v>226</v>
      </c>
      <c r="C43" s="21">
        <v>100.0</v>
      </c>
      <c r="E43" s="29"/>
      <c r="F43" s="32" t="s">
        <v>228</v>
      </c>
      <c r="G43" s="21">
        <v>55.0</v>
      </c>
      <c r="I43" s="29"/>
    </row>
    <row r="44" ht="14.25" customHeight="1">
      <c r="A44" s="32"/>
      <c r="B44" s="21" t="s">
        <v>229</v>
      </c>
      <c r="C44" s="21">
        <v>100.0</v>
      </c>
      <c r="E44" s="29"/>
      <c r="F44" s="32" t="s">
        <v>231</v>
      </c>
      <c r="G44" s="21">
        <v>55.0</v>
      </c>
      <c r="I44" s="29"/>
    </row>
    <row r="45" ht="14.25" customHeight="1">
      <c r="A45" s="32"/>
      <c r="B45" s="21" t="s">
        <v>232</v>
      </c>
      <c r="C45" s="21">
        <v>100.0</v>
      </c>
      <c r="E45" s="29"/>
      <c r="F45" s="32" t="s">
        <v>233</v>
      </c>
      <c r="G45" s="21">
        <v>50.0</v>
      </c>
      <c r="I45" s="29"/>
      <c r="L45" s="21" t="s">
        <v>236</v>
      </c>
    </row>
    <row r="46" ht="14.25" customHeight="1">
      <c r="A46" s="32"/>
      <c r="B46" s="21" t="s">
        <v>237</v>
      </c>
      <c r="C46" s="21">
        <v>100.0</v>
      </c>
      <c r="E46" s="29"/>
      <c r="F46" s="32" t="s">
        <v>239</v>
      </c>
      <c r="G46" s="21">
        <v>70.0</v>
      </c>
      <c r="I46" s="29"/>
    </row>
    <row r="47" ht="14.25" customHeight="1">
      <c r="A47" s="32"/>
      <c r="B47" s="21" t="s">
        <v>240</v>
      </c>
      <c r="C47" s="21">
        <v>75.0</v>
      </c>
      <c r="E47" s="29"/>
      <c r="F47" s="32" t="s">
        <v>241</v>
      </c>
      <c r="G47" s="21">
        <v>50.0</v>
      </c>
      <c r="I47" s="29"/>
    </row>
    <row r="48" ht="14.25" customHeight="1">
      <c r="A48" s="32"/>
      <c r="B48" s="21" t="s">
        <v>243</v>
      </c>
      <c r="C48" s="21">
        <v>100.0</v>
      </c>
      <c r="E48" s="29"/>
      <c r="F48" s="32"/>
      <c r="I48" s="29"/>
    </row>
    <row r="49" ht="14.25" customHeight="1">
      <c r="A49" s="32"/>
      <c r="B49" s="21" t="s">
        <v>244</v>
      </c>
      <c r="C49" s="21">
        <v>100.0</v>
      </c>
      <c r="E49" s="29"/>
      <c r="F49" s="32"/>
      <c r="I49" s="29"/>
    </row>
    <row r="50" ht="14.25" customHeight="1">
      <c r="A50" s="32"/>
      <c r="B50" s="21" t="s">
        <v>245</v>
      </c>
      <c r="C50" s="21">
        <v>75.0</v>
      </c>
      <c r="E50" s="29"/>
      <c r="F50" s="32"/>
      <c r="I50" s="29"/>
    </row>
    <row r="51" ht="14.25" customHeight="1">
      <c r="A51" s="32"/>
      <c r="B51" s="21" t="s">
        <v>246</v>
      </c>
      <c r="C51" s="21">
        <v>60.0</v>
      </c>
      <c r="E51" s="29"/>
      <c r="F51" s="32"/>
      <c r="I51" s="29"/>
    </row>
    <row r="52" ht="14.25" customHeight="1">
      <c r="A52" s="23" t="s">
        <v>247</v>
      </c>
      <c r="B52" s="18" t="s">
        <v>249</v>
      </c>
      <c r="C52" s="18">
        <v>1200.0</v>
      </c>
      <c r="D52" s="18"/>
      <c r="E52" s="18"/>
      <c r="F52" s="23" t="s">
        <v>249</v>
      </c>
      <c r="G52" s="20" t="s">
        <v>18</v>
      </c>
      <c r="H52" s="18"/>
      <c r="I52" s="38"/>
    </row>
    <row r="53" ht="14.25" customHeight="1">
      <c r="A53" s="32"/>
      <c r="B53" s="21" t="s">
        <v>253</v>
      </c>
      <c r="C53" s="21">
        <v>150.0</v>
      </c>
      <c r="F53" s="32" t="s">
        <v>253</v>
      </c>
      <c r="G53" s="21">
        <v>90.0</v>
      </c>
      <c r="I53" s="29"/>
    </row>
    <row r="54" ht="14.25" customHeight="1">
      <c r="A54" s="32"/>
      <c r="B54" s="21" t="s">
        <v>256</v>
      </c>
      <c r="C54" s="21">
        <v>120.0</v>
      </c>
      <c r="D54" s="34">
        <f>C54/C52</f>
        <v>0.1</v>
      </c>
      <c r="E54" s="21">
        <f>1200/120</f>
        <v>10</v>
      </c>
      <c r="F54" s="32" t="s">
        <v>261</v>
      </c>
      <c r="G54" s="21">
        <v>70.0</v>
      </c>
      <c r="I54" s="29"/>
    </row>
    <row r="55" ht="14.25" customHeight="1">
      <c r="A55" s="32"/>
      <c r="B55" s="21" t="s">
        <v>35</v>
      </c>
      <c r="C55" s="21">
        <v>75.0</v>
      </c>
      <c r="F55" s="32" t="s">
        <v>23</v>
      </c>
      <c r="G55" s="21">
        <v>70.0</v>
      </c>
      <c r="I55" s="29"/>
    </row>
    <row r="56" ht="14.25" customHeight="1">
      <c r="A56" s="35"/>
      <c r="B56" s="33" t="s">
        <v>85</v>
      </c>
      <c r="C56" s="33"/>
      <c r="D56" s="33"/>
      <c r="E56" s="33"/>
      <c r="F56" s="35" t="s">
        <v>85</v>
      </c>
      <c r="G56" s="33"/>
      <c r="H56" s="33"/>
      <c r="I56" s="36"/>
    </row>
    <row r="57" ht="14.25" customHeight="1"/>
    <row r="58" ht="14.25" customHeight="1"/>
    <row r="59" ht="14.25" customHeight="1">
      <c r="A59" s="21" t="s">
        <v>265</v>
      </c>
    </row>
    <row r="60" ht="14.25" customHeight="1"/>
    <row r="61" ht="14.25" customHeight="1">
      <c r="A61" s="21" t="s">
        <v>266</v>
      </c>
      <c r="B61" s="7" t="s">
        <v>267</v>
      </c>
    </row>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2CBE1"/>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7.43"/>
    <col customWidth="1" min="2" max="2" width="14.29"/>
    <col customWidth="1" min="3" max="26" width="13.14"/>
  </cols>
  <sheetData>
    <row r="1" ht="14.25" customHeight="1">
      <c r="A1" s="1" t="s">
        <v>4</v>
      </c>
      <c r="B1" s="1"/>
      <c r="C1" s="1"/>
      <c r="D1" s="1"/>
    </row>
    <row r="2" ht="14.25" customHeight="1">
      <c r="A2" s="1"/>
      <c r="B2" s="1"/>
      <c r="C2" s="7"/>
      <c r="D2" s="1"/>
      <c r="E2" s="7"/>
      <c r="F2" s="7"/>
    </row>
    <row r="3" ht="14.25" customHeight="1">
      <c r="C3" s="2"/>
      <c r="D3" s="2"/>
      <c r="K3" s="2"/>
    </row>
    <row r="4" ht="14.25" customHeight="1">
      <c r="A4" s="11" t="s">
        <v>3</v>
      </c>
      <c r="B4" s="11">
        <v>1895.0</v>
      </c>
      <c r="C4" s="11">
        <v>1910.0</v>
      </c>
      <c r="D4" s="11">
        <v>1914.0</v>
      </c>
      <c r="E4" s="11">
        <v>1915.0</v>
      </c>
      <c r="F4" s="14">
        <v>1916.0</v>
      </c>
      <c r="G4" s="14">
        <v>1923.0</v>
      </c>
      <c r="H4" s="14" t="s">
        <v>10</v>
      </c>
      <c r="I4" s="14">
        <v>1932.0</v>
      </c>
      <c r="J4" s="14">
        <v>1933.0</v>
      </c>
      <c r="K4" s="11">
        <v>1945.0</v>
      </c>
    </row>
    <row r="5" ht="14.25" customHeight="1">
      <c r="A5" s="7" t="s">
        <v>13</v>
      </c>
      <c r="B5" s="19">
        <v>700.0</v>
      </c>
      <c r="C5" s="19">
        <v>1467.0</v>
      </c>
      <c r="D5" s="19">
        <f>((1500*2)+(3000*10))/12</f>
        <v>2750</v>
      </c>
      <c r="E5" s="19" t="s">
        <v>22</v>
      </c>
      <c r="F5" s="19" t="s">
        <v>22</v>
      </c>
      <c r="G5" s="21">
        <v>3000.0</v>
      </c>
      <c r="H5" s="21">
        <v>3000.0</v>
      </c>
      <c r="I5" s="37">
        <v>2566.6666666666665</v>
      </c>
      <c r="J5" s="21">
        <v>2700.0</v>
      </c>
      <c r="K5" s="21">
        <v>2000.0</v>
      </c>
    </row>
    <row r="6" ht="14.25" customHeight="1">
      <c r="A6" s="21" t="s">
        <v>15</v>
      </c>
      <c r="B6" s="19" t="s">
        <v>22</v>
      </c>
      <c r="C6" s="19" t="s">
        <v>22</v>
      </c>
      <c r="D6" s="19" t="s">
        <v>22</v>
      </c>
      <c r="E6" s="19" t="s">
        <v>22</v>
      </c>
      <c r="F6" s="19" t="s">
        <v>22</v>
      </c>
      <c r="G6" s="21">
        <v>600.0</v>
      </c>
      <c r="H6" s="21">
        <v>600.0</v>
      </c>
      <c r="I6" s="21">
        <v>600.0</v>
      </c>
      <c r="J6" s="21">
        <v>600.0</v>
      </c>
      <c r="K6" s="19">
        <v>800.0</v>
      </c>
    </row>
    <row r="7" ht="14.25" customHeight="1">
      <c r="A7" s="21" t="s">
        <v>20</v>
      </c>
      <c r="B7" s="19" t="s">
        <v>22</v>
      </c>
      <c r="C7" s="19" t="s">
        <v>22</v>
      </c>
      <c r="D7" s="19" t="s">
        <v>22</v>
      </c>
      <c r="E7" s="19" t="s">
        <v>22</v>
      </c>
      <c r="F7" s="19" t="s">
        <v>22</v>
      </c>
      <c r="G7" s="21">
        <v>600.0</v>
      </c>
      <c r="H7" s="21">
        <v>600.0</v>
      </c>
      <c r="I7" s="21">
        <v>600.0</v>
      </c>
      <c r="J7" s="21">
        <v>600.0</v>
      </c>
      <c r="K7" s="19">
        <v>800.0</v>
      </c>
    </row>
    <row r="8" ht="14.25" customHeight="1">
      <c r="A8" s="21" t="s">
        <v>98</v>
      </c>
      <c r="B8" s="19">
        <v>500.0</v>
      </c>
      <c r="D8" s="19">
        <v>1200.0</v>
      </c>
      <c r="F8" s="19"/>
      <c r="G8" s="21">
        <v>1200.0</v>
      </c>
      <c r="H8" s="33">
        <v>1200.0</v>
      </c>
      <c r="I8" s="33">
        <v>1200.0</v>
      </c>
      <c r="J8" s="33">
        <v>1200.0</v>
      </c>
      <c r="K8" s="24"/>
    </row>
    <row r="9" ht="14.25" customHeight="1">
      <c r="A9" s="43" t="s">
        <v>24</v>
      </c>
      <c r="B9" s="45">
        <v>30.0</v>
      </c>
      <c r="C9" s="43">
        <v>70.0</v>
      </c>
      <c r="D9" s="43">
        <v>100.0</v>
      </c>
      <c r="E9" s="43">
        <v>100.0</v>
      </c>
      <c r="F9" s="45">
        <v>100.0</v>
      </c>
      <c r="G9" s="45">
        <v>75.0</v>
      </c>
      <c r="H9" s="46">
        <v>120.0</v>
      </c>
      <c r="I9" s="46">
        <v>120.0</v>
      </c>
      <c r="J9" s="46"/>
      <c r="K9" s="50"/>
    </row>
    <row r="10" ht="14.25" customHeight="1">
      <c r="A10" s="50" t="s">
        <v>23</v>
      </c>
      <c r="B10" s="46">
        <v>35.0</v>
      </c>
      <c r="C10" s="50">
        <v>70.0</v>
      </c>
      <c r="D10" s="50">
        <v>100.0</v>
      </c>
      <c r="E10" s="50">
        <v>100.0</v>
      </c>
      <c r="F10" s="46">
        <v>100.0</v>
      </c>
      <c r="G10" s="46">
        <v>100.0</v>
      </c>
      <c r="H10" s="46">
        <v>120.0</v>
      </c>
      <c r="I10" s="46">
        <v>120.0</v>
      </c>
      <c r="J10" s="46">
        <v>108.0</v>
      </c>
      <c r="K10" s="50">
        <v>150.0</v>
      </c>
    </row>
    <row r="11" ht="14.25" customHeight="1">
      <c r="A11" s="50" t="s">
        <v>58</v>
      </c>
      <c r="B11" s="46">
        <v>60.0</v>
      </c>
      <c r="C11" s="50"/>
      <c r="D11" s="50">
        <v>170.0</v>
      </c>
      <c r="E11" s="50"/>
      <c r="F11" s="46"/>
      <c r="G11" s="46"/>
      <c r="H11" s="46">
        <v>150.0</v>
      </c>
      <c r="I11" s="46">
        <v>154.0</v>
      </c>
      <c r="J11" s="46">
        <v>144.0</v>
      </c>
      <c r="K11" s="46"/>
    </row>
    <row r="12" ht="14.25" customHeight="1">
      <c r="A12" s="21" t="s">
        <v>33</v>
      </c>
      <c r="B12" s="19">
        <v>55.0</v>
      </c>
      <c r="C12" s="21">
        <v>80.0</v>
      </c>
      <c r="D12" s="21">
        <v>120.0</v>
      </c>
      <c r="E12" s="21">
        <v>120.0</v>
      </c>
      <c r="F12" s="19">
        <v>120.0</v>
      </c>
      <c r="G12" s="19">
        <v>150.0</v>
      </c>
      <c r="H12" s="19">
        <v>150.0</v>
      </c>
      <c r="I12" s="19">
        <v>148.0</v>
      </c>
      <c r="J12" s="19">
        <v>135.0</v>
      </c>
      <c r="K12" s="19">
        <v>160.0</v>
      </c>
    </row>
    <row r="13" ht="14.25" customHeight="1">
      <c r="A13" s="21" t="s">
        <v>39</v>
      </c>
      <c r="B13" s="19">
        <v>35.0</v>
      </c>
      <c r="C13" s="21">
        <v>75.0</v>
      </c>
      <c r="D13" s="21">
        <v>90.0</v>
      </c>
      <c r="E13" s="21">
        <v>90.0</v>
      </c>
      <c r="F13" s="19">
        <v>90.0</v>
      </c>
      <c r="G13" s="19">
        <v>90.0</v>
      </c>
      <c r="H13" s="19">
        <v>120.0</v>
      </c>
      <c r="I13" s="19">
        <v>120.0</v>
      </c>
      <c r="J13" s="19">
        <v>108.0</v>
      </c>
      <c r="K13" s="19">
        <v>150.0</v>
      </c>
    </row>
    <row r="14" ht="14.25" customHeight="1">
      <c r="A14" s="21" t="s">
        <v>42</v>
      </c>
      <c r="B14" s="19" t="s">
        <v>22</v>
      </c>
      <c r="C14" s="19">
        <f>4*25</f>
        <v>100</v>
      </c>
      <c r="D14" s="19">
        <v>100.0</v>
      </c>
      <c r="E14" s="21">
        <v>100.0</v>
      </c>
      <c r="F14" s="19">
        <v>100.0</v>
      </c>
      <c r="G14" s="19">
        <v>100.0</v>
      </c>
      <c r="H14" s="19">
        <v>150.0</v>
      </c>
      <c r="I14" s="19">
        <v>148.0</v>
      </c>
      <c r="J14" s="19">
        <v>135.0</v>
      </c>
      <c r="K14" s="19">
        <v>130.0</v>
      </c>
    </row>
    <row r="15" ht="14.25" customHeight="1">
      <c r="A15" s="21" t="s">
        <v>153</v>
      </c>
      <c r="B15" s="19"/>
      <c r="C15" s="19"/>
      <c r="D15" s="19">
        <v>180.0</v>
      </c>
      <c r="F15" s="19"/>
      <c r="G15" s="19"/>
      <c r="H15" s="19">
        <v>230.0</v>
      </c>
      <c r="I15" s="19">
        <v>220.0</v>
      </c>
      <c r="J15" s="19">
        <f>220*0.98</f>
        <v>215.6</v>
      </c>
      <c r="K15" s="19"/>
    </row>
    <row r="16" ht="14.25" customHeight="1">
      <c r="A16" s="21" t="s">
        <v>46</v>
      </c>
      <c r="B16" s="19" t="s">
        <v>22</v>
      </c>
      <c r="C16" s="19">
        <f t="shared" ref="C16:D16" si="1">4*25</f>
        <v>100</v>
      </c>
      <c r="D16" s="19">
        <f t="shared" si="1"/>
        <v>100</v>
      </c>
      <c r="E16" s="21">
        <v>100.0</v>
      </c>
      <c r="F16" s="19">
        <v>100.0</v>
      </c>
      <c r="G16" s="19">
        <v>100.0</v>
      </c>
      <c r="H16" s="19">
        <v>100.0</v>
      </c>
      <c r="I16" s="53"/>
      <c r="J16" s="53"/>
      <c r="K16" s="21">
        <v>120.0</v>
      </c>
    </row>
    <row r="17" ht="14.25" customHeight="1">
      <c r="A17" s="21" t="s">
        <v>47</v>
      </c>
      <c r="B17" s="19">
        <v>35.0</v>
      </c>
      <c r="C17" s="21">
        <v>50.0</v>
      </c>
      <c r="D17" s="21">
        <v>50.0</v>
      </c>
      <c r="E17" s="21">
        <v>70.0</v>
      </c>
      <c r="F17" s="19">
        <v>70.0</v>
      </c>
      <c r="G17" s="21">
        <v>75.0</v>
      </c>
      <c r="H17" s="19">
        <v>120.0</v>
      </c>
      <c r="I17" s="19">
        <v>120.0</v>
      </c>
      <c r="J17" s="19">
        <v>108.0</v>
      </c>
      <c r="K17" s="19" t="s">
        <v>22</v>
      </c>
    </row>
    <row r="18" ht="14.25" customHeight="1">
      <c r="A18" s="21" t="s">
        <v>50</v>
      </c>
      <c r="B18" s="19" t="s">
        <v>22</v>
      </c>
      <c r="C18" s="21">
        <v>70.0</v>
      </c>
      <c r="D18" s="21">
        <v>50.0</v>
      </c>
      <c r="E18" s="21">
        <v>65.0</v>
      </c>
      <c r="F18" s="19">
        <v>60.0</v>
      </c>
      <c r="G18" s="19">
        <v>75.0</v>
      </c>
      <c r="H18" s="19">
        <v>150.0</v>
      </c>
      <c r="I18" s="19">
        <v>148.0</v>
      </c>
      <c r="J18" s="19">
        <v>135.0</v>
      </c>
      <c r="K18" s="19">
        <v>125.0</v>
      </c>
    </row>
    <row r="19" ht="14.25" customHeight="1">
      <c r="A19" s="21" t="s">
        <v>54</v>
      </c>
      <c r="B19" s="19" t="s">
        <v>22</v>
      </c>
      <c r="C19" s="19" t="s">
        <v>22</v>
      </c>
      <c r="D19" s="19">
        <v>40.0</v>
      </c>
      <c r="E19" s="21">
        <v>50.0</v>
      </c>
      <c r="F19" s="19">
        <v>50.0</v>
      </c>
      <c r="G19" s="19">
        <v>75.0</v>
      </c>
      <c r="H19" s="19">
        <v>100.0</v>
      </c>
      <c r="I19" s="19">
        <v>133.0</v>
      </c>
      <c r="J19" s="19">
        <v>90.0</v>
      </c>
      <c r="K19" s="19" t="s">
        <v>22</v>
      </c>
    </row>
    <row r="20" ht="14.25" customHeight="1">
      <c r="A20" s="21" t="s">
        <v>56</v>
      </c>
      <c r="B20" s="19" t="s">
        <v>22</v>
      </c>
      <c r="C20" s="19" t="s">
        <v>22</v>
      </c>
      <c r="D20" s="19" t="s">
        <v>22</v>
      </c>
      <c r="E20" s="21">
        <v>80.0</v>
      </c>
      <c r="F20" s="19">
        <v>80.0</v>
      </c>
      <c r="G20" s="19" t="s">
        <v>22</v>
      </c>
      <c r="K20" s="19" t="s">
        <v>22</v>
      </c>
    </row>
    <row r="21" ht="14.25" customHeight="1">
      <c r="A21" s="21" t="s">
        <v>60</v>
      </c>
      <c r="B21" s="19" t="s">
        <v>22</v>
      </c>
      <c r="C21" s="21">
        <v>100.0</v>
      </c>
      <c r="D21" s="21">
        <v>100.0</v>
      </c>
      <c r="E21" s="21">
        <v>100.0</v>
      </c>
      <c r="F21" s="19">
        <v>100.0</v>
      </c>
      <c r="G21" s="21">
        <v>120.0</v>
      </c>
      <c r="H21" s="21">
        <v>100.0</v>
      </c>
      <c r="I21" s="21">
        <v>113.0</v>
      </c>
      <c r="J21" s="21">
        <v>90.0</v>
      </c>
      <c r="K21" s="21">
        <v>130.0</v>
      </c>
    </row>
    <row r="22" ht="14.25" customHeight="1">
      <c r="A22" s="21" t="s">
        <v>66</v>
      </c>
      <c r="B22" s="19" t="s">
        <v>22</v>
      </c>
      <c r="C22" s="21">
        <v>60.0</v>
      </c>
      <c r="D22" s="21">
        <v>60.0</v>
      </c>
      <c r="E22" s="21">
        <v>65.0</v>
      </c>
      <c r="F22" s="19">
        <v>65.0</v>
      </c>
      <c r="G22" s="19" t="s">
        <v>22</v>
      </c>
      <c r="K22" s="21">
        <v>120.0</v>
      </c>
    </row>
    <row r="23" ht="14.25" customHeight="1">
      <c r="A23" s="21" t="s">
        <v>68</v>
      </c>
      <c r="B23" s="19" t="s">
        <v>22</v>
      </c>
      <c r="C23" s="21">
        <v>80.0</v>
      </c>
      <c r="D23" s="21">
        <v>60.0</v>
      </c>
      <c r="E23" s="21">
        <v>90.0</v>
      </c>
      <c r="F23" s="19">
        <v>80.0</v>
      </c>
      <c r="G23" s="21">
        <v>80.0</v>
      </c>
      <c r="K23" s="21">
        <v>120.0</v>
      </c>
    </row>
    <row r="24" ht="14.25" customHeight="1">
      <c r="A24" s="21" t="s">
        <v>72</v>
      </c>
      <c r="B24" s="19" t="s">
        <v>22</v>
      </c>
      <c r="C24" s="21">
        <v>30.0</v>
      </c>
      <c r="D24" s="21">
        <v>30.0</v>
      </c>
      <c r="E24" s="21">
        <v>30.0</v>
      </c>
      <c r="F24" s="19">
        <v>30.0</v>
      </c>
      <c r="G24" s="21">
        <v>40.0</v>
      </c>
      <c r="H24" s="21">
        <v>75.0</v>
      </c>
      <c r="I24" s="21">
        <v>75.0</v>
      </c>
      <c r="J24" s="21">
        <v>67.5</v>
      </c>
      <c r="K24" s="21">
        <v>75.0</v>
      </c>
    </row>
    <row r="25" ht="14.25" customHeight="1">
      <c r="A25" s="21" t="s">
        <v>74</v>
      </c>
      <c r="B25" s="19" t="s">
        <v>22</v>
      </c>
      <c r="C25" s="19">
        <v>40.0</v>
      </c>
      <c r="D25" s="19">
        <v>40.0</v>
      </c>
      <c r="E25" s="21">
        <v>60.0</v>
      </c>
      <c r="F25" s="19">
        <v>60.0</v>
      </c>
      <c r="G25" s="21">
        <v>60.0</v>
      </c>
      <c r="H25" s="21">
        <v>80.0</v>
      </c>
      <c r="I25" s="21">
        <v>107.0</v>
      </c>
      <c r="J25" s="19" t="s">
        <v>18</v>
      </c>
      <c r="K25" s="19">
        <v>90.0</v>
      </c>
    </row>
    <row r="26" ht="14.25" customHeight="1">
      <c r="A26" s="21" t="s">
        <v>75</v>
      </c>
      <c r="B26" s="19" t="s">
        <v>22</v>
      </c>
      <c r="C26" s="19" t="s">
        <v>22</v>
      </c>
      <c r="D26" s="19" t="s">
        <v>22</v>
      </c>
      <c r="E26" s="21">
        <v>50.0</v>
      </c>
      <c r="F26" s="19">
        <v>50.0</v>
      </c>
      <c r="G26" s="21">
        <v>50.0</v>
      </c>
    </row>
    <row r="27" ht="14.25" customHeight="1">
      <c r="A27" s="21" t="s">
        <v>195</v>
      </c>
      <c r="B27" s="19" t="s">
        <v>22</v>
      </c>
      <c r="C27" s="19" t="s">
        <v>22</v>
      </c>
      <c r="D27" s="19" t="s">
        <v>22</v>
      </c>
      <c r="G27" s="19" t="s">
        <v>22</v>
      </c>
      <c r="H27" s="21">
        <v>60.0</v>
      </c>
      <c r="I27" s="21">
        <v>60.0</v>
      </c>
      <c r="J27" s="21">
        <v>60.0</v>
      </c>
      <c r="K27" s="21">
        <v>75.0</v>
      </c>
    </row>
    <row r="28" ht="14.25" customHeight="1">
      <c r="A28" s="21" t="s">
        <v>173</v>
      </c>
      <c r="B28" s="19" t="s">
        <v>22</v>
      </c>
      <c r="C28" s="19" t="s">
        <v>22</v>
      </c>
      <c r="D28" s="19" t="s">
        <v>22</v>
      </c>
      <c r="G28" s="19" t="s">
        <v>22</v>
      </c>
      <c r="H28" s="21">
        <v>75.0</v>
      </c>
      <c r="I28" s="21">
        <v>75.0</v>
      </c>
      <c r="K28" s="21">
        <v>75.0</v>
      </c>
    </row>
    <row r="29" ht="14.25" customHeight="1">
      <c r="A29" s="21" t="s">
        <v>204</v>
      </c>
      <c r="B29" s="19" t="s">
        <v>22</v>
      </c>
      <c r="C29" s="19" t="s">
        <v>22</v>
      </c>
      <c r="D29" s="19">
        <v>150.0</v>
      </c>
      <c r="G29" s="21">
        <v>200.0</v>
      </c>
      <c r="H29" s="21">
        <v>200.0</v>
      </c>
      <c r="I29" s="21">
        <v>193.0</v>
      </c>
      <c r="J29" s="21">
        <v>190.0</v>
      </c>
      <c r="K29" s="21">
        <v>225.0</v>
      </c>
    </row>
    <row r="30" ht="14.25" customHeight="1">
      <c r="A30" s="21" t="s">
        <v>208</v>
      </c>
      <c r="B30" s="19">
        <v>45.0</v>
      </c>
      <c r="C30" s="19"/>
      <c r="D30" s="19"/>
      <c r="I30" s="21">
        <v>150.0</v>
      </c>
      <c r="J30" s="21">
        <v>142.5</v>
      </c>
    </row>
    <row r="31" ht="14.25" customHeight="1">
      <c r="A31" s="21" t="s">
        <v>211</v>
      </c>
      <c r="B31" s="19">
        <v>50.0</v>
      </c>
      <c r="C31" s="19"/>
      <c r="D31" s="19"/>
      <c r="I31" s="21">
        <v>150.0</v>
      </c>
      <c r="J31" s="21">
        <v>142.5</v>
      </c>
      <c r="N31" s="37"/>
    </row>
    <row r="32" ht="14.25" customHeight="1">
      <c r="A32" s="56" t="s">
        <v>217</v>
      </c>
      <c r="B32" s="57"/>
      <c r="C32" s="57"/>
      <c r="D32" s="57"/>
      <c r="E32" s="58">
        <f t="shared" ref="E32:F32" si="2">2*25</f>
        <v>50</v>
      </c>
      <c r="F32" s="57">
        <f t="shared" si="2"/>
        <v>50</v>
      </c>
      <c r="G32" s="57"/>
      <c r="H32" s="58">
        <f t="shared" ref="H32:I32" si="3">4.5*25</f>
        <v>112.5</v>
      </c>
      <c r="I32" s="58">
        <f t="shared" si="3"/>
        <v>112.5</v>
      </c>
      <c r="J32" s="58">
        <f>4.275*25</f>
        <v>106.875</v>
      </c>
      <c r="K32" s="59"/>
      <c r="M32" s="37"/>
      <c r="N32" s="37"/>
    </row>
    <row r="33" ht="14.25" customHeight="1">
      <c r="A33" s="59" t="s">
        <v>263</v>
      </c>
      <c r="B33" s="57"/>
      <c r="C33" s="57"/>
      <c r="D33" s="57"/>
      <c r="E33" s="58"/>
      <c r="F33" s="57"/>
      <c r="G33" s="57"/>
      <c r="H33" s="58">
        <f t="shared" ref="H33:I33" si="4">3.5*25</f>
        <v>87.5</v>
      </c>
      <c r="I33" s="58">
        <f t="shared" si="4"/>
        <v>87.5</v>
      </c>
      <c r="J33" s="58">
        <f>3.325*25</f>
        <v>83.125</v>
      </c>
      <c r="K33" s="59"/>
      <c r="M33" s="37"/>
      <c r="N33" s="37"/>
    </row>
    <row r="34" ht="14.25" customHeight="1">
      <c r="A34" s="59" t="s">
        <v>281</v>
      </c>
      <c r="B34" s="57">
        <v>35.0</v>
      </c>
      <c r="C34" s="59">
        <v>50.0</v>
      </c>
      <c r="D34" s="59">
        <v>53.0</v>
      </c>
      <c r="E34" s="58">
        <f t="shared" ref="E34:F34" si="5">1.5*25</f>
        <v>37.5</v>
      </c>
      <c r="F34" s="58">
        <f t="shared" si="5"/>
        <v>37.5</v>
      </c>
      <c r="G34" s="59"/>
      <c r="H34" s="59"/>
      <c r="I34" s="59"/>
      <c r="J34" s="59"/>
      <c r="K34" s="59"/>
    </row>
    <row r="35" ht="14.25" customHeight="1">
      <c r="A35" s="59" t="s">
        <v>286</v>
      </c>
      <c r="B35" s="57">
        <v>37.5</v>
      </c>
      <c r="C35" s="59">
        <v>62.5</v>
      </c>
      <c r="D35" s="59">
        <v>52.1</v>
      </c>
      <c r="E35" s="59"/>
      <c r="F35" s="59"/>
      <c r="G35" s="59"/>
      <c r="H35" s="59"/>
      <c r="I35" s="59"/>
      <c r="J35" s="59"/>
      <c r="K35" s="59"/>
    </row>
    <row r="36" ht="14.25" customHeight="1">
      <c r="A36" s="59" t="s">
        <v>292</v>
      </c>
      <c r="B36" s="57"/>
      <c r="C36" s="59">
        <f>3.5*25</f>
        <v>87.5</v>
      </c>
      <c r="D36" s="59"/>
      <c r="E36" s="59">
        <f>3*25</f>
        <v>75</v>
      </c>
      <c r="F36" s="59">
        <f>3.4*25</f>
        <v>85</v>
      </c>
      <c r="G36" s="59">
        <f>3.5*25</f>
        <v>87.5</v>
      </c>
      <c r="H36" s="59"/>
      <c r="I36" s="59"/>
      <c r="J36" s="59"/>
      <c r="K36" s="59"/>
    </row>
    <row r="37" ht="14.25" customHeight="1">
      <c r="A37" s="21" t="s">
        <v>299</v>
      </c>
      <c r="C37" s="2"/>
    </row>
    <row r="38" ht="14.25" customHeight="1">
      <c r="A38" s="21" t="s">
        <v>300</v>
      </c>
      <c r="B38" s="19" t="s">
        <v>22</v>
      </c>
      <c r="C38" s="21">
        <f>3.5*25</f>
        <v>87.5</v>
      </c>
      <c r="F38" s="19"/>
    </row>
    <row r="39" ht="14.25" customHeight="1">
      <c r="B39" s="2"/>
    </row>
    <row r="40" ht="14.25" customHeight="1">
      <c r="A40" s="21" t="s">
        <v>275</v>
      </c>
    </row>
    <row r="41" ht="14.25" customHeight="1">
      <c r="B41" s="21" t="s">
        <v>301</v>
      </c>
    </row>
    <row r="42" ht="14.25" customHeight="1">
      <c r="B42" s="21" t="s">
        <v>302</v>
      </c>
    </row>
    <row r="43" ht="14.25" customHeight="1">
      <c r="B43" s="21" t="s">
        <v>303</v>
      </c>
    </row>
    <row r="44" ht="14.25" customHeight="1">
      <c r="B44" s="21" t="s">
        <v>304</v>
      </c>
    </row>
    <row r="45" ht="14.25" customHeight="1">
      <c r="B45" s="21" t="s">
        <v>305</v>
      </c>
    </row>
    <row r="46" ht="14.25" customHeight="1">
      <c r="B46" s="21" t="s">
        <v>306</v>
      </c>
    </row>
    <row r="47" ht="14.25" customHeight="1">
      <c r="B47" s="64" t="s">
        <v>307</v>
      </c>
    </row>
    <row r="48" ht="14.25" customHeight="1">
      <c r="B48" s="21" t="s">
        <v>308</v>
      </c>
    </row>
    <row r="49" ht="14.25" customHeight="1"/>
    <row r="50" ht="14.25" customHeight="1">
      <c r="A50" s="21" t="s">
        <v>309</v>
      </c>
      <c r="B50" s="21" t="s">
        <v>310</v>
      </c>
    </row>
    <row r="51" ht="14.25" customHeight="1">
      <c r="B51" s="21" t="s">
        <v>311</v>
      </c>
    </row>
    <row r="52" ht="14.25" customHeight="1">
      <c r="B52" s="21" t="s">
        <v>312</v>
      </c>
    </row>
    <row r="53" ht="14.25" customHeight="1">
      <c r="B53" s="21" t="s">
        <v>313</v>
      </c>
    </row>
    <row r="54" ht="14.25" customHeight="1">
      <c r="B54" s="21" t="s">
        <v>314</v>
      </c>
    </row>
    <row r="55" ht="14.25" customHeight="1">
      <c r="B55" s="21" t="s">
        <v>315</v>
      </c>
    </row>
    <row r="56" ht="14.25" customHeight="1">
      <c r="B56" s="21" t="s">
        <v>316</v>
      </c>
    </row>
    <row r="57" ht="14.25" customHeight="1">
      <c r="B57" s="21" t="s">
        <v>318</v>
      </c>
    </row>
    <row r="58" ht="14.25" customHeight="1">
      <c r="B58" s="21" t="s">
        <v>319</v>
      </c>
    </row>
    <row r="59" ht="14.25" customHeight="1">
      <c r="B59" s="21" t="s">
        <v>320</v>
      </c>
    </row>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3399"/>
    <pageSetUpPr/>
  </sheetPr>
  <sheetViews>
    <sheetView workbookViewId="0"/>
  </sheetViews>
  <sheetFormatPr customHeight="1" defaultColWidth="14.43" defaultRowHeight="15.0"/>
  <cols>
    <col customWidth="1" min="1" max="1" width="41.71"/>
    <col customWidth="1" min="2" max="3" width="14.86"/>
    <col customWidth="1" min="4" max="39" width="13.14"/>
    <col customWidth="1" min="40" max="42" width="14.57"/>
    <col customWidth="1" min="43" max="43" width="15.71"/>
    <col customWidth="1" min="44" max="44" width="16.86"/>
    <col customWidth="1" min="45" max="46" width="18.86"/>
    <col customWidth="1" min="47" max="58" width="13.14"/>
  </cols>
  <sheetData>
    <row r="1" ht="14.25" customHeight="1">
      <c r="A1" s="1" t="s">
        <v>327</v>
      </c>
      <c r="B1" s="1"/>
      <c r="C1" s="1"/>
      <c r="D1" s="1"/>
      <c r="E1" s="1"/>
      <c r="F1" s="1"/>
      <c r="M1" s="2"/>
    </row>
    <row r="2" ht="14.25" customHeight="1">
      <c r="A2" s="1"/>
      <c r="B2" s="1"/>
      <c r="C2" s="1"/>
      <c r="D2" s="1"/>
      <c r="E2" s="1"/>
      <c r="F2" s="1"/>
      <c r="G2" s="2"/>
    </row>
    <row r="3" ht="14.25" customHeight="1">
      <c r="D3" s="2"/>
      <c r="E3" s="75"/>
      <c r="F3" s="2"/>
      <c r="K3" s="2"/>
      <c r="L3" s="76"/>
      <c r="M3" s="76"/>
      <c r="N3" s="76"/>
      <c r="O3" s="76"/>
      <c r="P3" s="76"/>
      <c r="Q3" s="76"/>
      <c r="R3" s="76"/>
      <c r="S3" s="76"/>
      <c r="T3" s="76"/>
      <c r="U3" s="76"/>
      <c r="V3" s="76"/>
      <c r="W3" s="76"/>
      <c r="X3" s="76"/>
      <c r="Y3" s="76"/>
      <c r="Z3" s="76"/>
      <c r="AA3" s="76"/>
      <c r="AB3" s="76"/>
      <c r="AC3" s="76"/>
      <c r="AD3" s="76"/>
      <c r="AE3" s="76"/>
      <c r="AF3" s="76"/>
      <c r="AG3" s="76"/>
      <c r="AH3" s="76"/>
      <c r="AI3" s="76"/>
      <c r="AJ3" s="76"/>
      <c r="AK3" s="76"/>
      <c r="AL3" s="76"/>
      <c r="AM3" s="76"/>
      <c r="AN3" s="76"/>
      <c r="AO3" s="76"/>
      <c r="AP3" s="76"/>
      <c r="AQ3" s="76"/>
      <c r="AR3" s="76"/>
      <c r="AS3" s="76"/>
      <c r="AT3" s="76"/>
      <c r="AU3" s="76"/>
      <c r="AV3" s="76"/>
      <c r="AW3" s="76"/>
      <c r="AX3" s="76"/>
      <c r="AY3" s="76"/>
      <c r="AZ3" s="76"/>
      <c r="BA3" s="76"/>
      <c r="BB3" s="76"/>
      <c r="BC3" s="76"/>
      <c r="BD3" s="76"/>
      <c r="BE3" s="76"/>
      <c r="BF3" s="76"/>
    </row>
    <row r="4" ht="14.25" customHeight="1">
      <c r="A4" s="11" t="s">
        <v>3</v>
      </c>
      <c r="B4" s="11">
        <v>1895.0</v>
      </c>
      <c r="C4" s="11">
        <v>1910.0</v>
      </c>
      <c r="D4" s="11">
        <v>1914.0</v>
      </c>
      <c r="E4" s="11">
        <v>1915.0</v>
      </c>
      <c r="F4" s="11">
        <v>1916.0</v>
      </c>
      <c r="G4" s="14">
        <v>1923.0</v>
      </c>
      <c r="H4" s="14" t="s">
        <v>10</v>
      </c>
      <c r="I4" s="14">
        <v>1932.0</v>
      </c>
      <c r="J4" s="14">
        <v>1933.0</v>
      </c>
      <c r="K4" s="11">
        <v>1945.0</v>
      </c>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6"/>
      <c r="AV4" s="76"/>
      <c r="AW4" s="76"/>
      <c r="AX4" s="76"/>
      <c r="AY4" s="76"/>
      <c r="AZ4" s="76"/>
      <c r="BA4" s="76"/>
      <c r="BB4" s="76"/>
      <c r="BC4" s="76"/>
      <c r="BD4" s="76"/>
      <c r="BE4" s="76"/>
      <c r="BF4" s="76"/>
    </row>
    <row r="5" ht="14.25" customHeight="1">
      <c r="A5" s="21" t="s">
        <v>33</v>
      </c>
      <c r="B5" s="19">
        <v>55.0</v>
      </c>
      <c r="C5" s="19">
        <v>80.0</v>
      </c>
      <c r="D5" s="21">
        <v>120.0</v>
      </c>
      <c r="E5" s="21">
        <v>120.0</v>
      </c>
      <c r="F5" s="21">
        <v>120.0</v>
      </c>
      <c r="G5" s="19">
        <v>150.0</v>
      </c>
      <c r="H5" s="19">
        <v>150.0</v>
      </c>
      <c r="I5" s="19">
        <v>148.0</v>
      </c>
      <c r="J5" s="19">
        <v>135.0</v>
      </c>
      <c r="K5" s="19">
        <v>160.0</v>
      </c>
      <c r="L5" s="78"/>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row>
    <row r="6" ht="14.25" customHeight="1">
      <c r="A6" s="21" t="s">
        <v>58</v>
      </c>
      <c r="B6" s="19">
        <v>60.0</v>
      </c>
      <c r="C6" s="19" t="s">
        <v>22</v>
      </c>
      <c r="D6" s="21">
        <v>170.0</v>
      </c>
      <c r="E6" s="19" t="s">
        <v>22</v>
      </c>
      <c r="F6" s="19" t="s">
        <v>22</v>
      </c>
      <c r="G6" s="19">
        <v>200.0</v>
      </c>
      <c r="H6" s="19">
        <v>200.0</v>
      </c>
      <c r="I6" s="19">
        <v>154.0</v>
      </c>
      <c r="J6" s="19">
        <v>180.0</v>
      </c>
      <c r="K6" s="21">
        <v>180.0</v>
      </c>
      <c r="L6" s="78"/>
      <c r="M6" s="76"/>
      <c r="N6" s="76"/>
      <c r="O6" s="76"/>
      <c r="P6" s="76"/>
      <c r="Q6" s="76"/>
      <c r="R6" s="76"/>
      <c r="S6" s="76"/>
      <c r="T6" s="76"/>
      <c r="U6" s="76"/>
      <c r="V6" s="76"/>
      <c r="W6" s="76"/>
      <c r="X6" s="76"/>
      <c r="Y6" s="76"/>
      <c r="Z6" s="76"/>
      <c r="AA6" s="76"/>
      <c r="AB6" s="76"/>
      <c r="AC6" s="76"/>
      <c r="AD6" s="76"/>
      <c r="AE6" s="76"/>
      <c r="AF6" s="76"/>
      <c r="AG6" s="76"/>
      <c r="AH6" s="76"/>
      <c r="AI6" s="76"/>
      <c r="AJ6" s="76"/>
      <c r="AK6" s="76"/>
      <c r="AL6" s="76"/>
      <c r="AM6" s="76"/>
      <c r="AN6" s="76"/>
      <c r="AO6" s="76"/>
      <c r="AP6" s="76"/>
      <c r="AQ6" s="76"/>
      <c r="AR6" s="76"/>
      <c r="AS6" s="76"/>
      <c r="AT6" s="76"/>
      <c r="AU6" s="76"/>
      <c r="AV6" s="76"/>
      <c r="AW6" s="76"/>
      <c r="AX6" s="76"/>
      <c r="AY6" s="76"/>
      <c r="AZ6" s="76"/>
      <c r="BA6" s="76"/>
      <c r="BB6" s="76"/>
      <c r="BC6" s="76"/>
      <c r="BD6" s="76"/>
      <c r="BE6" s="76"/>
      <c r="BF6" s="76"/>
    </row>
    <row r="7" ht="14.25" customHeight="1">
      <c r="A7" s="82" t="s">
        <v>349</v>
      </c>
      <c r="B7" s="83" t="s">
        <v>22</v>
      </c>
      <c r="C7" s="83">
        <f>4*25</f>
        <v>100</v>
      </c>
      <c r="D7" s="83">
        <v>100.0</v>
      </c>
      <c r="E7" s="83">
        <v>100.0</v>
      </c>
      <c r="F7" s="83">
        <v>100.0</v>
      </c>
      <c r="G7" s="83">
        <v>100.0</v>
      </c>
      <c r="H7" s="83">
        <v>150.0</v>
      </c>
      <c r="I7" s="83">
        <v>148.0</v>
      </c>
      <c r="J7" s="83">
        <v>135.0</v>
      </c>
      <c r="K7" s="83">
        <v>130.0</v>
      </c>
      <c r="L7" s="9"/>
    </row>
    <row r="8" ht="14.25" customHeight="1">
      <c r="A8" s="21" t="s">
        <v>350</v>
      </c>
      <c r="B8" s="83"/>
      <c r="C8" s="83"/>
      <c r="D8" s="83">
        <v>180.0</v>
      </c>
      <c r="E8" s="83"/>
      <c r="F8" s="83"/>
      <c r="G8" s="83"/>
      <c r="H8" s="83">
        <v>230.0</v>
      </c>
      <c r="I8" s="83">
        <v>220.0</v>
      </c>
      <c r="J8" s="83">
        <f>220*0.98</f>
        <v>215.6</v>
      </c>
      <c r="K8" s="83"/>
      <c r="L8" s="9"/>
    </row>
    <row r="9" ht="14.25" customHeight="1">
      <c r="A9" s="21" t="s">
        <v>50</v>
      </c>
      <c r="B9" s="19" t="s">
        <v>22</v>
      </c>
      <c r="C9" s="19">
        <v>70.0</v>
      </c>
      <c r="D9" s="21">
        <v>50.0</v>
      </c>
      <c r="E9" s="21">
        <v>65.0</v>
      </c>
      <c r="F9" s="21">
        <v>60.0</v>
      </c>
      <c r="G9" s="19">
        <v>75.0</v>
      </c>
      <c r="H9" s="19">
        <v>150.0</v>
      </c>
      <c r="I9" s="19">
        <v>148.0</v>
      </c>
      <c r="J9" s="19">
        <v>135.0</v>
      </c>
      <c r="K9" s="19">
        <v>125.0</v>
      </c>
      <c r="L9" s="9"/>
    </row>
    <row r="10" ht="14.25" customHeight="1">
      <c r="A10" s="47" t="s">
        <v>23</v>
      </c>
      <c r="B10" s="68">
        <v>35.0</v>
      </c>
      <c r="C10" s="68">
        <v>70.0</v>
      </c>
      <c r="D10" s="47">
        <v>100.0</v>
      </c>
      <c r="E10" s="47">
        <v>100.0</v>
      </c>
      <c r="F10" s="47">
        <v>100.0</v>
      </c>
      <c r="G10" s="68">
        <v>100.0</v>
      </c>
      <c r="H10" s="68">
        <v>120.0</v>
      </c>
      <c r="I10" s="68">
        <v>120.0</v>
      </c>
      <c r="J10" s="68">
        <v>108.0</v>
      </c>
      <c r="K10" s="47">
        <v>150.0</v>
      </c>
    </row>
    <row r="11" ht="14.25" customHeight="1">
      <c r="A11" s="47" t="s">
        <v>39</v>
      </c>
      <c r="B11" s="68">
        <v>35.0</v>
      </c>
      <c r="C11" s="68">
        <v>75.0</v>
      </c>
      <c r="D11" s="47">
        <v>90.0</v>
      </c>
      <c r="E11" s="47">
        <v>90.0</v>
      </c>
      <c r="F11" s="47">
        <v>90.0</v>
      </c>
      <c r="G11" s="68">
        <v>90.0</v>
      </c>
      <c r="H11" s="68">
        <v>120.0</v>
      </c>
      <c r="I11" s="68">
        <v>120.0</v>
      </c>
      <c r="J11" s="68">
        <v>108.0</v>
      </c>
      <c r="K11" s="68">
        <v>150.0</v>
      </c>
    </row>
    <row r="12" ht="14.25" customHeight="1">
      <c r="A12" s="47" t="s">
        <v>24</v>
      </c>
      <c r="B12" s="68">
        <v>30.0</v>
      </c>
      <c r="C12" s="68">
        <v>70.0</v>
      </c>
      <c r="D12" s="47">
        <v>100.0</v>
      </c>
      <c r="E12" s="47">
        <v>100.0</v>
      </c>
      <c r="F12" s="47">
        <v>100.0</v>
      </c>
      <c r="G12" s="68">
        <v>75.0</v>
      </c>
      <c r="H12" s="68">
        <v>120.0</v>
      </c>
      <c r="I12" s="68">
        <v>120.0</v>
      </c>
      <c r="J12" s="68" t="s">
        <v>22</v>
      </c>
      <c r="K12" s="68" t="s">
        <v>22</v>
      </c>
    </row>
    <row r="13" ht="14.25" customHeight="1">
      <c r="A13" s="21" t="s">
        <v>146</v>
      </c>
      <c r="B13" s="19" t="s">
        <v>22</v>
      </c>
      <c r="C13" s="19">
        <v>100.0</v>
      </c>
      <c r="D13" s="21">
        <v>100.0</v>
      </c>
      <c r="E13" s="21">
        <v>100.0</v>
      </c>
      <c r="F13" s="21">
        <v>100.0</v>
      </c>
      <c r="G13" s="21">
        <v>120.0</v>
      </c>
      <c r="H13" s="21">
        <v>100.0</v>
      </c>
      <c r="I13" s="19">
        <v>113.0</v>
      </c>
      <c r="J13" s="21">
        <v>90.0</v>
      </c>
      <c r="K13" s="21">
        <v>130.0</v>
      </c>
    </row>
    <row r="14" ht="14.25" customHeight="1">
      <c r="A14" s="82" t="s">
        <v>46</v>
      </c>
      <c r="B14" s="83" t="s">
        <v>22</v>
      </c>
      <c r="C14" s="83">
        <f t="shared" ref="C14:D14" si="1">4*25</f>
        <v>100</v>
      </c>
      <c r="D14" s="83">
        <f t="shared" si="1"/>
        <v>100</v>
      </c>
      <c r="E14" s="83">
        <v>100.0</v>
      </c>
      <c r="F14" s="83">
        <v>100.0</v>
      </c>
      <c r="G14" s="83">
        <v>100.0</v>
      </c>
      <c r="H14" s="83">
        <v>100.0</v>
      </c>
      <c r="I14" s="83" t="s">
        <v>22</v>
      </c>
      <c r="J14" s="83">
        <v>90.0</v>
      </c>
      <c r="K14" s="82">
        <v>120.0</v>
      </c>
    </row>
    <row r="15" ht="14.25" customHeight="1">
      <c r="A15" s="21" t="s">
        <v>68</v>
      </c>
      <c r="B15" s="19" t="s">
        <v>22</v>
      </c>
      <c r="C15" s="19">
        <v>80.0</v>
      </c>
      <c r="D15" s="21">
        <v>60.0</v>
      </c>
      <c r="E15" s="21">
        <v>90.0</v>
      </c>
      <c r="F15" s="21">
        <v>80.0</v>
      </c>
      <c r="G15" s="21">
        <v>80.0</v>
      </c>
      <c r="H15" s="7">
        <v>100.0</v>
      </c>
      <c r="I15" s="7" t="s">
        <v>22</v>
      </c>
      <c r="J15" s="7">
        <v>90.0</v>
      </c>
      <c r="K15" s="21">
        <v>120.0</v>
      </c>
    </row>
    <row r="16" ht="14.25" customHeight="1">
      <c r="A16" s="82" t="s">
        <v>351</v>
      </c>
      <c r="B16" s="83">
        <v>35.0</v>
      </c>
      <c r="C16" s="83">
        <v>50.0</v>
      </c>
      <c r="D16" s="82">
        <v>50.0</v>
      </c>
      <c r="E16" s="82">
        <v>70.0</v>
      </c>
      <c r="F16" s="82">
        <v>70.0</v>
      </c>
      <c r="G16" s="82">
        <v>75.0</v>
      </c>
      <c r="H16" s="83">
        <v>120.0</v>
      </c>
      <c r="I16" s="83">
        <v>120.0</v>
      </c>
      <c r="J16" s="83">
        <v>108.0</v>
      </c>
      <c r="K16" s="83" t="s">
        <v>22</v>
      </c>
    </row>
    <row r="17" ht="14.25" customHeight="1">
      <c r="A17" s="21" t="s">
        <v>300</v>
      </c>
      <c r="B17" s="19"/>
      <c r="C17" s="21">
        <f>3.5*25</f>
        <v>87.5</v>
      </c>
      <c r="H17" s="19"/>
      <c r="I17" s="19"/>
      <c r="J17" s="19"/>
      <c r="K17" s="19"/>
    </row>
    <row r="18" ht="14.25" customHeight="1">
      <c r="A18" s="9" t="s">
        <v>352</v>
      </c>
      <c r="B18" s="9"/>
      <c r="C18" s="9"/>
      <c r="D18" s="9"/>
      <c r="E18" s="9"/>
      <c r="F18" s="9"/>
      <c r="G18" s="9"/>
      <c r="H18" s="9"/>
      <c r="I18" s="9"/>
      <c r="J18" s="9"/>
      <c r="K18" s="9"/>
    </row>
    <row r="19" ht="14.25" customHeight="1">
      <c r="A19" s="21" t="s">
        <v>204</v>
      </c>
      <c r="B19" s="19" t="s">
        <v>22</v>
      </c>
      <c r="C19" s="19" t="s">
        <v>22</v>
      </c>
      <c r="D19" s="19">
        <v>150.0</v>
      </c>
      <c r="E19" s="19" t="s">
        <v>22</v>
      </c>
      <c r="F19" s="19" t="s">
        <v>22</v>
      </c>
      <c r="G19" s="21">
        <v>200.0</v>
      </c>
      <c r="H19" s="21">
        <v>200.0</v>
      </c>
      <c r="I19" s="19">
        <v>193.0</v>
      </c>
      <c r="J19" s="21">
        <v>190.0</v>
      </c>
      <c r="K19" s="21">
        <v>225.0</v>
      </c>
    </row>
    <row r="20" ht="14.25" customHeight="1">
      <c r="A20" s="21" t="s">
        <v>54</v>
      </c>
      <c r="B20" s="19" t="s">
        <v>22</v>
      </c>
      <c r="C20" s="19" t="s">
        <v>22</v>
      </c>
      <c r="D20" s="19">
        <v>40.0</v>
      </c>
      <c r="E20" s="19">
        <v>50.0</v>
      </c>
      <c r="F20" s="19">
        <v>50.0</v>
      </c>
      <c r="G20" s="19">
        <v>75.0</v>
      </c>
      <c r="H20" s="19">
        <v>100.0</v>
      </c>
      <c r="I20" s="19">
        <v>133.0</v>
      </c>
      <c r="J20" s="19">
        <v>90.0</v>
      </c>
      <c r="K20" s="19" t="s">
        <v>22</v>
      </c>
      <c r="M20" s="7"/>
      <c r="P20" s="7"/>
    </row>
    <row r="21" ht="14.25" customHeight="1">
      <c r="A21" s="21" t="s">
        <v>74</v>
      </c>
      <c r="B21" s="19" t="s">
        <v>22</v>
      </c>
      <c r="C21" s="19">
        <v>40.0</v>
      </c>
      <c r="D21" s="19">
        <v>40.0</v>
      </c>
      <c r="E21" s="19">
        <v>60.0</v>
      </c>
      <c r="F21" s="19">
        <v>60.0</v>
      </c>
      <c r="G21" s="21">
        <v>60.0</v>
      </c>
      <c r="H21" s="21">
        <v>80.0</v>
      </c>
      <c r="I21" s="19">
        <v>107.0</v>
      </c>
      <c r="J21" s="19" t="s">
        <v>18</v>
      </c>
      <c r="K21" s="19">
        <v>90.0</v>
      </c>
      <c r="M21" s="7"/>
      <c r="P21" s="7"/>
    </row>
    <row r="22" ht="14.25" customHeight="1">
      <c r="A22" s="21" t="s">
        <v>72</v>
      </c>
      <c r="B22" s="19" t="s">
        <v>22</v>
      </c>
      <c r="C22" s="19">
        <v>30.0</v>
      </c>
      <c r="D22" s="21">
        <v>30.0</v>
      </c>
      <c r="E22" s="19">
        <v>30.0</v>
      </c>
      <c r="F22" s="19">
        <v>30.0</v>
      </c>
      <c r="G22" s="21">
        <v>40.0</v>
      </c>
      <c r="H22" s="21">
        <v>75.0</v>
      </c>
      <c r="I22" s="19">
        <v>75.0</v>
      </c>
      <c r="J22" s="21">
        <v>67.5</v>
      </c>
      <c r="K22" s="21">
        <v>75.0</v>
      </c>
      <c r="L22" s="2"/>
      <c r="M22" s="7"/>
      <c r="P22" s="7"/>
    </row>
    <row r="23" ht="14.25" customHeight="1">
      <c r="A23" s="21" t="s">
        <v>173</v>
      </c>
      <c r="B23" s="19" t="s">
        <v>22</v>
      </c>
      <c r="C23" s="19" t="s">
        <v>22</v>
      </c>
      <c r="D23" s="19" t="s">
        <v>22</v>
      </c>
      <c r="E23" s="19" t="s">
        <v>22</v>
      </c>
      <c r="F23" s="19" t="s">
        <v>22</v>
      </c>
      <c r="G23" s="19" t="s">
        <v>22</v>
      </c>
      <c r="H23" s="21">
        <v>75.0</v>
      </c>
      <c r="I23" s="19">
        <v>75.0</v>
      </c>
      <c r="J23" s="19" t="s">
        <v>18</v>
      </c>
      <c r="K23" s="21">
        <v>75.0</v>
      </c>
      <c r="M23" s="7"/>
      <c r="P23" s="7"/>
    </row>
    <row r="24" ht="14.25" customHeight="1">
      <c r="A24" s="21" t="s">
        <v>195</v>
      </c>
      <c r="B24" s="19" t="s">
        <v>22</v>
      </c>
      <c r="C24" s="19" t="s">
        <v>22</v>
      </c>
      <c r="D24" s="19" t="s">
        <v>22</v>
      </c>
      <c r="E24" s="19" t="s">
        <v>22</v>
      </c>
      <c r="F24" s="19" t="s">
        <v>22</v>
      </c>
      <c r="G24" s="19" t="s">
        <v>22</v>
      </c>
      <c r="H24" s="21">
        <v>60.0</v>
      </c>
      <c r="I24" s="19">
        <v>60.0</v>
      </c>
      <c r="J24" s="21">
        <v>60.0</v>
      </c>
      <c r="K24" s="21">
        <v>75.0</v>
      </c>
      <c r="M24" s="7"/>
      <c r="P24" s="7"/>
    </row>
    <row r="25" ht="14.25" customHeight="1">
      <c r="A25" s="82" t="s">
        <v>208</v>
      </c>
      <c r="B25" s="83">
        <v>45.0</v>
      </c>
      <c r="C25" s="83"/>
      <c r="D25" s="83"/>
      <c r="E25" s="83"/>
      <c r="F25" s="83"/>
      <c r="G25" s="83"/>
      <c r="H25" s="82"/>
      <c r="I25" s="82">
        <v>150.0</v>
      </c>
      <c r="J25" s="82">
        <v>142.5</v>
      </c>
      <c r="K25" s="82"/>
      <c r="M25" s="7"/>
      <c r="P25" s="7"/>
    </row>
    <row r="26" ht="14.25" customHeight="1">
      <c r="A26" s="82" t="s">
        <v>211</v>
      </c>
      <c r="B26" s="83">
        <v>50.0</v>
      </c>
      <c r="C26" s="83"/>
      <c r="D26" s="83"/>
      <c r="E26" s="83"/>
      <c r="F26" s="83"/>
      <c r="G26" s="83"/>
      <c r="H26" s="82"/>
      <c r="I26" s="82">
        <v>150.0</v>
      </c>
      <c r="J26" s="82">
        <v>142.5</v>
      </c>
      <c r="K26" s="82"/>
      <c r="M26" s="7"/>
      <c r="P26" s="7"/>
    </row>
    <row r="27" ht="14.25" customHeight="1">
      <c r="A27" s="56" t="s">
        <v>217</v>
      </c>
      <c r="B27" s="57"/>
      <c r="C27" s="57"/>
      <c r="D27" s="57"/>
      <c r="E27" s="58">
        <f t="shared" ref="E27:F27" si="2">2*25</f>
        <v>50</v>
      </c>
      <c r="F27" s="57">
        <f t="shared" si="2"/>
        <v>50</v>
      </c>
      <c r="G27" s="57"/>
      <c r="H27" s="58">
        <f t="shared" ref="H27:I27" si="3">4.5*25</f>
        <v>112.5</v>
      </c>
      <c r="I27" s="58">
        <f t="shared" si="3"/>
        <v>112.5</v>
      </c>
      <c r="J27" s="58">
        <f>4.275*25</f>
        <v>106.875</v>
      </c>
      <c r="K27" s="59"/>
      <c r="M27" s="7"/>
      <c r="P27" s="7"/>
    </row>
    <row r="28" ht="14.25" customHeight="1">
      <c r="A28" s="59" t="s">
        <v>263</v>
      </c>
      <c r="B28" s="57"/>
      <c r="C28" s="57"/>
      <c r="D28" s="57"/>
      <c r="E28" s="58"/>
      <c r="F28" s="57"/>
      <c r="G28" s="57"/>
      <c r="H28" s="58">
        <f t="shared" ref="H28:I28" si="4">3.5*25</f>
        <v>87.5</v>
      </c>
      <c r="I28" s="58">
        <f t="shared" si="4"/>
        <v>87.5</v>
      </c>
      <c r="J28" s="58">
        <f>3.325*25</f>
        <v>83.125</v>
      </c>
      <c r="K28" s="59"/>
      <c r="M28" s="7"/>
      <c r="P28" s="7"/>
    </row>
    <row r="29" ht="14.25" customHeight="1">
      <c r="A29" s="59" t="s">
        <v>281</v>
      </c>
      <c r="B29" s="57">
        <v>35.0</v>
      </c>
      <c r="C29" s="57">
        <v>50.0</v>
      </c>
      <c r="D29" s="59">
        <v>53.0</v>
      </c>
      <c r="E29" s="58">
        <f t="shared" ref="E29:F29" si="5">1.5*25</f>
        <v>37.5</v>
      </c>
      <c r="F29" s="58">
        <f t="shared" si="5"/>
        <v>37.5</v>
      </c>
      <c r="G29" s="59"/>
      <c r="H29" s="59"/>
      <c r="I29" s="59"/>
      <c r="J29" s="59"/>
      <c r="K29" s="59"/>
    </row>
    <row r="30" ht="14.25" customHeight="1">
      <c r="A30" s="86" t="s">
        <v>286</v>
      </c>
      <c r="B30" s="87">
        <v>37.5</v>
      </c>
      <c r="C30" s="87">
        <v>62.5</v>
      </c>
      <c r="D30" s="86">
        <v>52.1</v>
      </c>
      <c r="E30" s="86"/>
      <c r="F30" s="86"/>
      <c r="G30" s="86"/>
      <c r="H30" s="86"/>
      <c r="I30" s="86"/>
      <c r="J30" s="86"/>
      <c r="K30" s="86"/>
    </row>
    <row r="31" ht="14.25" customHeight="1">
      <c r="A31" s="59" t="s">
        <v>292</v>
      </c>
      <c r="B31" s="57"/>
      <c r="C31" s="59">
        <f>3.5*25</f>
        <v>87.5</v>
      </c>
      <c r="D31" s="59"/>
      <c r="E31" s="59">
        <f>3*25</f>
        <v>75</v>
      </c>
      <c r="F31" s="59">
        <f>3.4*25</f>
        <v>85</v>
      </c>
      <c r="G31" s="59">
        <f>3.5*25</f>
        <v>87.5</v>
      </c>
      <c r="H31" s="59"/>
      <c r="I31" s="59"/>
      <c r="J31" s="59"/>
      <c r="K31" s="59"/>
    </row>
    <row r="32" ht="14.25" customHeight="1">
      <c r="A32" s="59" t="s">
        <v>299</v>
      </c>
      <c r="B32" s="59">
        <v>20.0</v>
      </c>
      <c r="C32" s="88"/>
      <c r="D32" s="59"/>
      <c r="E32" s="59"/>
      <c r="F32" s="59"/>
      <c r="G32" s="59"/>
      <c r="H32" s="59"/>
      <c r="I32" s="59"/>
      <c r="J32" s="59"/>
      <c r="K32" s="59"/>
    </row>
    <row r="33" ht="14.25" customHeight="1">
      <c r="C33" s="2"/>
      <c r="J33" s="21" t="s">
        <v>357</v>
      </c>
    </row>
    <row r="34" ht="14.25" customHeight="1">
      <c r="A34" s="91" t="s">
        <v>359</v>
      </c>
      <c r="B34" s="91">
        <v>62.6</v>
      </c>
      <c r="C34" s="91"/>
      <c r="D34" s="91">
        <v>131.1</v>
      </c>
      <c r="E34" s="91"/>
      <c r="F34" s="91"/>
      <c r="G34" s="91"/>
      <c r="H34" s="91" t="s">
        <v>361</v>
      </c>
      <c r="I34" s="91"/>
      <c r="J34" s="91" t="s">
        <v>362</v>
      </c>
      <c r="K34" s="91"/>
    </row>
    <row r="35" ht="14.25" customHeight="1">
      <c r="A35" s="22" t="s">
        <v>364</v>
      </c>
      <c r="B35" s="22" t="s">
        <v>366</v>
      </c>
      <c r="C35" s="22"/>
      <c r="D35" s="22" t="s">
        <v>367</v>
      </c>
      <c r="E35" s="22"/>
      <c r="F35" s="22"/>
      <c r="G35" s="22"/>
      <c r="H35" s="22"/>
      <c r="I35" s="22"/>
      <c r="J35" s="22" t="s">
        <v>370</v>
      </c>
    </row>
    <row r="36" ht="14.25" customHeight="1">
      <c r="A36" s="94" t="s">
        <v>371</v>
      </c>
      <c r="B36" s="94"/>
      <c r="C36" s="94"/>
      <c r="D36" s="94">
        <v>76.0</v>
      </c>
      <c r="E36" s="94"/>
      <c r="F36" s="94"/>
      <c r="G36" s="94">
        <v>105.0</v>
      </c>
      <c r="H36" s="94">
        <v>99.0</v>
      </c>
      <c r="I36" s="94"/>
      <c r="J36" s="94">
        <v>88.0</v>
      </c>
      <c r="K36" s="94"/>
      <c r="L36" s="94"/>
      <c r="M36" s="94"/>
      <c r="N36" s="94"/>
      <c r="O36" s="94"/>
      <c r="P36" s="94"/>
      <c r="Q36" s="94"/>
      <c r="R36" s="94"/>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row>
    <row r="37" ht="14.25" customHeight="1">
      <c r="A37" s="94" t="s">
        <v>378</v>
      </c>
      <c r="B37" s="94"/>
      <c r="C37" s="94"/>
      <c r="D37" s="105"/>
      <c r="E37" s="105"/>
      <c r="F37" s="105"/>
      <c r="G37" s="105"/>
      <c r="H37" s="105"/>
      <c r="I37" s="105"/>
      <c r="J37" s="105"/>
      <c r="K37" s="105"/>
      <c r="L37" s="105"/>
      <c r="M37" s="105"/>
      <c r="N37" s="105"/>
      <c r="O37" s="105"/>
      <c r="P37" s="105"/>
      <c r="Q37" s="105"/>
      <c r="R37" s="105"/>
      <c r="S37" s="105"/>
      <c r="T37" s="105"/>
      <c r="U37" s="105"/>
      <c r="V37" s="105"/>
      <c r="W37" s="105"/>
      <c r="X37" s="105"/>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row>
    <row r="38" ht="14.25" customHeight="1">
      <c r="A38" s="114" t="s">
        <v>386</v>
      </c>
      <c r="B38" s="114"/>
      <c r="C38" s="114"/>
      <c r="D38" s="115">
        <v>2.118</v>
      </c>
      <c r="E38" s="115">
        <v>2.283</v>
      </c>
      <c r="F38" s="115">
        <v>2.451</v>
      </c>
      <c r="G38" s="115">
        <v>2.924</v>
      </c>
      <c r="H38" s="115">
        <f>AVERAGE(2.759,2.785,2.814,2.422)</f>
        <v>2.695</v>
      </c>
      <c r="I38" s="115">
        <v>2.173</v>
      </c>
      <c r="J38" s="115">
        <v>2.451</v>
      </c>
      <c r="K38" s="115">
        <v>3.463</v>
      </c>
      <c r="L38" s="115">
        <v>13.328</v>
      </c>
      <c r="M38" s="115">
        <v>16.978</v>
      </c>
      <c r="N38" s="115">
        <v>17.622</v>
      </c>
      <c r="O38" s="115">
        <v>19.792</v>
      </c>
      <c r="P38" s="115">
        <v>22.446</v>
      </c>
      <c r="Q38" s="115">
        <v>27.995</v>
      </c>
      <c r="R38" s="115">
        <v>36.836</v>
      </c>
      <c r="S38" s="115">
        <v>78.717</v>
      </c>
      <c r="T38" s="115">
        <v>100.202</v>
      </c>
      <c r="U38" s="115">
        <f t="shared" ref="U38:AT38" si="6">(T38*U39)/T39</f>
        <v>113.749408</v>
      </c>
      <c r="V38" s="115">
        <f t="shared" si="6"/>
        <v>145.6651486</v>
      </c>
      <c r="W38" s="115">
        <f t="shared" si="6"/>
        <v>180.6931315</v>
      </c>
      <c r="X38" s="115">
        <f t="shared" si="6"/>
        <v>220.7251121</v>
      </c>
      <c r="Y38" s="115">
        <f t="shared" si="6"/>
        <v>283.854813</v>
      </c>
      <c r="Z38" s="115">
        <f t="shared" si="6"/>
        <v>374.3234275</v>
      </c>
      <c r="AA38" s="115">
        <f t="shared" si="6"/>
        <v>483.7095938</v>
      </c>
      <c r="AB38" s="115">
        <f t="shared" si="6"/>
        <v>562.1869214</v>
      </c>
      <c r="AC38" s="115">
        <f t="shared" si="6"/>
        <v>580.4026931</v>
      </c>
      <c r="AD38" s="115">
        <f t="shared" si="6"/>
        <v>680.8487905</v>
      </c>
      <c r="AE38" s="115">
        <f t="shared" si="6"/>
        <v>925.3734032</v>
      </c>
      <c r="AF38" s="115">
        <f t="shared" si="6"/>
        <v>1466.415384</v>
      </c>
      <c r="AG38" s="115">
        <f t="shared" si="6"/>
        <v>2350.749904</v>
      </c>
      <c r="AH38" s="115">
        <f t="shared" si="6"/>
        <v>2920.015652</v>
      </c>
      <c r="AI38" s="115">
        <f t="shared" si="6"/>
        <v>8256.595981</v>
      </c>
      <c r="AJ38" s="115">
        <f t="shared" si="6"/>
        <v>44920.03179</v>
      </c>
      <c r="AK38" s="115">
        <f t="shared" si="6"/>
        <v>124053.3713</v>
      </c>
      <c r="AL38" s="115">
        <f t="shared" si="6"/>
        <v>341608.2678</v>
      </c>
      <c r="AM38" s="115">
        <f t="shared" si="6"/>
        <v>886510.0392</v>
      </c>
      <c r="AN38" s="115">
        <f t="shared" si="6"/>
        <v>1779802.936</v>
      </c>
      <c r="AO38" s="115">
        <f t="shared" si="6"/>
        <v>3639219.303</v>
      </c>
      <c r="AP38" s="115">
        <f t="shared" si="6"/>
        <v>9636092.057</v>
      </c>
      <c r="AQ38" s="115">
        <f t="shared" si="6"/>
        <v>42764908.92</v>
      </c>
      <c r="AR38" s="115">
        <f t="shared" si="6"/>
        <v>310786583</v>
      </c>
      <c r="AS38" s="115">
        <f t="shared" si="6"/>
        <v>2399832848</v>
      </c>
      <c r="AT38" s="115">
        <f t="shared" si="6"/>
        <v>4561848458</v>
      </c>
    </row>
    <row r="39" ht="14.25" customHeight="1">
      <c r="A39" s="94" t="s">
        <v>408</v>
      </c>
      <c r="B39" s="94"/>
      <c r="C39" s="94"/>
      <c r="D39" s="105"/>
      <c r="E39" s="115"/>
      <c r="F39" s="115"/>
      <c r="G39" s="115"/>
      <c r="H39" s="115"/>
      <c r="I39" s="115"/>
      <c r="J39" s="105"/>
      <c r="K39" s="105"/>
      <c r="L39" s="105"/>
      <c r="M39" s="105"/>
      <c r="N39" s="105"/>
      <c r="O39" s="105"/>
      <c r="P39" s="105"/>
      <c r="Q39" s="105"/>
      <c r="R39" s="105"/>
      <c r="S39" s="105"/>
      <c r="T39" s="105">
        <v>3.284</v>
      </c>
      <c r="U39" s="105">
        <v>3.728</v>
      </c>
      <c r="V39" s="105">
        <v>4.774</v>
      </c>
      <c r="W39" s="105">
        <v>5.922</v>
      </c>
      <c r="X39" s="105">
        <v>7.234</v>
      </c>
      <c r="Y39" s="105">
        <v>9.303</v>
      </c>
      <c r="Z39" s="105">
        <v>12.268</v>
      </c>
      <c r="AA39" s="105">
        <v>15.853</v>
      </c>
      <c r="AB39" s="105">
        <v>18.425</v>
      </c>
      <c r="AC39" s="105">
        <v>19.022</v>
      </c>
      <c r="AD39" s="105">
        <v>22.314</v>
      </c>
      <c r="AE39" s="105">
        <v>30.328</v>
      </c>
      <c r="AF39" s="105">
        <v>48.06</v>
      </c>
      <c r="AG39" s="105">
        <v>77.043</v>
      </c>
      <c r="AH39" s="105">
        <v>95.7</v>
      </c>
      <c r="AI39" s="105">
        <v>270.6</v>
      </c>
      <c r="AJ39" s="105">
        <v>1472.2</v>
      </c>
      <c r="AK39" s="105">
        <v>4065.7</v>
      </c>
      <c r="AL39" s="105">
        <v>11195.8</v>
      </c>
      <c r="AM39" s="105">
        <v>29054.3</v>
      </c>
      <c r="AN39" s="105">
        <v>58330.9</v>
      </c>
      <c r="AO39" s="105">
        <f t="shared" ref="AO39:AT39" si="7">(AN39*AO40)/AN40</f>
        <v>119271.0344</v>
      </c>
      <c r="AP39" s="105">
        <f t="shared" si="7"/>
        <v>315811.3243</v>
      </c>
      <c r="AQ39" s="105">
        <f t="shared" si="7"/>
        <v>1401568.441</v>
      </c>
      <c r="AR39" s="105">
        <f t="shared" si="7"/>
        <v>10185656.36</v>
      </c>
      <c r="AS39" s="105">
        <f t="shared" si="7"/>
        <v>78651634.41</v>
      </c>
      <c r="AT39" s="105">
        <f t="shared" si="7"/>
        <v>149509095</v>
      </c>
    </row>
    <row r="40" ht="14.25" customHeight="1">
      <c r="A40" s="94" t="s">
        <v>409</v>
      </c>
      <c r="B40" s="94"/>
      <c r="C40" s="94"/>
      <c r="D40" s="105"/>
      <c r="E40" s="105"/>
      <c r="F40" s="105"/>
      <c r="G40" s="105"/>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105"/>
      <c r="AH40" s="105"/>
      <c r="AI40" s="105"/>
      <c r="AJ40" s="105"/>
      <c r="AK40" s="105"/>
      <c r="AL40" s="105"/>
      <c r="AM40" s="105"/>
      <c r="AN40" s="105">
        <v>1.231702E-6</v>
      </c>
      <c r="AO40" s="105">
        <v>2.5185E-6</v>
      </c>
      <c r="AP40" s="105">
        <v>6.6686E-6</v>
      </c>
      <c r="AQ40" s="105">
        <v>2.95952E-5</v>
      </c>
      <c r="AR40" s="105">
        <v>2.15078E-4</v>
      </c>
      <c r="AS40" s="105">
        <v>0.00166079</v>
      </c>
      <c r="AT40" s="105">
        <v>0.003157</v>
      </c>
    </row>
    <row r="41" ht="14.25" customHeight="1">
      <c r="A41" s="138" t="s">
        <v>410</v>
      </c>
      <c r="B41" s="138"/>
      <c r="C41" s="138"/>
      <c r="D41" s="138"/>
      <c r="E41" s="138"/>
      <c r="F41" s="138"/>
      <c r="G41" s="139">
        <f>(G38-D38)/D38</f>
        <v>0.3805476865</v>
      </c>
      <c r="H41" s="139">
        <f t="shared" ref="H41:K41" si="8">(H38-G38)/G38</f>
        <v>-0.07831737346</v>
      </c>
      <c r="I41" s="139">
        <f t="shared" si="8"/>
        <v>-0.1936920223</v>
      </c>
      <c r="J41" s="139">
        <f t="shared" si="8"/>
        <v>0.1279337322</v>
      </c>
      <c r="K41" s="139">
        <f t="shared" si="8"/>
        <v>0.4128926969</v>
      </c>
    </row>
    <row r="42" ht="14.25" customHeight="1">
      <c r="H42" s="2" t="s">
        <v>411</v>
      </c>
      <c r="I42" s="2"/>
    </row>
    <row r="43" ht="14.25" customHeight="1">
      <c r="H43" s="2" t="s">
        <v>412</v>
      </c>
      <c r="I43" s="2"/>
    </row>
    <row r="44" ht="14.25" customHeight="1">
      <c r="A44" s="21" t="s">
        <v>309</v>
      </c>
      <c r="B44" s="21" t="s">
        <v>413</v>
      </c>
    </row>
    <row r="45" ht="14.25" customHeight="1">
      <c r="B45" s="21" t="s">
        <v>414</v>
      </c>
    </row>
    <row r="46" ht="14.25" customHeight="1">
      <c r="B46" s="21" t="s">
        <v>310</v>
      </c>
    </row>
    <row r="47" ht="14.25" customHeight="1">
      <c r="B47" s="21" t="s">
        <v>311</v>
      </c>
    </row>
    <row r="48" ht="14.25" customHeight="1">
      <c r="B48" s="21" t="s">
        <v>312</v>
      </c>
    </row>
    <row r="49" ht="14.25" customHeight="1">
      <c r="B49" s="21" t="s">
        <v>313</v>
      </c>
    </row>
    <row r="50" ht="14.25" customHeight="1">
      <c r="B50" s="21" t="s">
        <v>314</v>
      </c>
    </row>
    <row r="51" ht="14.25" customHeight="1">
      <c r="B51" s="21" t="s">
        <v>315</v>
      </c>
    </row>
    <row r="52" ht="14.25" customHeight="1"/>
    <row r="53" ht="14.25" customHeight="1">
      <c r="A53" s="21" t="s">
        <v>275</v>
      </c>
      <c r="B53" s="21" t="s">
        <v>301</v>
      </c>
    </row>
    <row r="54" ht="14.25" customHeight="1">
      <c r="B54" s="21" t="s">
        <v>415</v>
      </c>
    </row>
    <row r="55" ht="14.25" customHeight="1">
      <c r="B55" s="21" t="s">
        <v>303</v>
      </c>
    </row>
    <row r="56" ht="14.25" customHeight="1">
      <c r="B56" s="21" t="s">
        <v>304</v>
      </c>
    </row>
    <row r="57" ht="14.25" customHeight="1">
      <c r="B57" s="21" t="s">
        <v>305</v>
      </c>
    </row>
    <row r="58" ht="14.25" customHeight="1">
      <c r="B58" s="21" t="s">
        <v>306</v>
      </c>
    </row>
    <row r="59" ht="14.25" customHeight="1"/>
    <row r="60" ht="14.25" customHeight="1">
      <c r="A60" s="140" t="s">
        <v>416</v>
      </c>
      <c r="B60" s="140"/>
      <c r="C60" s="140"/>
      <c r="D60" s="140"/>
      <c r="E60" s="140"/>
      <c r="F60" s="140"/>
      <c r="G60" s="22"/>
      <c r="H60" s="22"/>
      <c r="I60" s="22"/>
      <c r="J60" s="22"/>
      <c r="K60" s="22"/>
      <c r="L60" s="22"/>
    </row>
    <row r="61" ht="14.25" customHeight="1">
      <c r="A61" s="1"/>
      <c r="B61" s="1"/>
      <c r="C61" s="1"/>
      <c r="D61" s="1"/>
      <c r="E61" s="1"/>
      <c r="F61" s="1"/>
      <c r="G61" s="2"/>
    </row>
    <row r="62" ht="14.25" customHeight="1">
      <c r="D62" s="2"/>
      <c r="E62" s="2"/>
      <c r="F62" s="2"/>
      <c r="K62" s="2"/>
    </row>
    <row r="63" ht="14.25" customHeight="1">
      <c r="A63" s="11" t="s">
        <v>3</v>
      </c>
      <c r="B63" s="11">
        <v>1895.0</v>
      </c>
      <c r="C63" s="11">
        <v>1910.0</v>
      </c>
      <c r="D63" s="11">
        <v>1914.0</v>
      </c>
      <c r="E63" s="11">
        <v>1915.0</v>
      </c>
      <c r="F63" s="11">
        <v>1916.0</v>
      </c>
      <c r="G63" s="14">
        <v>1923.0</v>
      </c>
      <c r="H63" s="14" t="s">
        <v>10</v>
      </c>
      <c r="I63" s="14">
        <v>1932.0</v>
      </c>
      <c r="J63" s="14">
        <v>1933.0</v>
      </c>
      <c r="K63" s="11">
        <v>1945.0</v>
      </c>
    </row>
    <row r="64" ht="14.25" customHeight="1">
      <c r="A64" s="141" t="s">
        <v>33</v>
      </c>
      <c r="B64" s="142"/>
      <c r="C64" s="142"/>
      <c r="D64" s="142">
        <f t="shared" ref="D64:D75" si="9">(D5)*($L$95/$D$95)</f>
        <v>5677.167139</v>
      </c>
      <c r="E64" s="142">
        <f>(E5)*($L$95/$E$95)</f>
        <v>5266.859396</v>
      </c>
      <c r="F64" s="142">
        <f>(F5)*($L$95/$F$95)</f>
        <v>4905.850673</v>
      </c>
      <c r="G64" s="142">
        <f t="shared" ref="G64:G66" si="10">(G5)*($L$95/$G$95)</f>
        <v>5140.321477</v>
      </c>
      <c r="H64" s="142">
        <f t="shared" ref="H64:H75" si="11">(H5)*($L$95/$H$95)</f>
        <v>5577.105751</v>
      </c>
      <c r="I64" s="142">
        <f t="shared" ref="I64:I72" si="12">(I5)*($L$95/$I$95)</f>
        <v>6824.6185</v>
      </c>
      <c r="J64" s="142">
        <f t="shared" ref="J64:J70" si="13">(J5)*($L$95/$J$95)</f>
        <v>5519.082007</v>
      </c>
      <c r="K64" s="142">
        <f t="shared" ref="K64:K66" si="14">(K5)*($L$95/$K$95)</f>
        <v>4629.604389</v>
      </c>
    </row>
    <row r="65" ht="14.25" customHeight="1">
      <c r="A65" s="21" t="s">
        <v>58</v>
      </c>
      <c r="B65" s="19"/>
      <c r="C65" s="19"/>
      <c r="D65" s="137">
        <f t="shared" si="9"/>
        <v>8042.653447</v>
      </c>
      <c r="E65" s="137"/>
      <c r="F65" s="137"/>
      <c r="G65" s="137">
        <f t="shared" si="10"/>
        <v>6853.76197</v>
      </c>
      <c r="H65" s="137">
        <f t="shared" si="11"/>
        <v>7436.141002</v>
      </c>
      <c r="I65" s="137">
        <f t="shared" si="12"/>
        <v>7101.292223</v>
      </c>
      <c r="J65" s="137">
        <f t="shared" si="13"/>
        <v>7358.77601</v>
      </c>
      <c r="K65" s="137">
        <f t="shared" si="14"/>
        <v>5208.304938</v>
      </c>
    </row>
    <row r="66" ht="14.25" customHeight="1">
      <c r="A66" s="21" t="s">
        <v>417</v>
      </c>
      <c r="B66" s="19"/>
      <c r="C66" s="19"/>
      <c r="D66" s="137">
        <f t="shared" si="9"/>
        <v>4730.972616</v>
      </c>
      <c r="E66" s="137">
        <f>(E7)*($L$95/$E$95)</f>
        <v>4389.049496</v>
      </c>
      <c r="F66" s="137">
        <f>(F7)*($L$95/$F$95)</f>
        <v>4088.208894</v>
      </c>
      <c r="G66" s="137">
        <f t="shared" si="10"/>
        <v>3426.880985</v>
      </c>
      <c r="H66" s="137">
        <f t="shared" si="11"/>
        <v>5577.105751</v>
      </c>
      <c r="I66" s="137">
        <f t="shared" si="12"/>
        <v>6824.6185</v>
      </c>
      <c r="J66" s="137">
        <f t="shared" si="13"/>
        <v>5519.082007</v>
      </c>
      <c r="K66" s="137">
        <f t="shared" si="14"/>
        <v>3761.553566</v>
      </c>
    </row>
    <row r="67" ht="14.25" customHeight="1">
      <c r="A67" s="21" t="s">
        <v>350</v>
      </c>
      <c r="B67" s="19"/>
      <c r="C67" s="19"/>
      <c r="D67" s="137">
        <f t="shared" si="9"/>
        <v>8515.750708</v>
      </c>
      <c r="E67" s="137"/>
      <c r="F67" s="137"/>
      <c r="G67" s="137"/>
      <c r="H67" s="137">
        <f t="shared" si="11"/>
        <v>8551.562152</v>
      </c>
      <c r="I67" s="137">
        <f t="shared" si="12"/>
        <v>10144.70318</v>
      </c>
      <c r="J67" s="137">
        <f t="shared" si="13"/>
        <v>8814.178376</v>
      </c>
      <c r="K67" s="137"/>
    </row>
    <row r="68" ht="14.25" customHeight="1">
      <c r="A68" s="141" t="s">
        <v>50</v>
      </c>
      <c r="B68" s="143"/>
      <c r="C68" s="143"/>
      <c r="D68" s="142">
        <f t="shared" si="9"/>
        <v>2365.486308</v>
      </c>
      <c r="E68" s="142">
        <f t="shared" ref="E68:E75" si="15">(E9)*($L$95/$E$95)</f>
        <v>2852.882173</v>
      </c>
      <c r="F68" s="142">
        <f t="shared" ref="F68:F75" si="16">(F9)*($L$95/$F$95)</f>
        <v>2452.925337</v>
      </c>
      <c r="G68" s="142">
        <f t="shared" ref="G68:G75" si="17">(G9)*($L$95/$G$95)</f>
        <v>2570.160739</v>
      </c>
      <c r="H68" s="142">
        <f t="shared" si="11"/>
        <v>5577.105751</v>
      </c>
      <c r="I68" s="142">
        <f t="shared" si="12"/>
        <v>6824.6185</v>
      </c>
      <c r="J68" s="142">
        <f t="shared" si="13"/>
        <v>5519.082007</v>
      </c>
      <c r="K68" s="142">
        <f t="shared" ref="K68:K70" si="18">(K9)*($L$95/$K$95)</f>
        <v>3616.878429</v>
      </c>
    </row>
    <row r="69" ht="14.25" customHeight="1">
      <c r="A69" s="141" t="s">
        <v>23</v>
      </c>
      <c r="B69" s="143"/>
      <c r="C69" s="143"/>
      <c r="D69" s="142">
        <f t="shared" si="9"/>
        <v>4730.972616</v>
      </c>
      <c r="E69" s="142">
        <f t="shared" si="15"/>
        <v>4389.049496</v>
      </c>
      <c r="F69" s="142">
        <f t="shared" si="16"/>
        <v>4088.208894</v>
      </c>
      <c r="G69" s="142">
        <f t="shared" si="17"/>
        <v>3426.880985</v>
      </c>
      <c r="H69" s="142">
        <f t="shared" si="11"/>
        <v>4461.684601</v>
      </c>
      <c r="I69" s="142">
        <f t="shared" si="12"/>
        <v>5533.474459</v>
      </c>
      <c r="J69" s="142">
        <f t="shared" si="13"/>
        <v>4415.265606</v>
      </c>
      <c r="K69" s="142">
        <f t="shared" si="18"/>
        <v>4340.254115</v>
      </c>
    </row>
    <row r="70" ht="14.25" customHeight="1">
      <c r="A70" s="141" t="s">
        <v>39</v>
      </c>
      <c r="B70" s="143"/>
      <c r="C70" s="143"/>
      <c r="D70" s="142">
        <f t="shared" si="9"/>
        <v>4257.875354</v>
      </c>
      <c r="E70" s="142">
        <f t="shared" si="15"/>
        <v>3950.144547</v>
      </c>
      <c r="F70" s="142">
        <f t="shared" si="16"/>
        <v>3679.388005</v>
      </c>
      <c r="G70" s="142">
        <f t="shared" si="17"/>
        <v>3084.192886</v>
      </c>
      <c r="H70" s="142">
        <f t="shared" si="11"/>
        <v>4461.684601</v>
      </c>
      <c r="I70" s="142">
        <f t="shared" si="12"/>
        <v>5533.474459</v>
      </c>
      <c r="J70" s="142">
        <f t="shared" si="13"/>
        <v>4415.265606</v>
      </c>
      <c r="K70" s="142">
        <f t="shared" si="18"/>
        <v>4340.254115</v>
      </c>
    </row>
    <row r="71" ht="14.25" customHeight="1">
      <c r="A71" s="21" t="s">
        <v>24</v>
      </c>
      <c r="B71" s="19"/>
      <c r="C71" s="19"/>
      <c r="D71" s="137">
        <f t="shared" si="9"/>
        <v>4730.972616</v>
      </c>
      <c r="E71" s="137">
        <f t="shared" si="15"/>
        <v>4389.049496</v>
      </c>
      <c r="F71" s="137">
        <f t="shared" si="16"/>
        <v>4088.208894</v>
      </c>
      <c r="G71" s="137">
        <f t="shared" si="17"/>
        <v>2570.160739</v>
      </c>
      <c r="H71" s="137">
        <f t="shared" si="11"/>
        <v>4461.684601</v>
      </c>
      <c r="I71" s="137">
        <f t="shared" si="12"/>
        <v>5533.474459</v>
      </c>
      <c r="J71" s="137"/>
      <c r="K71" s="137"/>
    </row>
    <row r="72" ht="14.25" customHeight="1">
      <c r="A72" s="21" t="s">
        <v>146</v>
      </c>
      <c r="B72" s="19"/>
      <c r="C72" s="19"/>
      <c r="D72" s="137">
        <f t="shared" si="9"/>
        <v>4730.972616</v>
      </c>
      <c r="E72" s="137">
        <f t="shared" si="15"/>
        <v>4389.049496</v>
      </c>
      <c r="F72" s="137">
        <f t="shared" si="16"/>
        <v>4088.208894</v>
      </c>
      <c r="G72" s="137">
        <f t="shared" si="17"/>
        <v>4112.257182</v>
      </c>
      <c r="H72" s="137">
        <f t="shared" si="11"/>
        <v>3718.070501</v>
      </c>
      <c r="I72" s="137">
        <f t="shared" si="12"/>
        <v>5210.688449</v>
      </c>
      <c r="J72" s="137">
        <f t="shared" ref="J72:J75" si="19">(J13)*($L$95/$J$95)</f>
        <v>3679.388005</v>
      </c>
      <c r="K72" s="137">
        <f t="shared" ref="K72:K74" si="20">(K13)*($L$95/$K$95)</f>
        <v>3761.553566</v>
      </c>
    </row>
    <row r="73" ht="14.25" customHeight="1">
      <c r="A73" s="21" t="s">
        <v>46</v>
      </c>
      <c r="B73" s="19"/>
      <c r="C73" s="19"/>
      <c r="D73" s="137">
        <f t="shared" si="9"/>
        <v>4730.972616</v>
      </c>
      <c r="E73" s="137">
        <f t="shared" si="15"/>
        <v>4389.049496</v>
      </c>
      <c r="F73" s="137">
        <f t="shared" si="16"/>
        <v>4088.208894</v>
      </c>
      <c r="G73" s="137">
        <f t="shared" si="17"/>
        <v>3426.880985</v>
      </c>
      <c r="H73" s="137">
        <f t="shared" si="11"/>
        <v>3718.070501</v>
      </c>
      <c r="I73" s="137"/>
      <c r="J73" s="137">
        <f t="shared" si="19"/>
        <v>3679.388005</v>
      </c>
      <c r="K73" s="137">
        <f t="shared" si="20"/>
        <v>3472.203292</v>
      </c>
    </row>
    <row r="74" ht="14.25" customHeight="1">
      <c r="A74" s="21" t="s">
        <v>68</v>
      </c>
      <c r="B74" s="19"/>
      <c r="C74" s="19"/>
      <c r="D74" s="137">
        <f t="shared" si="9"/>
        <v>2838.583569</v>
      </c>
      <c r="E74" s="137">
        <f t="shared" si="15"/>
        <v>3950.144547</v>
      </c>
      <c r="F74" s="137">
        <f t="shared" si="16"/>
        <v>3270.567115</v>
      </c>
      <c r="G74" s="137">
        <f t="shared" si="17"/>
        <v>2741.504788</v>
      </c>
      <c r="H74" s="137">
        <f t="shared" si="11"/>
        <v>3718.070501</v>
      </c>
      <c r="I74" s="137"/>
      <c r="J74" s="137">
        <f t="shared" si="19"/>
        <v>3679.388005</v>
      </c>
      <c r="K74" s="137">
        <f t="shared" si="20"/>
        <v>3472.203292</v>
      </c>
    </row>
    <row r="75" ht="14.25" customHeight="1">
      <c r="A75" s="21" t="s">
        <v>351</v>
      </c>
      <c r="B75" s="19"/>
      <c r="C75" s="19"/>
      <c r="D75" s="137">
        <f t="shared" si="9"/>
        <v>2365.486308</v>
      </c>
      <c r="E75" s="137">
        <f t="shared" si="15"/>
        <v>3072.334647</v>
      </c>
      <c r="F75" s="137">
        <f t="shared" si="16"/>
        <v>2861.746226</v>
      </c>
      <c r="G75" s="137">
        <f t="shared" si="17"/>
        <v>2570.160739</v>
      </c>
      <c r="H75" s="137">
        <f t="shared" si="11"/>
        <v>4461.684601</v>
      </c>
      <c r="I75" s="137">
        <f>(I16)*($L$95/$I$95)</f>
        <v>5533.474459</v>
      </c>
      <c r="J75" s="137">
        <f t="shared" si="19"/>
        <v>4415.265606</v>
      </c>
      <c r="K75" s="137"/>
    </row>
    <row r="76" ht="14.25" customHeight="1">
      <c r="A76" s="21" t="s">
        <v>300</v>
      </c>
      <c r="B76" s="19"/>
      <c r="C76" s="19"/>
      <c r="D76" s="137"/>
      <c r="E76" s="137"/>
      <c r="F76" s="137"/>
      <c r="G76" s="137"/>
      <c r="H76" s="137"/>
      <c r="I76" s="137"/>
      <c r="J76" s="137"/>
      <c r="K76" s="137"/>
    </row>
    <row r="77" ht="14.25" customHeight="1">
      <c r="A77" s="9" t="s">
        <v>352</v>
      </c>
      <c r="D77" s="137"/>
      <c r="E77" s="137"/>
      <c r="F77" s="137"/>
      <c r="G77" s="137"/>
      <c r="H77" s="137"/>
      <c r="I77" s="137"/>
      <c r="J77" s="137"/>
      <c r="K77" s="137"/>
    </row>
    <row r="78" ht="14.25" customHeight="1">
      <c r="A78" s="141" t="s">
        <v>204</v>
      </c>
      <c r="B78" s="143"/>
      <c r="C78" s="143"/>
      <c r="D78" s="142">
        <f t="shared" ref="D78:D81" si="21">(D19)*($L$95/$D$95)</f>
        <v>7096.458924</v>
      </c>
      <c r="E78" s="142"/>
      <c r="F78" s="142"/>
      <c r="G78" s="142">
        <f t="shared" ref="G78:G81" si="22">(G19)*($L$95/$G$95)</f>
        <v>6853.76197</v>
      </c>
      <c r="H78" s="142">
        <f t="shared" ref="H78:H83" si="23">(H19)*($L$95/$H$95)</f>
        <v>7436.141002</v>
      </c>
      <c r="I78" s="142">
        <f t="shared" ref="I78:I87" si="24">(I19)*($L$95/$I$95)</f>
        <v>8899.671422</v>
      </c>
      <c r="J78" s="142">
        <f t="shared" ref="J78:J79" si="25">(J19)*($L$95/$J$95)</f>
        <v>7767.596899</v>
      </c>
      <c r="K78" s="142">
        <f>(K19)*($L$95/$K$95)</f>
        <v>6510.381172</v>
      </c>
    </row>
    <row r="79" ht="14.25" customHeight="1">
      <c r="A79" s="141" t="s">
        <v>54</v>
      </c>
      <c r="B79" s="143"/>
      <c r="C79" s="143"/>
      <c r="D79" s="142">
        <f t="shared" si="21"/>
        <v>1892.389046</v>
      </c>
      <c r="E79" s="142">
        <f t="shared" ref="E79:E81" si="26">(E20)*($L$95/$E$95)</f>
        <v>2194.524748</v>
      </c>
      <c r="F79" s="142">
        <f t="shared" ref="F79:F81" si="27">(F20)*($L$95/$F$95)</f>
        <v>2044.104447</v>
      </c>
      <c r="G79" s="142">
        <f t="shared" si="22"/>
        <v>2570.160739</v>
      </c>
      <c r="H79" s="142">
        <f t="shared" si="23"/>
        <v>3718.070501</v>
      </c>
      <c r="I79" s="142">
        <f t="shared" si="24"/>
        <v>6132.934192</v>
      </c>
      <c r="J79" s="142">
        <f t="shared" si="25"/>
        <v>3679.388005</v>
      </c>
      <c r="K79" s="142"/>
    </row>
    <row r="80" ht="14.25" customHeight="1">
      <c r="A80" s="21" t="s">
        <v>74</v>
      </c>
      <c r="B80" s="19"/>
      <c r="C80" s="19"/>
      <c r="D80" s="137">
        <f t="shared" si="21"/>
        <v>1892.389046</v>
      </c>
      <c r="E80" s="137">
        <f t="shared" si="26"/>
        <v>2633.429698</v>
      </c>
      <c r="F80" s="137">
        <f t="shared" si="27"/>
        <v>2452.925337</v>
      </c>
      <c r="G80" s="137">
        <f t="shared" si="22"/>
        <v>2056.128591</v>
      </c>
      <c r="H80" s="137">
        <f t="shared" si="23"/>
        <v>2974.456401</v>
      </c>
      <c r="I80" s="137">
        <f t="shared" si="24"/>
        <v>4934.014726</v>
      </c>
      <c r="J80" s="137"/>
      <c r="K80" s="137">
        <f t="shared" ref="K80:K83" si="28">(K21)*($L$95/$K$95)</f>
        <v>2604.152469</v>
      </c>
    </row>
    <row r="81" ht="14.25" customHeight="1">
      <c r="A81" s="141" t="s">
        <v>72</v>
      </c>
      <c r="B81" s="143"/>
      <c r="C81" s="143"/>
      <c r="D81" s="142">
        <f t="shared" si="21"/>
        <v>1419.291785</v>
      </c>
      <c r="E81" s="142">
        <f t="shared" si="26"/>
        <v>1316.714849</v>
      </c>
      <c r="F81" s="142">
        <f t="shared" si="27"/>
        <v>1226.462668</v>
      </c>
      <c r="G81" s="142">
        <f t="shared" si="22"/>
        <v>1370.752394</v>
      </c>
      <c r="H81" s="142">
        <f t="shared" si="23"/>
        <v>2788.552876</v>
      </c>
      <c r="I81" s="142">
        <f t="shared" si="24"/>
        <v>3458.421537</v>
      </c>
      <c r="J81" s="142">
        <f>(J22)*($L$95/$J$95)</f>
        <v>2759.541004</v>
      </c>
      <c r="K81" s="142">
        <f t="shared" si="28"/>
        <v>2170.127057</v>
      </c>
    </row>
    <row r="82" ht="14.25" customHeight="1">
      <c r="A82" s="21" t="s">
        <v>173</v>
      </c>
      <c r="B82" s="19"/>
      <c r="C82" s="19"/>
      <c r="D82" s="137"/>
      <c r="E82" s="137"/>
      <c r="F82" s="137"/>
      <c r="G82" s="137"/>
      <c r="H82" s="137">
        <f t="shared" si="23"/>
        <v>2788.552876</v>
      </c>
      <c r="I82" s="137">
        <f t="shared" si="24"/>
        <v>3458.421537</v>
      </c>
      <c r="J82" s="137"/>
      <c r="K82" s="137">
        <f t="shared" si="28"/>
        <v>2170.127057</v>
      </c>
    </row>
    <row r="83" ht="14.25" customHeight="1">
      <c r="A83" s="21" t="s">
        <v>195</v>
      </c>
      <c r="B83" s="19"/>
      <c r="C83" s="19"/>
      <c r="D83" s="137"/>
      <c r="E83" s="137"/>
      <c r="F83" s="137"/>
      <c r="G83" s="137"/>
      <c r="H83" s="137">
        <f t="shared" si="23"/>
        <v>2230.842301</v>
      </c>
      <c r="I83" s="137">
        <f t="shared" si="24"/>
        <v>2766.73723</v>
      </c>
      <c r="J83" s="137">
        <f t="shared" ref="J83:J87" si="29">(J24)*($L$95/$J$95)</f>
        <v>2452.925337</v>
      </c>
      <c r="K83" s="137">
        <f t="shared" si="28"/>
        <v>2170.127057</v>
      </c>
    </row>
    <row r="84" ht="14.25" customHeight="1">
      <c r="A84" s="21" t="s">
        <v>208</v>
      </c>
      <c r="B84" s="19"/>
      <c r="C84" s="19"/>
      <c r="D84" s="137"/>
      <c r="E84" s="137"/>
      <c r="F84" s="137"/>
      <c r="G84" s="137"/>
      <c r="H84" s="137"/>
      <c r="I84" s="137">
        <f t="shared" si="24"/>
        <v>6916.843074</v>
      </c>
      <c r="J84" s="137">
        <f t="shared" si="29"/>
        <v>5825.697674</v>
      </c>
      <c r="K84" s="137"/>
    </row>
    <row r="85" ht="14.25" customHeight="1">
      <c r="A85" s="21" t="s">
        <v>211</v>
      </c>
      <c r="B85" s="19"/>
      <c r="C85" s="19"/>
      <c r="D85" s="137"/>
      <c r="E85" s="137"/>
      <c r="F85" s="137"/>
      <c r="G85" s="137"/>
      <c r="H85" s="137"/>
      <c r="I85" s="137">
        <f t="shared" si="24"/>
        <v>6916.843074</v>
      </c>
      <c r="J85" s="137">
        <f t="shared" si="29"/>
        <v>5825.697674</v>
      </c>
      <c r="K85" s="137"/>
    </row>
    <row r="86" ht="14.25" customHeight="1">
      <c r="A86" s="56" t="s">
        <v>217</v>
      </c>
      <c r="B86" s="57"/>
      <c r="C86" s="57"/>
      <c r="D86" s="144"/>
      <c r="E86" s="144">
        <f>(E27)*($L$95/$E$95)</f>
        <v>2194.524748</v>
      </c>
      <c r="F86" s="144">
        <f>(F27)*($L$95/$F$95)</f>
        <v>2044.104447</v>
      </c>
      <c r="G86" s="144"/>
      <c r="H86" s="144">
        <f t="shared" ref="H86:H87" si="30">(H27)*($L$95/$H$95)</f>
        <v>4182.829314</v>
      </c>
      <c r="I86" s="144">
        <f t="shared" si="24"/>
        <v>5187.632306</v>
      </c>
      <c r="J86" s="144">
        <f t="shared" si="29"/>
        <v>4369.273256</v>
      </c>
      <c r="K86" s="144"/>
    </row>
    <row r="87" ht="14.25" customHeight="1">
      <c r="A87" s="59" t="s">
        <v>263</v>
      </c>
      <c r="B87" s="57"/>
      <c r="C87" s="57"/>
      <c r="D87" s="144"/>
      <c r="E87" s="144"/>
      <c r="F87" s="144"/>
      <c r="G87" s="144"/>
      <c r="H87" s="144">
        <f t="shared" si="30"/>
        <v>3253.311688</v>
      </c>
      <c r="I87" s="144">
        <f t="shared" si="24"/>
        <v>4034.825127</v>
      </c>
      <c r="J87" s="144">
        <f t="shared" si="29"/>
        <v>3398.323643</v>
      </c>
      <c r="K87" s="144"/>
    </row>
    <row r="88" ht="14.25" customHeight="1">
      <c r="A88" s="59" t="s">
        <v>281</v>
      </c>
      <c r="B88" s="57"/>
      <c r="C88" s="57"/>
      <c r="D88" s="144">
        <f t="shared" ref="D88:D89" si="31">(D29)*($L$95/$D$95)</f>
        <v>2507.415486</v>
      </c>
      <c r="E88" s="144">
        <f>(E29)*($L$95/$E$95)</f>
        <v>1645.893561</v>
      </c>
      <c r="F88" s="144">
        <f>(F29)*($L$95/$F$95)</f>
        <v>1533.078335</v>
      </c>
      <c r="G88" s="145"/>
      <c r="H88" s="59"/>
      <c r="I88" s="59"/>
      <c r="J88" s="59"/>
      <c r="K88" s="59"/>
    </row>
    <row r="89" ht="14.25" customHeight="1">
      <c r="A89" s="86" t="s">
        <v>286</v>
      </c>
      <c r="B89" s="87"/>
      <c r="C89" s="87"/>
      <c r="D89" s="146">
        <f t="shared" si="31"/>
        <v>2464.836733</v>
      </c>
      <c r="E89" s="146"/>
      <c r="F89" s="146"/>
      <c r="G89" s="147"/>
      <c r="H89" s="86"/>
      <c r="I89" s="86"/>
      <c r="J89" s="86"/>
      <c r="K89" s="86"/>
    </row>
    <row r="90" ht="14.25" customHeight="1">
      <c r="A90" s="59" t="s">
        <v>292</v>
      </c>
      <c r="B90" s="57"/>
      <c r="C90" s="57"/>
      <c r="D90" s="144"/>
      <c r="E90" s="144">
        <f>(E31)*($L$95/$E$95)</f>
        <v>3291.787122</v>
      </c>
      <c r="F90" s="144">
        <f>(F31)*($L$95/$F$95)</f>
        <v>3474.97756</v>
      </c>
      <c r="G90" s="144">
        <f>(G31)*($L$95/$G$95)</f>
        <v>2998.520862</v>
      </c>
      <c r="H90" s="59"/>
      <c r="I90" s="59"/>
      <c r="J90" s="59"/>
      <c r="K90" s="59"/>
    </row>
    <row r="91" ht="14.25" customHeight="1">
      <c r="A91" s="59" t="s">
        <v>299</v>
      </c>
      <c r="B91" s="57"/>
      <c r="C91" s="57"/>
      <c r="D91" s="144"/>
      <c r="E91" s="144"/>
      <c r="F91" s="144"/>
      <c r="G91" s="145"/>
      <c r="H91" s="59"/>
      <c r="I91" s="59"/>
      <c r="J91" s="59"/>
      <c r="K91" s="59"/>
    </row>
    <row r="92" ht="14.25" customHeight="1">
      <c r="A92" s="21" t="s">
        <v>359</v>
      </c>
      <c r="B92" s="21">
        <v>62.6</v>
      </c>
      <c r="D92" s="21">
        <v>131.1</v>
      </c>
      <c r="J92" s="21" t="s">
        <v>421</v>
      </c>
    </row>
    <row r="93" ht="14.25" customHeight="1">
      <c r="A93" s="21" t="s">
        <v>371</v>
      </c>
      <c r="D93" s="21">
        <v>76.0</v>
      </c>
      <c r="G93" s="21">
        <v>105.0</v>
      </c>
      <c r="H93" s="21">
        <v>99.0</v>
      </c>
      <c r="J93" s="21">
        <v>88.0</v>
      </c>
    </row>
    <row r="94" ht="14.25" customHeight="1">
      <c r="A94" s="21" t="s">
        <v>378</v>
      </c>
      <c r="L94" s="21">
        <v>1960.0</v>
      </c>
    </row>
    <row r="95" ht="14.25" customHeight="1">
      <c r="A95" s="21" t="s">
        <v>386</v>
      </c>
      <c r="D95" s="21">
        <v>2.118</v>
      </c>
      <c r="E95" s="21">
        <v>2.283</v>
      </c>
      <c r="F95" s="21">
        <v>2.451</v>
      </c>
      <c r="G95" s="21">
        <v>2.924</v>
      </c>
      <c r="H95" s="21">
        <f>AVERAGE(2.759,2.785,2.814,2.422)</f>
        <v>2.695</v>
      </c>
      <c r="I95" s="21">
        <v>2.173</v>
      </c>
      <c r="J95" s="21">
        <v>2.451</v>
      </c>
      <c r="K95" s="21">
        <v>3.463</v>
      </c>
      <c r="L95" s="115">
        <v>100.202</v>
      </c>
    </row>
    <row r="96" ht="14.25" customHeight="1">
      <c r="A96" s="21" t="s">
        <v>422</v>
      </c>
      <c r="B96" s="21">
        <v>0.01</v>
      </c>
      <c r="D96" s="21" t="s">
        <v>423</v>
      </c>
      <c r="M96" s="161" t="s">
        <v>424</v>
      </c>
      <c r="N96" s="161"/>
      <c r="O96" s="161"/>
    </row>
    <row r="97" ht="14.25" customHeight="1">
      <c r="A97" s="21" t="s">
        <v>359</v>
      </c>
    </row>
    <row r="98" ht="14.25" customHeight="1">
      <c r="A98" s="21" t="s">
        <v>425</v>
      </c>
      <c r="D98" s="21">
        <v>131.1</v>
      </c>
      <c r="J98" s="21">
        <f>((40.85*D95)/J95)*1.5</f>
        <v>52.95</v>
      </c>
      <c r="M98" s="22">
        <v>131.1</v>
      </c>
      <c r="N98" s="22"/>
      <c r="O98" s="22"/>
      <c r="P98" s="22">
        <v>52.95</v>
      </c>
      <c r="Q98" s="22" t="s">
        <v>427</v>
      </c>
    </row>
    <row r="99" ht="14.25" customHeight="1">
      <c r="J99" s="21" t="s">
        <v>429</v>
      </c>
      <c r="M99" s="22" t="s">
        <v>204</v>
      </c>
      <c r="N99" s="22"/>
      <c r="O99" s="22"/>
      <c r="P99" s="22" t="s">
        <v>370</v>
      </c>
      <c r="Q99" s="22"/>
    </row>
    <row r="100" ht="14.25" customHeight="1">
      <c r="M100" s="22" t="s">
        <v>430</v>
      </c>
      <c r="N100" s="22"/>
      <c r="O100" s="22"/>
      <c r="P100" s="22" t="s">
        <v>431</v>
      </c>
      <c r="Q100" s="22"/>
    </row>
    <row r="101" ht="14.25" customHeight="1"/>
    <row r="102" ht="14.25" customHeight="1">
      <c r="P102" s="2" t="s">
        <v>433</v>
      </c>
    </row>
    <row r="103" ht="14.25" customHeight="1">
      <c r="A103" s="9" t="s">
        <v>434</v>
      </c>
    </row>
    <row r="104" ht="14.25" customHeight="1">
      <c r="A104" s="11" t="s">
        <v>3</v>
      </c>
      <c r="B104" s="173">
        <v>1895.0</v>
      </c>
      <c r="C104" s="173">
        <v>1910.0</v>
      </c>
      <c r="D104" s="11">
        <v>1914.0</v>
      </c>
      <c r="E104" s="11">
        <v>1915.0</v>
      </c>
      <c r="F104" s="11">
        <v>1916.0</v>
      </c>
      <c r="G104" s="14">
        <v>1923.0</v>
      </c>
      <c r="H104" s="14" t="s">
        <v>10</v>
      </c>
      <c r="I104" s="14">
        <v>1932.0</v>
      </c>
      <c r="J104" s="14">
        <v>1933.0</v>
      </c>
      <c r="K104" s="11">
        <v>1945.0</v>
      </c>
    </row>
    <row r="105" ht="14.25" customHeight="1">
      <c r="A105" s="18" t="s">
        <v>13</v>
      </c>
      <c r="B105" s="20">
        <v>700.0</v>
      </c>
      <c r="C105" s="20"/>
      <c r="D105" s="20">
        <f>((1500*2)+(3000*10))/12</f>
        <v>2750</v>
      </c>
      <c r="E105" s="20"/>
      <c r="F105" s="20"/>
      <c r="G105" s="18">
        <v>3000.0</v>
      </c>
      <c r="H105" s="18">
        <v>3000.0</v>
      </c>
      <c r="I105" s="18"/>
      <c r="J105" s="18">
        <v>2700.0</v>
      </c>
      <c r="K105" s="18">
        <v>2000.0</v>
      </c>
    </row>
    <row r="106" ht="14.25" customHeight="1">
      <c r="A106" s="21" t="s">
        <v>15</v>
      </c>
      <c r="B106" s="19" t="s">
        <v>22</v>
      </c>
      <c r="C106" s="19"/>
      <c r="D106" s="19" t="s">
        <v>22</v>
      </c>
      <c r="E106" s="19"/>
      <c r="F106" s="19"/>
      <c r="G106" s="21">
        <v>600.0</v>
      </c>
      <c r="H106" s="21">
        <v>600.0</v>
      </c>
      <c r="J106" s="21">
        <v>600.0</v>
      </c>
      <c r="K106" s="19">
        <v>800.0</v>
      </c>
    </row>
    <row r="107" ht="14.25" customHeight="1">
      <c r="A107" s="21" t="s">
        <v>20</v>
      </c>
      <c r="B107" s="19" t="s">
        <v>22</v>
      </c>
      <c r="C107" s="19"/>
      <c r="D107" s="19" t="s">
        <v>22</v>
      </c>
      <c r="E107" s="19"/>
      <c r="F107" s="19"/>
      <c r="G107" s="21">
        <v>600.0</v>
      </c>
      <c r="H107" s="21">
        <v>600.0</v>
      </c>
      <c r="J107" s="21">
        <v>600.0</v>
      </c>
      <c r="K107" s="19">
        <v>800.0</v>
      </c>
    </row>
    <row r="108" ht="14.25" customHeight="1">
      <c r="A108" s="33" t="s">
        <v>98</v>
      </c>
      <c r="B108" s="24">
        <v>500.0</v>
      </c>
      <c r="C108" s="24"/>
      <c r="D108" s="24">
        <v>1200.0</v>
      </c>
      <c r="E108" s="24"/>
      <c r="F108" s="24"/>
      <c r="G108" s="33">
        <v>1200.0</v>
      </c>
      <c r="H108" s="33">
        <v>1200.0</v>
      </c>
      <c r="I108" s="33"/>
      <c r="J108" s="33">
        <v>1200.0</v>
      </c>
      <c r="K108" s="24"/>
    </row>
    <row r="109" ht="14.25" customHeight="1">
      <c r="A109" s="7" t="s">
        <v>441</v>
      </c>
      <c r="B109" s="34">
        <f>B11/B105</f>
        <v>0.05</v>
      </c>
      <c r="C109" s="34"/>
      <c r="D109" s="34">
        <f>D11/D105</f>
        <v>0.03272727273</v>
      </c>
      <c r="E109" s="34"/>
      <c r="F109" s="34"/>
      <c r="G109" s="34">
        <f t="shared" ref="G109:H109" si="32">G11/G105</f>
        <v>0.03</v>
      </c>
      <c r="H109" s="34">
        <f t="shared" si="32"/>
        <v>0.04</v>
      </c>
      <c r="I109" s="34"/>
      <c r="J109" s="34">
        <f t="shared" ref="J109:K109" si="33">J11/J105</f>
        <v>0.04</v>
      </c>
      <c r="K109" s="34">
        <f t="shared" si="33"/>
        <v>0.075</v>
      </c>
    </row>
    <row r="110" ht="14.25" customHeight="1">
      <c r="A110" s="7" t="s">
        <v>443</v>
      </c>
      <c r="B110" s="34">
        <f>B5/B105</f>
        <v>0.07857142857</v>
      </c>
      <c r="C110" s="34"/>
      <c r="D110" s="34">
        <f>D5/D105</f>
        <v>0.04363636364</v>
      </c>
      <c r="E110" s="34"/>
      <c r="F110" s="34"/>
      <c r="G110" s="34">
        <f t="shared" ref="G110:H110" si="34">G5/G105</f>
        <v>0.05</v>
      </c>
      <c r="H110" s="34">
        <f t="shared" si="34"/>
        <v>0.05</v>
      </c>
      <c r="I110" s="34"/>
      <c r="J110" s="34">
        <f t="shared" ref="J110:K110" si="35">J5/J105</f>
        <v>0.05</v>
      </c>
      <c r="K110" s="34">
        <f t="shared" si="35"/>
        <v>0.08</v>
      </c>
    </row>
    <row r="111" ht="14.25" customHeight="1">
      <c r="A111" s="7"/>
    </row>
    <row r="112" ht="14.25" customHeight="1">
      <c r="A112" s="7" t="s">
        <v>444</v>
      </c>
      <c r="D112" s="34">
        <f>D19/D105</f>
        <v>0.05454545455</v>
      </c>
      <c r="E112" s="34"/>
      <c r="F112" s="34"/>
      <c r="G112" s="34">
        <f t="shared" ref="G112:H112" si="36">G19/G105</f>
        <v>0.06666666667</v>
      </c>
      <c r="H112" s="34">
        <f t="shared" si="36"/>
        <v>0.06666666667</v>
      </c>
      <c r="I112" s="34"/>
      <c r="J112" s="34">
        <f t="shared" ref="J112:K112" si="37">J19/J105</f>
        <v>0.07037037037</v>
      </c>
      <c r="K112" s="34">
        <f t="shared" si="37"/>
        <v>0.1125</v>
      </c>
    </row>
    <row r="113" ht="14.25" customHeight="1">
      <c r="A113" s="7" t="s">
        <v>446</v>
      </c>
      <c r="D113" s="34">
        <f>D22/D105</f>
        <v>0.01090909091</v>
      </c>
      <c r="E113" s="34"/>
      <c r="F113" s="34"/>
      <c r="G113" s="34">
        <f t="shared" ref="G113:H113" si="38">G22/G105</f>
        <v>0.01333333333</v>
      </c>
      <c r="H113" s="34">
        <f t="shared" si="38"/>
        <v>0.025</v>
      </c>
      <c r="I113" s="34"/>
      <c r="J113" s="34">
        <f t="shared" ref="J113:K113" si="39">J22/J105</f>
        <v>0.025</v>
      </c>
      <c r="K113" s="34">
        <f t="shared" si="39"/>
        <v>0.0375</v>
      </c>
    </row>
    <row r="114" ht="14.25" customHeight="1">
      <c r="A114" s="7"/>
      <c r="G114" s="7"/>
    </row>
    <row r="115" ht="14.25" customHeight="1">
      <c r="A115" s="7" t="s">
        <v>447</v>
      </c>
      <c r="G115" s="34">
        <f t="shared" ref="G115:H115" si="40">G5/G106</f>
        <v>0.25</v>
      </c>
      <c r="H115" s="34">
        <f t="shared" si="40"/>
        <v>0.25</v>
      </c>
      <c r="I115" s="34"/>
      <c r="J115" s="34">
        <f t="shared" ref="J115:K115" si="41">J5/J106</f>
        <v>0.225</v>
      </c>
      <c r="K115" s="34">
        <f t="shared" si="41"/>
        <v>0.2</v>
      </c>
    </row>
    <row r="116" ht="14.25" customHeight="1">
      <c r="A116" s="7"/>
      <c r="G116" s="7"/>
    </row>
    <row r="117" ht="14.25" customHeight="1">
      <c r="A117" s="7"/>
      <c r="G117" s="7"/>
    </row>
    <row r="118" ht="14.25" customHeight="1">
      <c r="A118" s="190" t="s">
        <v>436</v>
      </c>
      <c r="B118" s="190"/>
      <c r="C118" s="190"/>
      <c r="D118" s="190"/>
      <c r="E118" s="190"/>
      <c r="F118" s="190"/>
      <c r="G118" s="60"/>
      <c r="H118" s="60"/>
      <c r="I118" s="60"/>
      <c r="J118" s="60"/>
      <c r="K118" s="60"/>
      <c r="L118" s="60"/>
    </row>
    <row r="119" ht="14.25" customHeight="1">
      <c r="A119" s="1"/>
      <c r="B119" s="1"/>
      <c r="C119" s="1"/>
      <c r="D119" s="1"/>
      <c r="E119" s="1"/>
      <c r="F119" s="1"/>
      <c r="G119" s="2"/>
    </row>
    <row r="120" ht="14.25" customHeight="1">
      <c r="B120" s="2"/>
      <c r="C120" s="2"/>
      <c r="D120" s="2"/>
      <c r="E120" s="2"/>
      <c r="F120" s="2"/>
      <c r="K120" s="2"/>
    </row>
    <row r="121" ht="14.25" customHeight="1">
      <c r="A121" s="11" t="s">
        <v>3</v>
      </c>
      <c r="B121" s="173">
        <v>1895.0</v>
      </c>
      <c r="C121" s="173">
        <v>1910.0</v>
      </c>
      <c r="D121" s="11">
        <v>1914.0</v>
      </c>
      <c r="E121" s="11">
        <v>1915.0</v>
      </c>
      <c r="F121" s="11">
        <v>1916.0</v>
      </c>
      <c r="G121" s="14">
        <v>1923.0</v>
      </c>
      <c r="H121" s="14" t="s">
        <v>10</v>
      </c>
      <c r="I121" s="14">
        <v>1932.0</v>
      </c>
      <c r="J121" s="14">
        <v>1933.0</v>
      </c>
      <c r="K121" s="11">
        <v>1945.0</v>
      </c>
    </row>
    <row r="122" ht="14.25" customHeight="1">
      <c r="A122" s="141" t="s">
        <v>33</v>
      </c>
      <c r="B122" s="192"/>
      <c r="C122" s="192"/>
      <c r="D122" s="142">
        <f t="shared" ref="D122:K122" si="42">D64*$B$155</f>
        <v>56.77167139</v>
      </c>
      <c r="E122" s="142">
        <f t="shared" si="42"/>
        <v>52.66859396</v>
      </c>
      <c r="F122" s="142">
        <f t="shared" si="42"/>
        <v>49.05850673</v>
      </c>
      <c r="G122" s="142">
        <f t="shared" si="42"/>
        <v>51.40321477</v>
      </c>
      <c r="H122" s="142">
        <f t="shared" si="42"/>
        <v>55.77105751</v>
      </c>
      <c r="I122" s="142">
        <f t="shared" si="42"/>
        <v>68.246185</v>
      </c>
      <c r="J122" s="142">
        <f t="shared" si="42"/>
        <v>55.19082007</v>
      </c>
      <c r="K122" s="142">
        <f t="shared" si="42"/>
        <v>46.29604389</v>
      </c>
    </row>
    <row r="123" ht="14.25" customHeight="1">
      <c r="A123" s="21" t="s">
        <v>58</v>
      </c>
      <c r="B123" s="73"/>
      <c r="C123" s="73"/>
      <c r="D123" s="137">
        <f t="shared" ref="D123:K123" si="43">D65*$B$155</f>
        <v>80.42653447</v>
      </c>
      <c r="E123" s="137">
        <f t="shared" si="43"/>
        <v>0</v>
      </c>
      <c r="F123" s="137">
        <f t="shared" si="43"/>
        <v>0</v>
      </c>
      <c r="G123" s="137">
        <f t="shared" si="43"/>
        <v>68.5376197</v>
      </c>
      <c r="H123" s="137">
        <f t="shared" si="43"/>
        <v>74.36141002</v>
      </c>
      <c r="I123" s="137">
        <f t="shared" si="43"/>
        <v>71.01292223</v>
      </c>
      <c r="J123" s="137">
        <f t="shared" si="43"/>
        <v>73.5877601</v>
      </c>
      <c r="K123" s="137">
        <f t="shared" si="43"/>
        <v>52.08304938</v>
      </c>
    </row>
    <row r="124" ht="14.25" customHeight="1">
      <c r="A124" s="21" t="s">
        <v>417</v>
      </c>
      <c r="B124" s="19"/>
      <c r="C124" s="19"/>
      <c r="D124" s="137">
        <f t="shared" ref="D124:K124" si="44">D66*$B$155</f>
        <v>47.30972616</v>
      </c>
      <c r="E124" s="137">
        <f t="shared" si="44"/>
        <v>43.89049496</v>
      </c>
      <c r="F124" s="137">
        <f t="shared" si="44"/>
        <v>40.88208894</v>
      </c>
      <c r="G124" s="137">
        <f t="shared" si="44"/>
        <v>34.26880985</v>
      </c>
      <c r="H124" s="137">
        <f t="shared" si="44"/>
        <v>55.77105751</v>
      </c>
      <c r="I124" s="137">
        <f t="shared" si="44"/>
        <v>68.246185</v>
      </c>
      <c r="J124" s="137">
        <f t="shared" si="44"/>
        <v>55.19082007</v>
      </c>
      <c r="K124" s="137">
        <f t="shared" si="44"/>
        <v>37.61553566</v>
      </c>
    </row>
    <row r="125" ht="14.25" customHeight="1">
      <c r="A125" s="21" t="s">
        <v>350</v>
      </c>
      <c r="B125" s="19"/>
      <c r="C125" s="19"/>
      <c r="D125" s="137">
        <f t="shared" ref="D125:D133" si="46">D67*$B$155</f>
        <v>85.15750708</v>
      </c>
      <c r="E125" s="137"/>
      <c r="F125" s="137"/>
      <c r="G125" s="137"/>
      <c r="H125" s="137">
        <f t="shared" ref="H125:J125" si="45">H67*$B$155</f>
        <v>85.51562152</v>
      </c>
      <c r="I125" s="137">
        <f t="shared" si="45"/>
        <v>101.4470318</v>
      </c>
      <c r="J125" s="137">
        <f t="shared" si="45"/>
        <v>88.14178376</v>
      </c>
      <c r="K125" s="137"/>
    </row>
    <row r="126" ht="14.25" customHeight="1">
      <c r="A126" s="141" t="s">
        <v>50</v>
      </c>
      <c r="B126" s="142"/>
      <c r="C126" s="142"/>
      <c r="D126" s="142">
        <f t="shared" si="46"/>
        <v>23.65486308</v>
      </c>
      <c r="E126" s="142">
        <f t="shared" ref="E126:K126" si="47">E68*$B$155</f>
        <v>28.52882173</v>
      </c>
      <c r="F126" s="142">
        <f t="shared" si="47"/>
        <v>24.52925337</v>
      </c>
      <c r="G126" s="142">
        <f t="shared" si="47"/>
        <v>25.70160739</v>
      </c>
      <c r="H126" s="142">
        <f t="shared" si="47"/>
        <v>55.77105751</v>
      </c>
      <c r="I126" s="142">
        <f t="shared" si="47"/>
        <v>68.246185</v>
      </c>
      <c r="J126" s="142">
        <f t="shared" si="47"/>
        <v>55.19082007</v>
      </c>
      <c r="K126" s="142">
        <f t="shared" si="47"/>
        <v>36.16878429</v>
      </c>
    </row>
    <row r="127" ht="14.25" customHeight="1">
      <c r="A127" s="141" t="s">
        <v>23</v>
      </c>
      <c r="B127" s="142"/>
      <c r="C127" s="142"/>
      <c r="D127" s="142">
        <f t="shared" si="46"/>
        <v>47.30972616</v>
      </c>
      <c r="E127" s="142">
        <f t="shared" ref="E127:K127" si="48">E69*$B$155</f>
        <v>43.89049496</v>
      </c>
      <c r="F127" s="142">
        <f t="shared" si="48"/>
        <v>40.88208894</v>
      </c>
      <c r="G127" s="142">
        <f t="shared" si="48"/>
        <v>34.26880985</v>
      </c>
      <c r="H127" s="142">
        <f t="shared" si="48"/>
        <v>44.61684601</v>
      </c>
      <c r="I127" s="142">
        <f t="shared" si="48"/>
        <v>55.33474459</v>
      </c>
      <c r="J127" s="142">
        <f t="shared" si="48"/>
        <v>44.15265606</v>
      </c>
      <c r="K127" s="142">
        <f t="shared" si="48"/>
        <v>43.40254115</v>
      </c>
    </row>
    <row r="128" ht="14.25" customHeight="1">
      <c r="A128" s="141" t="s">
        <v>39</v>
      </c>
      <c r="B128" s="142"/>
      <c r="C128" s="142"/>
      <c r="D128" s="142">
        <f t="shared" si="46"/>
        <v>42.57875354</v>
      </c>
      <c r="E128" s="142">
        <f t="shared" ref="E128:K128" si="49">E70*$B$155</f>
        <v>39.50144547</v>
      </c>
      <c r="F128" s="142">
        <f t="shared" si="49"/>
        <v>36.79388005</v>
      </c>
      <c r="G128" s="142">
        <f t="shared" si="49"/>
        <v>30.84192886</v>
      </c>
      <c r="H128" s="142">
        <f t="shared" si="49"/>
        <v>44.61684601</v>
      </c>
      <c r="I128" s="142">
        <f t="shared" si="49"/>
        <v>55.33474459</v>
      </c>
      <c r="J128" s="142">
        <f t="shared" si="49"/>
        <v>44.15265606</v>
      </c>
      <c r="K128" s="142">
        <f t="shared" si="49"/>
        <v>43.40254115</v>
      </c>
    </row>
    <row r="129" ht="14.25" customHeight="1">
      <c r="A129" s="21" t="s">
        <v>24</v>
      </c>
      <c r="B129" s="19"/>
      <c r="C129" s="19"/>
      <c r="D129" s="137">
        <f t="shared" si="46"/>
        <v>47.30972616</v>
      </c>
      <c r="E129" s="137">
        <f t="shared" ref="E129:I129" si="50">E71*$B$155</f>
        <v>43.89049496</v>
      </c>
      <c r="F129" s="137">
        <f t="shared" si="50"/>
        <v>40.88208894</v>
      </c>
      <c r="G129" s="137">
        <f t="shared" si="50"/>
        <v>25.70160739</v>
      </c>
      <c r="H129" s="137">
        <f t="shared" si="50"/>
        <v>44.61684601</v>
      </c>
      <c r="I129" s="137">
        <f t="shared" si="50"/>
        <v>55.33474459</v>
      </c>
      <c r="J129" s="137"/>
      <c r="K129" s="137"/>
    </row>
    <row r="130" ht="14.25" customHeight="1">
      <c r="A130" s="21" t="s">
        <v>146</v>
      </c>
      <c r="B130" s="19"/>
      <c r="C130" s="19"/>
      <c r="D130" s="137">
        <f t="shared" si="46"/>
        <v>47.30972616</v>
      </c>
      <c r="E130" s="137">
        <f t="shared" ref="E130:K130" si="51">E72*$B$155</f>
        <v>43.89049496</v>
      </c>
      <c r="F130" s="137">
        <f t="shared" si="51"/>
        <v>40.88208894</v>
      </c>
      <c r="G130" s="137">
        <f t="shared" si="51"/>
        <v>41.12257182</v>
      </c>
      <c r="H130" s="137">
        <f t="shared" si="51"/>
        <v>37.18070501</v>
      </c>
      <c r="I130" s="137">
        <f t="shared" si="51"/>
        <v>52.10688449</v>
      </c>
      <c r="J130" s="137">
        <f t="shared" si="51"/>
        <v>36.79388005</v>
      </c>
      <c r="K130" s="137">
        <f t="shared" si="51"/>
        <v>37.61553566</v>
      </c>
    </row>
    <row r="131" ht="14.25" customHeight="1">
      <c r="A131" s="21" t="s">
        <v>46</v>
      </c>
      <c r="B131" s="19"/>
      <c r="C131" s="19"/>
      <c r="D131" s="137">
        <f t="shared" si="46"/>
        <v>47.30972616</v>
      </c>
      <c r="E131" s="137">
        <f t="shared" ref="E131:H131" si="52">E73*$B$155</f>
        <v>43.89049496</v>
      </c>
      <c r="F131" s="137">
        <f t="shared" si="52"/>
        <v>40.88208894</v>
      </c>
      <c r="G131" s="137">
        <f t="shared" si="52"/>
        <v>34.26880985</v>
      </c>
      <c r="H131" s="137">
        <f t="shared" si="52"/>
        <v>37.18070501</v>
      </c>
      <c r="I131" s="137"/>
      <c r="J131" s="137">
        <f t="shared" ref="J131:K131" si="53">J73*$B$155</f>
        <v>36.79388005</v>
      </c>
      <c r="K131" s="137">
        <f t="shared" si="53"/>
        <v>34.72203292</v>
      </c>
    </row>
    <row r="132" ht="14.25" customHeight="1">
      <c r="A132" s="21" t="s">
        <v>68</v>
      </c>
      <c r="B132" s="19"/>
      <c r="C132" s="19"/>
      <c r="D132" s="137">
        <f t="shared" si="46"/>
        <v>28.38583569</v>
      </c>
      <c r="E132" s="137">
        <f t="shared" ref="E132:H132" si="54">E74*$B$155</f>
        <v>39.50144547</v>
      </c>
      <c r="F132" s="137">
        <f t="shared" si="54"/>
        <v>32.70567115</v>
      </c>
      <c r="G132" s="137">
        <f t="shared" si="54"/>
        <v>27.41504788</v>
      </c>
      <c r="H132" s="137">
        <f t="shared" si="54"/>
        <v>37.18070501</v>
      </c>
      <c r="I132" s="137"/>
      <c r="J132" s="137">
        <f t="shared" ref="J132:K132" si="55">J74*$B$155</f>
        <v>36.79388005</v>
      </c>
      <c r="K132" s="137">
        <f t="shared" si="55"/>
        <v>34.72203292</v>
      </c>
    </row>
    <row r="133" ht="14.25" customHeight="1">
      <c r="A133" s="21" t="s">
        <v>351</v>
      </c>
      <c r="B133" s="137"/>
      <c r="C133" s="137"/>
      <c r="D133" s="137">
        <f t="shared" si="46"/>
        <v>23.65486308</v>
      </c>
      <c r="E133" s="137">
        <f t="shared" ref="E133:J133" si="56">E75*$B$155</f>
        <v>30.72334647</v>
      </c>
      <c r="F133" s="137">
        <f t="shared" si="56"/>
        <v>28.61746226</v>
      </c>
      <c r="G133" s="137">
        <f t="shared" si="56"/>
        <v>25.70160739</v>
      </c>
      <c r="H133" s="137">
        <f t="shared" si="56"/>
        <v>44.61684601</v>
      </c>
      <c r="I133" s="137">
        <f t="shared" si="56"/>
        <v>55.33474459</v>
      </c>
      <c r="J133" s="137">
        <f t="shared" si="56"/>
        <v>44.15265606</v>
      </c>
      <c r="K133" s="137"/>
    </row>
    <row r="134" ht="14.25" customHeight="1">
      <c r="A134" s="21" t="s">
        <v>300</v>
      </c>
      <c r="B134" s="137"/>
      <c r="C134" s="137"/>
      <c r="D134" s="137"/>
      <c r="E134" s="137"/>
      <c r="F134" s="137"/>
      <c r="G134" s="137"/>
      <c r="H134" s="137"/>
      <c r="I134" s="137"/>
      <c r="J134" s="137"/>
      <c r="K134" s="137"/>
    </row>
    <row r="135" ht="14.25" customHeight="1">
      <c r="A135" s="21" t="s">
        <v>211</v>
      </c>
      <c r="B135" s="137"/>
      <c r="C135" s="137"/>
      <c r="D135" s="137"/>
      <c r="E135" s="137"/>
      <c r="F135" s="137"/>
      <c r="G135" s="137"/>
      <c r="H135" s="137"/>
      <c r="I135" s="137">
        <f t="shared" ref="I135:J135" si="57">I85*$B$155</f>
        <v>69.16843074</v>
      </c>
      <c r="J135" s="137">
        <f t="shared" si="57"/>
        <v>58.25697674</v>
      </c>
      <c r="K135" s="137"/>
    </row>
    <row r="136" ht="14.25" customHeight="1">
      <c r="A136" s="9" t="s">
        <v>352</v>
      </c>
      <c r="B136" s="9"/>
      <c r="C136" s="9"/>
      <c r="D136" s="9"/>
      <c r="E136" s="9"/>
      <c r="F136" s="9"/>
      <c r="G136" s="9"/>
      <c r="H136" s="9"/>
      <c r="I136" s="9"/>
      <c r="J136" s="9"/>
      <c r="K136" s="9"/>
    </row>
    <row r="137" ht="14.25" customHeight="1">
      <c r="A137" s="141" t="s">
        <v>204</v>
      </c>
      <c r="B137" s="143"/>
      <c r="C137" s="143"/>
      <c r="D137" s="142">
        <f t="shared" ref="D137:D140" si="59">D78*$B$155</f>
        <v>70.96458924</v>
      </c>
      <c r="E137" s="142"/>
      <c r="F137" s="142"/>
      <c r="G137" s="142">
        <f t="shared" ref="G137:K137" si="58">G78*$B$155</f>
        <v>68.5376197</v>
      </c>
      <c r="H137" s="142">
        <f t="shared" si="58"/>
        <v>74.36141002</v>
      </c>
      <c r="I137" s="142">
        <f t="shared" si="58"/>
        <v>88.99671422</v>
      </c>
      <c r="J137" s="142">
        <f t="shared" si="58"/>
        <v>77.67596899</v>
      </c>
      <c r="K137" s="142">
        <f t="shared" si="58"/>
        <v>65.10381172</v>
      </c>
    </row>
    <row r="138" ht="14.25" customHeight="1">
      <c r="A138" s="141" t="s">
        <v>54</v>
      </c>
      <c r="B138" s="143"/>
      <c r="C138" s="143"/>
      <c r="D138" s="142">
        <f t="shared" si="59"/>
        <v>18.92389046</v>
      </c>
      <c r="E138" s="142">
        <f t="shared" ref="E138:J138" si="60">E79*$B$155</f>
        <v>21.94524748</v>
      </c>
      <c r="F138" s="142">
        <f t="shared" si="60"/>
        <v>20.44104447</v>
      </c>
      <c r="G138" s="142">
        <f t="shared" si="60"/>
        <v>25.70160739</v>
      </c>
      <c r="H138" s="142">
        <f t="shared" si="60"/>
        <v>37.18070501</v>
      </c>
      <c r="I138" s="142">
        <f t="shared" si="60"/>
        <v>61.32934192</v>
      </c>
      <c r="J138" s="142">
        <f t="shared" si="60"/>
        <v>36.79388005</v>
      </c>
      <c r="K138" s="142"/>
    </row>
    <row r="139" ht="14.25" customHeight="1">
      <c r="A139" s="21" t="s">
        <v>74</v>
      </c>
      <c r="B139" s="19"/>
      <c r="C139" s="19"/>
      <c r="D139" s="137">
        <f t="shared" si="59"/>
        <v>18.92389046</v>
      </c>
      <c r="E139" s="137">
        <f t="shared" ref="E139:I139" si="61">E80*$B$155</f>
        <v>26.33429698</v>
      </c>
      <c r="F139" s="137">
        <f t="shared" si="61"/>
        <v>24.52925337</v>
      </c>
      <c r="G139" s="137">
        <f t="shared" si="61"/>
        <v>20.56128591</v>
      </c>
      <c r="H139" s="137">
        <f t="shared" si="61"/>
        <v>29.74456401</v>
      </c>
      <c r="I139" s="137">
        <f t="shared" si="61"/>
        <v>49.34014726</v>
      </c>
      <c r="J139" s="137"/>
      <c r="K139" s="137">
        <f>K80*$B$155</f>
        <v>26.04152469</v>
      </c>
    </row>
    <row r="140" ht="14.25" customHeight="1">
      <c r="A140" s="141" t="s">
        <v>72</v>
      </c>
      <c r="B140" s="143"/>
      <c r="C140" s="143"/>
      <c r="D140" s="142">
        <f t="shared" si="59"/>
        <v>14.19291785</v>
      </c>
      <c r="E140" s="142">
        <f t="shared" ref="E140:K140" si="62">E81*$B$155</f>
        <v>13.16714849</v>
      </c>
      <c r="F140" s="142">
        <f t="shared" si="62"/>
        <v>12.26462668</v>
      </c>
      <c r="G140" s="142">
        <f t="shared" si="62"/>
        <v>13.70752394</v>
      </c>
      <c r="H140" s="142">
        <f t="shared" si="62"/>
        <v>27.88552876</v>
      </c>
      <c r="I140" s="142">
        <f t="shared" si="62"/>
        <v>34.58421537</v>
      </c>
      <c r="J140" s="142">
        <f t="shared" si="62"/>
        <v>27.59541004</v>
      </c>
      <c r="K140" s="142">
        <f t="shared" si="62"/>
        <v>21.70127057</v>
      </c>
    </row>
    <row r="141" ht="14.25" customHeight="1">
      <c r="A141" s="21" t="s">
        <v>173</v>
      </c>
      <c r="B141" s="19"/>
      <c r="C141" s="19"/>
      <c r="D141" s="137"/>
      <c r="E141" s="137"/>
      <c r="F141" s="137"/>
      <c r="G141" s="137"/>
      <c r="H141" s="137">
        <f t="shared" ref="H141:I141" si="63">H82*$B$155</f>
        <v>27.88552876</v>
      </c>
      <c r="I141" s="137">
        <f t="shared" si="63"/>
        <v>34.58421537</v>
      </c>
      <c r="J141" s="137"/>
      <c r="K141" s="137">
        <f>K82*$B$155</f>
        <v>21.70127057</v>
      </c>
    </row>
    <row r="142" ht="14.25" customHeight="1">
      <c r="A142" s="21" t="s">
        <v>195</v>
      </c>
      <c r="B142" s="19"/>
      <c r="C142" s="19"/>
      <c r="D142" s="137"/>
      <c r="E142" s="137"/>
      <c r="F142" s="137"/>
      <c r="G142" s="137"/>
      <c r="H142" s="137">
        <f t="shared" ref="H142:K142" si="64">H83*$B$155</f>
        <v>22.30842301</v>
      </c>
      <c r="I142" s="137">
        <f t="shared" si="64"/>
        <v>27.6673723</v>
      </c>
      <c r="J142" s="137">
        <f t="shared" si="64"/>
        <v>24.52925337</v>
      </c>
      <c r="K142" s="137">
        <f t="shared" si="64"/>
        <v>21.70127057</v>
      </c>
    </row>
    <row r="143" ht="14.25" customHeight="1">
      <c r="A143" s="21" t="s">
        <v>208</v>
      </c>
      <c r="B143" s="19"/>
      <c r="C143" s="19"/>
      <c r="D143" s="137"/>
      <c r="E143" s="137"/>
      <c r="F143" s="137"/>
      <c r="G143" s="137"/>
      <c r="H143" s="137"/>
      <c r="I143" s="137">
        <f t="shared" ref="I143:J143" si="65">I84*$B$155</f>
        <v>69.16843074</v>
      </c>
      <c r="J143" s="137">
        <f t="shared" si="65"/>
        <v>58.25697674</v>
      </c>
      <c r="K143" s="137"/>
    </row>
    <row r="144" ht="14.25" customHeight="1">
      <c r="A144" s="56" t="s">
        <v>217</v>
      </c>
      <c r="B144" s="57"/>
      <c r="C144" s="57"/>
      <c r="D144" s="144"/>
      <c r="E144" s="144">
        <f t="shared" ref="E144:F144" si="66">E86*$B$155</f>
        <v>21.94524748</v>
      </c>
      <c r="F144" s="144">
        <f t="shared" si="66"/>
        <v>20.44104447</v>
      </c>
      <c r="G144" s="144"/>
      <c r="H144" s="144">
        <f t="shared" ref="H144:J144" si="67">H86*$B$155</f>
        <v>41.82829314</v>
      </c>
      <c r="I144" s="144">
        <f t="shared" si="67"/>
        <v>51.87632306</v>
      </c>
      <c r="J144" s="144">
        <f t="shared" si="67"/>
        <v>43.69273256</v>
      </c>
      <c r="K144" s="144"/>
    </row>
    <row r="145" ht="14.25" customHeight="1">
      <c r="A145" s="59" t="s">
        <v>263</v>
      </c>
      <c r="B145" s="57"/>
      <c r="C145" s="57"/>
      <c r="D145" s="144"/>
      <c r="E145" s="144"/>
      <c r="F145" s="144"/>
      <c r="G145" s="144"/>
      <c r="H145" s="144">
        <f t="shared" ref="H145:J145" si="68">H87*$B$155</f>
        <v>32.53311688</v>
      </c>
      <c r="I145" s="144">
        <f t="shared" si="68"/>
        <v>40.34825127</v>
      </c>
      <c r="J145" s="144">
        <f t="shared" si="68"/>
        <v>33.98323643</v>
      </c>
      <c r="K145" s="144"/>
    </row>
    <row r="146" ht="14.25" customHeight="1">
      <c r="A146" s="59" t="s">
        <v>281</v>
      </c>
      <c r="B146" s="144"/>
      <c r="C146" s="144"/>
      <c r="D146" s="144">
        <f t="shared" ref="D146:F146" si="69">D88*$B$155</f>
        <v>25.07415486</v>
      </c>
      <c r="E146" s="144">
        <f t="shared" si="69"/>
        <v>16.45893561</v>
      </c>
      <c r="F146" s="144">
        <f t="shared" si="69"/>
        <v>15.33078335</v>
      </c>
      <c r="G146" s="217"/>
      <c r="H146" s="144"/>
      <c r="I146" s="144"/>
      <c r="J146" s="144"/>
      <c r="K146" s="144"/>
    </row>
    <row r="147" ht="14.25" customHeight="1">
      <c r="A147" s="86" t="s">
        <v>286</v>
      </c>
      <c r="B147" s="146"/>
      <c r="C147" s="146"/>
      <c r="D147" s="146">
        <f>D89*$B$155</f>
        <v>24.64836733</v>
      </c>
      <c r="E147" s="146"/>
      <c r="F147" s="146"/>
      <c r="G147" s="218"/>
      <c r="H147" s="146"/>
      <c r="I147" s="146"/>
      <c r="J147" s="146"/>
      <c r="K147" s="146"/>
    </row>
    <row r="148" ht="14.25" customHeight="1">
      <c r="A148" s="59" t="s">
        <v>292</v>
      </c>
      <c r="B148" s="144"/>
      <c r="C148" s="144"/>
      <c r="D148" s="144"/>
      <c r="E148" s="144">
        <f t="shared" ref="E148:G148" si="70">E90*$B$155</f>
        <v>32.91787122</v>
      </c>
      <c r="F148" s="144">
        <f t="shared" si="70"/>
        <v>34.7497756</v>
      </c>
      <c r="G148" s="144">
        <f t="shared" si="70"/>
        <v>29.98520862</v>
      </c>
      <c r="H148" s="144"/>
      <c r="I148" s="144"/>
      <c r="J148" s="144"/>
      <c r="K148" s="144"/>
    </row>
    <row r="149" ht="14.25" customHeight="1">
      <c r="A149" s="59" t="s">
        <v>299</v>
      </c>
      <c r="B149" s="144"/>
      <c r="C149" s="144"/>
      <c r="D149" s="144"/>
      <c r="E149" s="144"/>
      <c r="F149" s="144"/>
      <c r="G149" s="217"/>
      <c r="H149" s="144"/>
      <c r="I149" s="144"/>
      <c r="J149" s="144"/>
      <c r="K149" s="144"/>
    </row>
    <row r="150" ht="14.25" customHeight="1">
      <c r="B150" s="137"/>
      <c r="C150" s="137"/>
      <c r="D150" s="137"/>
      <c r="E150" s="137"/>
      <c r="F150" s="137"/>
      <c r="G150" s="219"/>
      <c r="H150" s="137"/>
      <c r="I150" s="137"/>
      <c r="J150" s="137"/>
      <c r="K150" s="137"/>
    </row>
    <row r="151" ht="14.25" customHeight="1">
      <c r="A151" s="21" t="s">
        <v>448</v>
      </c>
    </row>
    <row r="152" ht="14.25" customHeight="1">
      <c r="A152" s="21" t="s">
        <v>371</v>
      </c>
      <c r="L152" s="21">
        <v>1960.0</v>
      </c>
    </row>
    <row r="153" ht="14.25" customHeight="1">
      <c r="A153" s="21" t="s">
        <v>386</v>
      </c>
      <c r="D153" s="21">
        <v>2.118</v>
      </c>
      <c r="G153" s="21">
        <v>2.924</v>
      </c>
      <c r="H153" s="21">
        <v>2.759</v>
      </c>
      <c r="J153" s="21">
        <v>2.451</v>
      </c>
      <c r="K153" s="21">
        <v>3.463</v>
      </c>
      <c r="L153" s="115">
        <v>100.202</v>
      </c>
    </row>
    <row r="154" ht="14.25" customHeight="1"/>
    <row r="155" ht="14.25" customHeight="1">
      <c r="A155" s="50" t="s">
        <v>422</v>
      </c>
      <c r="B155" s="50">
        <v>0.01</v>
      </c>
      <c r="C155" s="50"/>
      <c r="D155" s="50" t="s">
        <v>423</v>
      </c>
      <c r="E155" s="50"/>
      <c r="F155" s="50"/>
    </row>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60455"/>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cols>
    <col customWidth="1" min="1" max="1" width="7.71"/>
    <col customWidth="1" min="2" max="2" width="11.57"/>
    <col customWidth="1" min="3" max="3" width="13.14"/>
    <col customWidth="1" min="4" max="4" width="14.71"/>
    <col customWidth="1" min="5" max="5" width="13.57"/>
    <col customWidth="1" min="6" max="9" width="10.43"/>
    <col customWidth="1" min="10" max="10" width="13.14"/>
    <col customWidth="1" min="11" max="19" width="10.43"/>
    <col customWidth="1" min="20" max="20" width="15.14"/>
    <col customWidth="1" min="21" max="25" width="14.0"/>
    <col customWidth="1" min="26" max="40" width="13.14"/>
    <col customWidth="1" min="41" max="41" width="14.0"/>
    <col customWidth="1" min="42" max="42" width="13.14"/>
    <col customWidth="1" min="43" max="47" width="13.43"/>
    <col customWidth="1" min="48" max="53" width="13.14"/>
    <col customWidth="1" min="54" max="54" width="13.71"/>
    <col customWidth="1" min="55" max="55" width="14.71"/>
    <col customWidth="1" min="56" max="69" width="13.14"/>
    <col customWidth="1" min="70" max="70" width="13.57"/>
  </cols>
  <sheetData>
    <row r="1" ht="14.25" customHeight="1">
      <c r="A1" s="84"/>
      <c r="B1" s="85" t="s">
        <v>353</v>
      </c>
      <c r="C1" s="85"/>
      <c r="D1" s="85"/>
      <c r="E1" s="85"/>
      <c r="F1" s="85"/>
      <c r="G1" s="85"/>
      <c r="H1" s="85"/>
      <c r="I1" s="85"/>
      <c r="J1" s="85"/>
      <c r="K1" s="85"/>
      <c r="L1" s="85"/>
      <c r="M1" s="85"/>
      <c r="N1" s="85"/>
      <c r="O1" s="85"/>
      <c r="P1" s="85"/>
      <c r="Q1" s="85"/>
      <c r="R1" s="85"/>
    </row>
    <row r="2" ht="14.25" customHeight="1">
      <c r="A2" s="84"/>
      <c r="B2" s="85" t="s">
        <v>354</v>
      </c>
      <c r="C2" s="85"/>
      <c r="D2" s="85"/>
      <c r="E2" s="85"/>
      <c r="F2" s="85"/>
      <c r="G2" s="85"/>
    </row>
    <row r="3" ht="14.25" customHeight="1">
      <c r="A3" s="52"/>
      <c r="B3" s="89" t="s">
        <v>355</v>
      </c>
      <c r="J3" s="22" t="s">
        <v>356</v>
      </c>
      <c r="K3" s="22"/>
      <c r="L3" s="22"/>
      <c r="M3" s="22"/>
      <c r="O3" s="90" t="s">
        <v>358</v>
      </c>
    </row>
    <row r="4" ht="14.25" customHeight="1">
      <c r="A4" s="52"/>
      <c r="B4" s="89" t="s">
        <v>360</v>
      </c>
      <c r="J4" s="2" t="s">
        <v>363</v>
      </c>
      <c r="O4" s="92" t="s">
        <v>365</v>
      </c>
    </row>
    <row r="5" ht="14.25" customHeight="1">
      <c r="A5" s="93" t="s">
        <v>368</v>
      </c>
      <c r="O5" s="92" t="s">
        <v>369</v>
      </c>
    </row>
    <row r="6" ht="14.25" customHeight="1">
      <c r="A6" s="84"/>
      <c r="AZ6" s="22" t="s">
        <v>372</v>
      </c>
      <c r="BP6" s="22" t="s">
        <v>372</v>
      </c>
    </row>
    <row r="7" ht="14.25" customHeight="1">
      <c r="A7" s="52"/>
      <c r="B7" s="95" t="s">
        <v>373</v>
      </c>
      <c r="C7" s="96" t="s">
        <v>374</v>
      </c>
      <c r="D7" s="97"/>
      <c r="E7" s="97"/>
      <c r="F7" s="97"/>
      <c r="G7" s="97"/>
      <c r="H7" s="97"/>
      <c r="I7" s="97"/>
      <c r="J7" s="97"/>
      <c r="K7" s="97"/>
      <c r="L7" s="97"/>
      <c r="M7" s="97"/>
      <c r="N7" s="97"/>
      <c r="O7" s="97"/>
      <c r="P7" s="97"/>
      <c r="Q7" s="97"/>
      <c r="R7" s="97"/>
      <c r="S7" s="98"/>
      <c r="T7" s="99" t="s">
        <v>375</v>
      </c>
      <c r="U7" s="100"/>
      <c r="V7" s="100" t="s">
        <v>376</v>
      </c>
      <c r="W7" s="100"/>
      <c r="X7" s="101"/>
      <c r="Y7" s="102" t="s">
        <v>377</v>
      </c>
      <c r="Z7" s="103" t="s">
        <v>374</v>
      </c>
      <c r="AA7" s="104"/>
      <c r="AB7" s="21" t="s">
        <v>379</v>
      </c>
      <c r="AD7" s="106" t="s">
        <v>380</v>
      </c>
      <c r="AO7" s="106" t="s">
        <v>381</v>
      </c>
      <c r="BE7" s="106" t="s">
        <v>382</v>
      </c>
    </row>
    <row r="8" ht="14.25" customHeight="1">
      <c r="A8" s="52"/>
      <c r="B8" s="107" t="s">
        <v>383</v>
      </c>
      <c r="C8" s="108"/>
      <c r="D8" s="108"/>
      <c r="E8" s="108"/>
      <c r="F8" s="108"/>
      <c r="G8" s="108"/>
      <c r="H8" s="108"/>
      <c r="I8" s="108"/>
      <c r="J8" s="108"/>
      <c r="K8" s="109" t="s">
        <v>384</v>
      </c>
      <c r="L8" s="110"/>
      <c r="M8" s="110"/>
      <c r="N8" s="110"/>
      <c r="O8" s="110"/>
      <c r="P8" s="110"/>
      <c r="Q8" s="110"/>
      <c r="R8" s="110"/>
      <c r="S8" s="111"/>
      <c r="T8" s="112"/>
      <c r="X8" s="113"/>
      <c r="Y8" s="112"/>
      <c r="AA8" s="113"/>
      <c r="AO8" s="84" t="s">
        <v>385</v>
      </c>
      <c r="AR8" s="84"/>
      <c r="AS8" s="84"/>
      <c r="AT8" s="84"/>
      <c r="AU8" s="84"/>
      <c r="AV8" s="84" t="s">
        <v>387</v>
      </c>
      <c r="AZ8" s="84" t="s">
        <v>388</v>
      </c>
      <c r="BE8" s="84" t="s">
        <v>385</v>
      </c>
      <c r="BH8" s="84"/>
      <c r="BI8" s="84"/>
      <c r="BJ8" s="84"/>
      <c r="BK8" s="84"/>
      <c r="BL8" s="84" t="s">
        <v>387</v>
      </c>
      <c r="BP8" s="84" t="s">
        <v>388</v>
      </c>
    </row>
    <row r="9" ht="14.25" customHeight="1">
      <c r="A9" s="116" t="s">
        <v>389</v>
      </c>
      <c r="B9" s="117" t="s">
        <v>390</v>
      </c>
      <c r="C9" s="118" t="s">
        <v>391</v>
      </c>
      <c r="D9" s="119" t="s">
        <v>392</v>
      </c>
      <c r="E9" s="119" t="s">
        <v>393</v>
      </c>
      <c r="F9" s="119" t="s">
        <v>394</v>
      </c>
      <c r="G9" s="120" t="s">
        <v>300</v>
      </c>
      <c r="H9" s="120" t="s">
        <v>395</v>
      </c>
      <c r="I9" s="120" t="s">
        <v>396</v>
      </c>
      <c r="J9" s="121" t="s">
        <v>397</v>
      </c>
      <c r="K9" s="122" t="s">
        <v>390</v>
      </c>
      <c r="L9" s="118" t="s">
        <v>391</v>
      </c>
      <c r="M9" s="119" t="s">
        <v>392</v>
      </c>
      <c r="N9" s="119" t="s">
        <v>393</v>
      </c>
      <c r="O9" s="119" t="s">
        <v>394</v>
      </c>
      <c r="P9" s="120" t="s">
        <v>300</v>
      </c>
      <c r="Q9" s="120" t="s">
        <v>395</v>
      </c>
      <c r="R9" s="120" t="s">
        <v>396</v>
      </c>
      <c r="S9" s="123" t="s">
        <v>46</v>
      </c>
      <c r="T9" s="124" t="s">
        <v>398</v>
      </c>
      <c r="U9" s="125" t="s">
        <v>23</v>
      </c>
      <c r="V9" s="125" t="s">
        <v>399</v>
      </c>
      <c r="W9" s="125" t="s">
        <v>50</v>
      </c>
      <c r="X9" s="126" t="s">
        <v>400</v>
      </c>
      <c r="Y9" s="127" t="s">
        <v>401</v>
      </c>
      <c r="Z9" s="128" t="s">
        <v>402</v>
      </c>
      <c r="AA9" s="129" t="s">
        <v>403</v>
      </c>
      <c r="AD9" s="117" t="s">
        <v>390</v>
      </c>
      <c r="AE9" s="118" t="s">
        <v>391</v>
      </c>
      <c r="AF9" s="119" t="s">
        <v>392</v>
      </c>
      <c r="AG9" s="119" t="s">
        <v>393</v>
      </c>
      <c r="AH9" s="119" t="s">
        <v>394</v>
      </c>
      <c r="AI9" s="120" t="s">
        <v>300</v>
      </c>
      <c r="AJ9" s="120" t="s">
        <v>395</v>
      </c>
      <c r="AK9" s="120" t="s">
        <v>396</v>
      </c>
      <c r="AL9" s="114" t="s">
        <v>404</v>
      </c>
      <c r="AN9" s="84" t="s">
        <v>389</v>
      </c>
      <c r="AO9" s="130" t="s">
        <v>390</v>
      </c>
      <c r="AP9" s="130" t="s">
        <v>391</v>
      </c>
      <c r="AQ9" s="130" t="s">
        <v>405</v>
      </c>
      <c r="AR9" s="131" t="s">
        <v>392</v>
      </c>
      <c r="AS9" s="131" t="s">
        <v>393</v>
      </c>
      <c r="AT9" s="131" t="s">
        <v>394</v>
      </c>
      <c r="AU9" s="130" t="s">
        <v>300</v>
      </c>
      <c r="AV9" s="132" t="s">
        <v>23</v>
      </c>
      <c r="AW9" s="132" t="s">
        <v>399</v>
      </c>
      <c r="AX9" s="132" t="s">
        <v>50</v>
      </c>
      <c r="AY9" s="132" t="s">
        <v>400</v>
      </c>
      <c r="AZ9" s="133" t="s">
        <v>401</v>
      </c>
      <c r="BA9" s="133" t="s">
        <v>402</v>
      </c>
      <c r="BB9" s="133" t="s">
        <v>406</v>
      </c>
      <c r="BC9" s="134" t="s">
        <v>407</v>
      </c>
      <c r="BE9" s="130" t="s">
        <v>390</v>
      </c>
      <c r="BF9" s="130" t="s">
        <v>391</v>
      </c>
      <c r="BG9" s="130" t="s">
        <v>405</v>
      </c>
      <c r="BH9" s="131" t="s">
        <v>392</v>
      </c>
      <c r="BI9" s="131" t="s">
        <v>393</v>
      </c>
      <c r="BJ9" s="131" t="s">
        <v>394</v>
      </c>
      <c r="BK9" s="130" t="s">
        <v>300</v>
      </c>
      <c r="BL9" s="132" t="s">
        <v>23</v>
      </c>
      <c r="BM9" s="132" t="s">
        <v>399</v>
      </c>
      <c r="BN9" s="132" t="s">
        <v>50</v>
      </c>
      <c r="BO9" s="132" t="s">
        <v>400</v>
      </c>
      <c r="BP9" s="133" t="s">
        <v>401</v>
      </c>
      <c r="BQ9" s="133" t="s">
        <v>402</v>
      </c>
      <c r="BR9" s="133" t="s">
        <v>406</v>
      </c>
    </row>
    <row r="10" ht="14.25" customHeight="1">
      <c r="A10" s="135">
        <v>1952.0</v>
      </c>
      <c r="B10" s="112">
        <v>18.5</v>
      </c>
      <c r="C10" s="21">
        <v>40.04</v>
      </c>
      <c r="D10" s="21">
        <v>37.49</v>
      </c>
      <c r="E10" s="21">
        <v>4.2</v>
      </c>
      <c r="F10" s="21">
        <v>40.04</v>
      </c>
      <c r="G10" s="21">
        <v>37.4</v>
      </c>
      <c r="H10" s="21">
        <v>35.2</v>
      </c>
      <c r="I10" s="21">
        <v>41.75</v>
      </c>
      <c r="J10" s="21">
        <v>42.5</v>
      </c>
      <c r="K10" s="32">
        <v>17.5</v>
      </c>
      <c r="L10" s="21">
        <v>38.95</v>
      </c>
      <c r="M10" s="21">
        <v>31.62</v>
      </c>
      <c r="N10" s="21">
        <v>39.9</v>
      </c>
      <c r="O10" s="21">
        <v>38.95</v>
      </c>
      <c r="P10" s="21">
        <v>30.96</v>
      </c>
      <c r="Q10" s="21">
        <v>25.6</v>
      </c>
      <c r="R10" s="21">
        <v>30.5</v>
      </c>
      <c r="S10" s="113">
        <v>34.0</v>
      </c>
      <c r="T10" s="112">
        <v>1800.0</v>
      </c>
      <c r="U10" s="21">
        <v>520.0</v>
      </c>
      <c r="V10" s="21">
        <v>550.0</v>
      </c>
      <c r="W10" s="21">
        <v>550.0</v>
      </c>
      <c r="X10" s="113">
        <v>550.0</v>
      </c>
      <c r="Y10" s="112">
        <v>484.0</v>
      </c>
      <c r="Z10" s="21">
        <v>24.0</v>
      </c>
      <c r="AA10" s="113">
        <v>24.0</v>
      </c>
      <c r="AC10" s="37"/>
      <c r="AD10" s="34">
        <f t="shared" ref="AD10:AL10" si="1">B10/K10</f>
        <v>1.057142857</v>
      </c>
      <c r="AE10" s="34">
        <f t="shared" si="1"/>
        <v>1.027984596</v>
      </c>
      <c r="AF10" s="34">
        <f t="shared" si="1"/>
        <v>1.185641999</v>
      </c>
      <c r="AG10" s="34">
        <f t="shared" si="1"/>
        <v>0.1052631579</v>
      </c>
      <c r="AH10" s="34">
        <f t="shared" si="1"/>
        <v>1.027984596</v>
      </c>
      <c r="AI10" s="34">
        <f t="shared" si="1"/>
        <v>1.208010336</v>
      </c>
      <c r="AJ10" s="34">
        <f t="shared" si="1"/>
        <v>1.375</v>
      </c>
      <c r="AK10" s="34">
        <f t="shared" si="1"/>
        <v>1.368852459</v>
      </c>
      <c r="AL10" s="34">
        <f t="shared" si="1"/>
        <v>1.25</v>
      </c>
      <c r="AN10" s="84">
        <v>1952.0</v>
      </c>
      <c r="AO10" s="21">
        <f t="shared" ref="AO10:AP10" si="2">B10*25</f>
        <v>462.5</v>
      </c>
      <c r="AP10" s="21">
        <f t="shared" si="2"/>
        <v>1001</v>
      </c>
      <c r="AQ10" s="21">
        <f t="shared" ref="AQ10:AQ27" si="8">J10*25</f>
        <v>1062.5</v>
      </c>
      <c r="AR10" s="21">
        <f t="shared" ref="AR10:AU10" si="3">D10*25</f>
        <v>937.25</v>
      </c>
      <c r="AS10" s="21">
        <f t="shared" si="3"/>
        <v>105</v>
      </c>
      <c r="AT10" s="21">
        <f t="shared" si="3"/>
        <v>1001</v>
      </c>
      <c r="AU10" s="21">
        <f t="shared" si="3"/>
        <v>935</v>
      </c>
      <c r="AV10" s="21">
        <f t="shared" ref="AV10:AZ10" si="4">U10</f>
        <v>520</v>
      </c>
      <c r="AW10" s="21">
        <f t="shared" si="4"/>
        <v>550</v>
      </c>
      <c r="AX10" s="21">
        <f t="shared" si="4"/>
        <v>550</v>
      </c>
      <c r="AY10" s="21">
        <f t="shared" si="4"/>
        <v>550</v>
      </c>
      <c r="AZ10" s="21">
        <f t="shared" si="4"/>
        <v>484</v>
      </c>
      <c r="BA10" s="21">
        <f t="shared" ref="BA10:BA27" si="11">Z10*25</f>
        <v>600</v>
      </c>
      <c r="BB10" s="21">
        <f t="shared" ref="BB10:BB27" si="12">S10*25</f>
        <v>850</v>
      </c>
      <c r="BC10" s="136">
        <v>13.328</v>
      </c>
      <c r="BE10" s="137">
        <f t="shared" ref="BE10:BR10" si="5">(AO10*$AO$50)*($BC$18/$BC$10)</f>
        <v>34.77147734</v>
      </c>
      <c r="BF10" s="137">
        <f t="shared" si="5"/>
        <v>75.2567542</v>
      </c>
      <c r="BG10" s="137">
        <f t="shared" si="5"/>
        <v>79.88042092</v>
      </c>
      <c r="BH10" s="137">
        <f t="shared" si="5"/>
        <v>70.46392895</v>
      </c>
      <c r="BI10" s="137">
        <f t="shared" si="5"/>
        <v>7.894065126</v>
      </c>
      <c r="BJ10" s="137">
        <f t="shared" si="5"/>
        <v>75.2567542</v>
      </c>
      <c r="BK10" s="137">
        <f t="shared" si="5"/>
        <v>70.29477041</v>
      </c>
      <c r="BL10" s="137">
        <f t="shared" si="5"/>
        <v>39.09441777</v>
      </c>
      <c r="BM10" s="137">
        <f t="shared" si="5"/>
        <v>41.34986495</v>
      </c>
      <c r="BN10" s="137">
        <f t="shared" si="5"/>
        <v>41.34986495</v>
      </c>
      <c r="BO10" s="137">
        <f t="shared" si="5"/>
        <v>41.34986495</v>
      </c>
      <c r="BP10" s="137">
        <f t="shared" si="5"/>
        <v>36.38788115</v>
      </c>
      <c r="BQ10" s="137">
        <f t="shared" si="5"/>
        <v>45.10894358</v>
      </c>
      <c r="BR10" s="137">
        <f t="shared" si="5"/>
        <v>63.90433673</v>
      </c>
    </row>
    <row r="11" ht="14.25" customHeight="1">
      <c r="A11" s="135">
        <v>1953.0</v>
      </c>
      <c r="B11" s="112">
        <v>18.5</v>
      </c>
      <c r="C11" s="21">
        <v>40.04</v>
      </c>
      <c r="D11" s="21">
        <v>37.49</v>
      </c>
      <c r="E11" s="21">
        <v>46.2</v>
      </c>
      <c r="F11" s="21">
        <v>40.04</v>
      </c>
      <c r="G11" s="21">
        <v>37.4</v>
      </c>
      <c r="H11" s="21">
        <v>35.2</v>
      </c>
      <c r="I11" s="21">
        <v>41.75</v>
      </c>
      <c r="J11" s="21">
        <v>42.5</v>
      </c>
      <c r="K11" s="32">
        <v>17.5</v>
      </c>
      <c r="L11" s="21">
        <v>38.95</v>
      </c>
      <c r="M11" s="21">
        <v>31.62</v>
      </c>
      <c r="N11" s="21">
        <v>39.9</v>
      </c>
      <c r="O11" s="21">
        <v>38.95</v>
      </c>
      <c r="P11" s="21">
        <v>30.96</v>
      </c>
      <c r="Q11" s="21">
        <v>25.6</v>
      </c>
      <c r="R11" s="21">
        <v>30.5</v>
      </c>
      <c r="S11" s="113">
        <v>34.0</v>
      </c>
      <c r="T11" s="112">
        <v>2500.0</v>
      </c>
      <c r="U11" s="21">
        <v>720.0</v>
      </c>
      <c r="V11" s="21">
        <v>750.0</v>
      </c>
      <c r="W11" s="21">
        <v>750.0</v>
      </c>
      <c r="X11" s="113">
        <v>750.0</v>
      </c>
      <c r="Y11" s="112">
        <v>540.0</v>
      </c>
      <c r="Z11" s="21">
        <v>24.0</v>
      </c>
      <c r="AA11" s="113">
        <v>24.0</v>
      </c>
      <c r="AC11" s="37"/>
      <c r="AD11" s="34">
        <f t="shared" ref="AD11:AL11" si="6">B11/K11</f>
        <v>1.057142857</v>
      </c>
      <c r="AE11" s="34">
        <f t="shared" si="6"/>
        <v>1.027984596</v>
      </c>
      <c r="AF11" s="34">
        <f t="shared" si="6"/>
        <v>1.185641999</v>
      </c>
      <c r="AG11" s="34">
        <f t="shared" si="6"/>
        <v>1.157894737</v>
      </c>
      <c r="AH11" s="34">
        <f t="shared" si="6"/>
        <v>1.027984596</v>
      </c>
      <c r="AI11" s="34">
        <f t="shared" si="6"/>
        <v>1.208010336</v>
      </c>
      <c r="AJ11" s="34">
        <f t="shared" si="6"/>
        <v>1.375</v>
      </c>
      <c r="AK11" s="34">
        <f t="shared" si="6"/>
        <v>1.368852459</v>
      </c>
      <c r="AL11" s="34">
        <f t="shared" si="6"/>
        <v>1.25</v>
      </c>
      <c r="AN11" s="84">
        <v>1953.0</v>
      </c>
      <c r="AO11" s="21">
        <f t="shared" ref="AO11:AP11" si="7">B11*25</f>
        <v>462.5</v>
      </c>
      <c r="AP11" s="21">
        <f t="shared" si="7"/>
        <v>1001</v>
      </c>
      <c r="AQ11" s="21">
        <f t="shared" si="8"/>
        <v>1062.5</v>
      </c>
      <c r="AR11" s="21">
        <f t="shared" ref="AR11:AU11" si="9">D11*25</f>
        <v>937.25</v>
      </c>
      <c r="AS11" s="21">
        <f t="shared" si="9"/>
        <v>1155</v>
      </c>
      <c r="AT11" s="21">
        <f t="shared" si="9"/>
        <v>1001</v>
      </c>
      <c r="AU11" s="21">
        <f t="shared" si="9"/>
        <v>935</v>
      </c>
      <c r="AV11" s="21">
        <f t="shared" ref="AV11:AZ11" si="10">U11</f>
        <v>720</v>
      </c>
      <c r="AW11" s="21">
        <f t="shared" si="10"/>
        <v>750</v>
      </c>
      <c r="AX11" s="21">
        <f t="shared" si="10"/>
        <v>750</v>
      </c>
      <c r="AY11" s="21">
        <f t="shared" si="10"/>
        <v>750</v>
      </c>
      <c r="AZ11" s="21">
        <f t="shared" si="10"/>
        <v>540</v>
      </c>
      <c r="BA11" s="21">
        <f t="shared" si="11"/>
        <v>600</v>
      </c>
      <c r="BB11" s="21">
        <f t="shared" si="12"/>
        <v>850</v>
      </c>
      <c r="BC11" s="136">
        <v>16.978</v>
      </c>
      <c r="BE11" s="137">
        <f t="shared" ref="BE11:BR11" si="13">(AO11*$AO$50)*($BC$18/$BC$11)</f>
        <v>27.29616268</v>
      </c>
      <c r="BF11" s="137">
        <f t="shared" si="13"/>
        <v>59.07774885</v>
      </c>
      <c r="BG11" s="137">
        <f t="shared" si="13"/>
        <v>62.70740075</v>
      </c>
      <c r="BH11" s="137">
        <f t="shared" si="13"/>
        <v>55.31530481</v>
      </c>
      <c r="BI11" s="137">
        <f t="shared" si="13"/>
        <v>68.16663329</v>
      </c>
      <c r="BJ11" s="137">
        <f t="shared" si="13"/>
        <v>59.07774885</v>
      </c>
      <c r="BK11" s="137">
        <f t="shared" si="13"/>
        <v>55.18251266</v>
      </c>
      <c r="BL11" s="137">
        <f t="shared" si="13"/>
        <v>42.49348569</v>
      </c>
      <c r="BM11" s="137">
        <f t="shared" si="13"/>
        <v>44.26404759</v>
      </c>
      <c r="BN11" s="137">
        <f t="shared" si="13"/>
        <v>44.26404759</v>
      </c>
      <c r="BO11" s="137">
        <f t="shared" si="13"/>
        <v>44.26404759</v>
      </c>
      <c r="BP11" s="137">
        <f t="shared" si="13"/>
        <v>31.87011427</v>
      </c>
      <c r="BQ11" s="137">
        <f t="shared" si="13"/>
        <v>35.41123807</v>
      </c>
      <c r="BR11" s="137">
        <f t="shared" si="13"/>
        <v>50.1659206</v>
      </c>
    </row>
    <row r="12" ht="14.25" customHeight="1">
      <c r="A12" s="135">
        <v>1954.0</v>
      </c>
      <c r="B12" s="112">
        <v>28.21</v>
      </c>
      <c r="C12" s="21">
        <v>47.68</v>
      </c>
      <c r="D12" s="21">
        <v>46.76</v>
      </c>
      <c r="E12" s="21">
        <v>51.2</v>
      </c>
      <c r="F12" s="21">
        <v>47.68</v>
      </c>
      <c r="G12" s="21">
        <v>43.0</v>
      </c>
      <c r="H12" s="21">
        <v>43.2</v>
      </c>
      <c r="I12" s="21">
        <v>48.17</v>
      </c>
      <c r="J12" s="21">
        <v>49.0</v>
      </c>
      <c r="K12" s="32">
        <v>27.85</v>
      </c>
      <c r="L12" s="21">
        <v>46.58</v>
      </c>
      <c r="M12" s="21">
        <v>40.89</v>
      </c>
      <c r="N12" s="21">
        <v>44.9</v>
      </c>
      <c r="O12" s="21">
        <v>46.58</v>
      </c>
      <c r="P12" s="21">
        <v>35.6</v>
      </c>
      <c r="Q12" s="21">
        <v>33.6</v>
      </c>
      <c r="R12" s="21">
        <v>38.14</v>
      </c>
      <c r="S12" s="113">
        <v>39.0</v>
      </c>
      <c r="T12" s="112">
        <v>2500.0</v>
      </c>
      <c r="U12" s="21">
        <v>720.0</v>
      </c>
      <c r="V12" s="21">
        <v>750.0</v>
      </c>
      <c r="W12" s="21">
        <v>750.0</v>
      </c>
      <c r="X12" s="113">
        <v>750.0</v>
      </c>
      <c r="Y12" s="112">
        <v>540.0</v>
      </c>
      <c r="Z12" s="21">
        <v>30.5</v>
      </c>
      <c r="AA12" s="113">
        <v>28.5</v>
      </c>
      <c r="AC12" s="37"/>
      <c r="AD12" s="34">
        <f t="shared" ref="AD12:AL12" si="14">B12/K12</f>
        <v>1.012926391</v>
      </c>
      <c r="AE12" s="34">
        <f t="shared" si="14"/>
        <v>1.023615286</v>
      </c>
      <c r="AF12" s="34">
        <f t="shared" si="14"/>
        <v>1.143555882</v>
      </c>
      <c r="AG12" s="34">
        <f t="shared" si="14"/>
        <v>1.140311804</v>
      </c>
      <c r="AH12" s="34">
        <f t="shared" si="14"/>
        <v>1.023615286</v>
      </c>
      <c r="AI12" s="34">
        <f t="shared" si="14"/>
        <v>1.207865169</v>
      </c>
      <c r="AJ12" s="34">
        <f t="shared" si="14"/>
        <v>1.285714286</v>
      </c>
      <c r="AK12" s="34">
        <f t="shared" si="14"/>
        <v>1.2629785</v>
      </c>
      <c r="AL12" s="34">
        <f t="shared" si="14"/>
        <v>1.256410256</v>
      </c>
      <c r="AN12" s="84">
        <v>1954.0</v>
      </c>
      <c r="AO12" s="21">
        <f t="shared" ref="AO12:AP12" si="15">B12*25</f>
        <v>705.25</v>
      </c>
      <c r="AP12" s="21">
        <f t="shared" si="15"/>
        <v>1192</v>
      </c>
      <c r="AQ12" s="21">
        <f t="shared" si="8"/>
        <v>1225</v>
      </c>
      <c r="AR12" s="21">
        <f t="shared" ref="AR12:AU12" si="16">D12*25</f>
        <v>1169</v>
      </c>
      <c r="AS12" s="21">
        <f t="shared" si="16"/>
        <v>1280</v>
      </c>
      <c r="AT12" s="21">
        <f t="shared" si="16"/>
        <v>1192</v>
      </c>
      <c r="AU12" s="21">
        <f t="shared" si="16"/>
        <v>1075</v>
      </c>
      <c r="AV12" s="21">
        <f t="shared" ref="AV12:AZ12" si="17">U12</f>
        <v>720</v>
      </c>
      <c r="AW12" s="21">
        <f t="shared" si="17"/>
        <v>750</v>
      </c>
      <c r="AX12" s="21">
        <f t="shared" si="17"/>
        <v>750</v>
      </c>
      <c r="AY12" s="21">
        <f t="shared" si="17"/>
        <v>750</v>
      </c>
      <c r="AZ12" s="21">
        <f t="shared" si="17"/>
        <v>540</v>
      </c>
      <c r="BA12" s="21">
        <f t="shared" si="11"/>
        <v>762.5</v>
      </c>
      <c r="BB12" s="21">
        <f t="shared" si="12"/>
        <v>975</v>
      </c>
      <c r="BC12" s="136">
        <v>17.622</v>
      </c>
      <c r="BE12" s="137">
        <f t="shared" ref="BE12:BR12" si="18">(AO12*$AO$50)*($BC$18/$BC$12)</f>
        <v>40.10183889</v>
      </c>
      <c r="BF12" s="137">
        <f t="shared" si="18"/>
        <v>67.77935762</v>
      </c>
      <c r="BG12" s="137">
        <f t="shared" si="18"/>
        <v>69.65579957</v>
      </c>
      <c r="BH12" s="137">
        <f t="shared" si="18"/>
        <v>66.47153445</v>
      </c>
      <c r="BI12" s="137">
        <f t="shared" si="18"/>
        <v>72.78320281</v>
      </c>
      <c r="BJ12" s="137">
        <f t="shared" si="18"/>
        <v>67.77935762</v>
      </c>
      <c r="BK12" s="137">
        <f t="shared" si="18"/>
        <v>61.12651799</v>
      </c>
      <c r="BL12" s="137">
        <f t="shared" si="18"/>
        <v>40.94055158</v>
      </c>
      <c r="BM12" s="137">
        <f t="shared" si="18"/>
        <v>42.6464079</v>
      </c>
      <c r="BN12" s="137">
        <f t="shared" si="18"/>
        <v>42.6464079</v>
      </c>
      <c r="BO12" s="137">
        <f t="shared" si="18"/>
        <v>42.6464079</v>
      </c>
      <c r="BP12" s="137">
        <f t="shared" si="18"/>
        <v>30.70541369</v>
      </c>
      <c r="BQ12" s="137">
        <f t="shared" si="18"/>
        <v>43.35718136</v>
      </c>
      <c r="BR12" s="137">
        <f t="shared" si="18"/>
        <v>55.44033027</v>
      </c>
    </row>
    <row r="13" ht="14.25" customHeight="1">
      <c r="A13" s="135">
        <v>1955.0</v>
      </c>
      <c r="B13" s="112">
        <v>28.21</v>
      </c>
      <c r="C13" s="21">
        <v>47.68</v>
      </c>
      <c r="D13" s="21">
        <v>46.76</v>
      </c>
      <c r="E13" s="21">
        <v>51.2</v>
      </c>
      <c r="F13" s="21">
        <v>47.68</v>
      </c>
      <c r="G13" s="21">
        <v>43.0</v>
      </c>
      <c r="H13" s="21">
        <v>43.2</v>
      </c>
      <c r="I13" s="21">
        <v>48.17</v>
      </c>
      <c r="J13" s="21">
        <v>49.0</v>
      </c>
      <c r="K13" s="32">
        <v>27.85</v>
      </c>
      <c r="L13" s="21">
        <v>46.58</v>
      </c>
      <c r="M13" s="21">
        <v>40.89</v>
      </c>
      <c r="N13" s="21">
        <v>44.9</v>
      </c>
      <c r="O13" s="21">
        <v>46.58</v>
      </c>
      <c r="P13" s="21">
        <v>35.6</v>
      </c>
      <c r="Q13" s="21">
        <v>33.6</v>
      </c>
      <c r="R13" s="21">
        <v>38.14</v>
      </c>
      <c r="S13" s="113">
        <v>39.0</v>
      </c>
      <c r="T13" s="112">
        <v>2500.0</v>
      </c>
      <c r="U13" s="21">
        <v>720.0</v>
      </c>
      <c r="V13" s="21">
        <v>750.0</v>
      </c>
      <c r="W13" s="21">
        <v>750.0</v>
      </c>
      <c r="X13" s="113">
        <v>750.0</v>
      </c>
      <c r="Y13" s="112">
        <v>645.0</v>
      </c>
      <c r="Z13" s="21">
        <v>30.5</v>
      </c>
      <c r="AA13" s="113">
        <v>28.5</v>
      </c>
      <c r="AC13" s="37"/>
      <c r="AD13" s="34">
        <f t="shared" ref="AD13:AL13" si="19">B13/K13</f>
        <v>1.012926391</v>
      </c>
      <c r="AE13" s="34">
        <f t="shared" si="19"/>
        <v>1.023615286</v>
      </c>
      <c r="AF13" s="34">
        <f t="shared" si="19"/>
        <v>1.143555882</v>
      </c>
      <c r="AG13" s="34">
        <f t="shared" si="19"/>
        <v>1.140311804</v>
      </c>
      <c r="AH13" s="34">
        <f t="shared" si="19"/>
        <v>1.023615286</v>
      </c>
      <c r="AI13" s="34">
        <f t="shared" si="19"/>
        <v>1.207865169</v>
      </c>
      <c r="AJ13" s="34">
        <f t="shared" si="19"/>
        <v>1.285714286</v>
      </c>
      <c r="AK13" s="34">
        <f t="shared" si="19"/>
        <v>1.2629785</v>
      </c>
      <c r="AL13" s="34">
        <f t="shared" si="19"/>
        <v>1.256410256</v>
      </c>
      <c r="AN13" s="84">
        <v>1955.0</v>
      </c>
      <c r="AO13" s="21">
        <f t="shared" ref="AO13:AP13" si="20">B13*25</f>
        <v>705.25</v>
      </c>
      <c r="AP13" s="21">
        <f t="shared" si="20"/>
        <v>1192</v>
      </c>
      <c r="AQ13" s="21">
        <f t="shared" si="8"/>
        <v>1225</v>
      </c>
      <c r="AR13" s="21">
        <f t="shared" ref="AR13:AU13" si="21">D13*25</f>
        <v>1169</v>
      </c>
      <c r="AS13" s="21">
        <f t="shared" si="21"/>
        <v>1280</v>
      </c>
      <c r="AT13" s="21">
        <f t="shared" si="21"/>
        <v>1192</v>
      </c>
      <c r="AU13" s="21">
        <f t="shared" si="21"/>
        <v>1075</v>
      </c>
      <c r="AV13" s="21">
        <f t="shared" ref="AV13:AZ13" si="22">U13</f>
        <v>720</v>
      </c>
      <c r="AW13" s="21">
        <f t="shared" si="22"/>
        <v>750</v>
      </c>
      <c r="AX13" s="21">
        <f t="shared" si="22"/>
        <v>750</v>
      </c>
      <c r="AY13" s="21">
        <f t="shared" si="22"/>
        <v>750</v>
      </c>
      <c r="AZ13" s="21">
        <f t="shared" si="22"/>
        <v>645</v>
      </c>
      <c r="BA13" s="21">
        <f t="shared" si="11"/>
        <v>762.5</v>
      </c>
      <c r="BB13" s="21">
        <f t="shared" si="12"/>
        <v>975</v>
      </c>
      <c r="BC13" s="136">
        <v>19.792</v>
      </c>
      <c r="BE13" s="137">
        <f t="shared" ref="BE13:BR13" si="23">(AO13*$AO$50)*($BC$18/$BC$13)</f>
        <v>35.7050629</v>
      </c>
      <c r="BF13" s="137">
        <f t="shared" si="23"/>
        <v>60.34801132</v>
      </c>
      <c r="BG13" s="137">
        <f t="shared" si="23"/>
        <v>62.01871968</v>
      </c>
      <c r="BH13" s="137">
        <f t="shared" si="23"/>
        <v>59.18357821</v>
      </c>
      <c r="BI13" s="137">
        <f t="shared" si="23"/>
        <v>64.80323363</v>
      </c>
      <c r="BJ13" s="137">
        <f t="shared" si="23"/>
        <v>60.34801132</v>
      </c>
      <c r="BK13" s="137">
        <f t="shared" si="23"/>
        <v>54.42459074</v>
      </c>
      <c r="BL13" s="137">
        <f t="shared" si="23"/>
        <v>36.45181892</v>
      </c>
      <c r="BM13" s="137">
        <f t="shared" si="23"/>
        <v>37.9706447</v>
      </c>
      <c r="BN13" s="137">
        <f t="shared" si="23"/>
        <v>37.9706447</v>
      </c>
      <c r="BO13" s="137">
        <f t="shared" si="23"/>
        <v>37.9706447</v>
      </c>
      <c r="BP13" s="137">
        <f t="shared" si="23"/>
        <v>32.65475445</v>
      </c>
      <c r="BQ13" s="137">
        <f t="shared" si="23"/>
        <v>38.60348878</v>
      </c>
      <c r="BR13" s="137">
        <f t="shared" si="23"/>
        <v>49.36183812</v>
      </c>
    </row>
    <row r="14" ht="14.25" customHeight="1">
      <c r="A14" s="135">
        <v>1956.0</v>
      </c>
      <c r="B14" s="112">
        <v>41.8</v>
      </c>
      <c r="C14" s="21">
        <v>65.3</v>
      </c>
      <c r="D14" s="21">
        <v>60.87</v>
      </c>
      <c r="E14" s="21">
        <v>70.14</v>
      </c>
      <c r="F14" s="21">
        <v>65.3</v>
      </c>
      <c r="G14" s="21">
        <v>61.8</v>
      </c>
      <c r="H14" s="21">
        <v>57.2</v>
      </c>
      <c r="I14" s="21">
        <v>66.65</v>
      </c>
      <c r="J14" s="21">
        <v>76.0</v>
      </c>
      <c r="K14" s="32">
        <v>40.85</v>
      </c>
      <c r="L14" s="21">
        <v>63.82</v>
      </c>
      <c r="M14" s="21">
        <v>52.91</v>
      </c>
      <c r="N14" s="21">
        <v>61.51</v>
      </c>
      <c r="O14" s="21">
        <v>63.82</v>
      </c>
      <c r="P14" s="21">
        <v>56.0</v>
      </c>
      <c r="Q14" s="21">
        <v>44.4</v>
      </c>
      <c r="R14" s="21">
        <v>52.6</v>
      </c>
      <c r="S14" s="113">
        <v>57.0</v>
      </c>
      <c r="T14" s="112">
        <v>3200.0</v>
      </c>
      <c r="U14" s="21">
        <v>900.0</v>
      </c>
      <c r="V14" s="21">
        <v>1000.0</v>
      </c>
      <c r="W14" s="21">
        <v>1000.0</v>
      </c>
      <c r="X14" s="113">
        <v>1150.0</v>
      </c>
      <c r="Y14" s="112">
        <v>709.0</v>
      </c>
      <c r="Z14" s="21">
        <v>41.8</v>
      </c>
      <c r="AA14" s="113">
        <v>32.5</v>
      </c>
      <c r="AC14" s="37"/>
      <c r="AD14" s="34">
        <f t="shared" ref="AD14:AL14" si="24">B14/K14</f>
        <v>1.023255814</v>
      </c>
      <c r="AE14" s="34">
        <f t="shared" si="24"/>
        <v>1.023190223</v>
      </c>
      <c r="AF14" s="34">
        <f t="shared" si="24"/>
        <v>1.15044415</v>
      </c>
      <c r="AG14" s="34">
        <f t="shared" si="24"/>
        <v>1.14030239</v>
      </c>
      <c r="AH14" s="34">
        <f t="shared" si="24"/>
        <v>1.023190223</v>
      </c>
      <c r="AI14" s="34">
        <f t="shared" si="24"/>
        <v>1.103571429</v>
      </c>
      <c r="AJ14" s="34">
        <f t="shared" si="24"/>
        <v>1.288288288</v>
      </c>
      <c r="AK14" s="34">
        <f t="shared" si="24"/>
        <v>1.267110266</v>
      </c>
      <c r="AL14" s="34">
        <f t="shared" si="24"/>
        <v>1.333333333</v>
      </c>
      <c r="AN14" s="84">
        <v>1956.0</v>
      </c>
      <c r="AO14" s="21">
        <f t="shared" ref="AO14:AP14" si="25">B14*25</f>
        <v>1045</v>
      </c>
      <c r="AP14" s="21">
        <f t="shared" si="25"/>
        <v>1632.5</v>
      </c>
      <c r="AQ14" s="21">
        <f t="shared" si="8"/>
        <v>1900</v>
      </c>
      <c r="AR14" s="21">
        <f t="shared" ref="AR14:AU14" si="26">D14*25</f>
        <v>1521.75</v>
      </c>
      <c r="AS14" s="21">
        <f t="shared" si="26"/>
        <v>1753.5</v>
      </c>
      <c r="AT14" s="21">
        <f t="shared" si="26"/>
        <v>1632.5</v>
      </c>
      <c r="AU14" s="21">
        <f t="shared" si="26"/>
        <v>1545</v>
      </c>
      <c r="AV14" s="21">
        <f t="shared" ref="AV14:AZ14" si="27">U14</f>
        <v>900</v>
      </c>
      <c r="AW14" s="21">
        <f t="shared" si="27"/>
        <v>1000</v>
      </c>
      <c r="AX14" s="21">
        <f t="shared" si="27"/>
        <v>1000</v>
      </c>
      <c r="AY14" s="21">
        <f t="shared" si="27"/>
        <v>1150</v>
      </c>
      <c r="AZ14" s="21">
        <f t="shared" si="27"/>
        <v>709</v>
      </c>
      <c r="BA14" s="21">
        <f t="shared" si="11"/>
        <v>1045</v>
      </c>
      <c r="BB14" s="21">
        <f t="shared" si="12"/>
        <v>1425</v>
      </c>
      <c r="BC14" s="136">
        <v>22.446</v>
      </c>
      <c r="BE14" s="137">
        <f t="shared" ref="BE14:BR14" si="28">(AO14*$AO$50)*($BC$18/$BC$14)</f>
        <v>46.65022276</v>
      </c>
      <c r="BF14" s="137">
        <f t="shared" si="28"/>
        <v>72.87702263</v>
      </c>
      <c r="BG14" s="137">
        <f t="shared" si="28"/>
        <v>84.81858683</v>
      </c>
      <c r="BH14" s="137">
        <f t="shared" si="28"/>
        <v>67.93299185</v>
      </c>
      <c r="BI14" s="137">
        <f t="shared" si="28"/>
        <v>78.27862737</v>
      </c>
      <c r="BJ14" s="137">
        <f t="shared" si="28"/>
        <v>72.87702263</v>
      </c>
      <c r="BK14" s="137">
        <f t="shared" si="28"/>
        <v>68.9709035</v>
      </c>
      <c r="BL14" s="137">
        <f t="shared" si="28"/>
        <v>40.17722534</v>
      </c>
      <c r="BM14" s="137">
        <f t="shared" si="28"/>
        <v>44.64136149</v>
      </c>
      <c r="BN14" s="137">
        <f t="shared" si="28"/>
        <v>44.64136149</v>
      </c>
      <c r="BO14" s="137">
        <f t="shared" si="28"/>
        <v>51.33756571</v>
      </c>
      <c r="BP14" s="137">
        <f t="shared" si="28"/>
        <v>31.6507253</v>
      </c>
      <c r="BQ14" s="137">
        <f t="shared" si="28"/>
        <v>46.65022276</v>
      </c>
      <c r="BR14" s="137">
        <f t="shared" si="28"/>
        <v>63.61394012</v>
      </c>
    </row>
    <row r="15" ht="14.25" customHeight="1">
      <c r="A15" s="135">
        <v>1957.0</v>
      </c>
      <c r="B15" s="112">
        <v>42.5</v>
      </c>
      <c r="C15" s="21">
        <v>65.3</v>
      </c>
      <c r="D15" s="21">
        <v>60.87</v>
      </c>
      <c r="E15" s="21">
        <v>70.14</v>
      </c>
      <c r="F15" s="21">
        <v>65.3</v>
      </c>
      <c r="G15" s="21">
        <v>61.8</v>
      </c>
      <c r="H15" s="21">
        <v>62.4</v>
      </c>
      <c r="I15" s="21">
        <v>66.65</v>
      </c>
      <c r="J15" s="21">
        <v>76.0</v>
      </c>
      <c r="K15" s="32">
        <v>41.85</v>
      </c>
      <c r="L15" s="21">
        <v>63.82</v>
      </c>
      <c r="M15" s="21">
        <v>52.91</v>
      </c>
      <c r="N15" s="21">
        <v>61.51</v>
      </c>
      <c r="O15" s="21">
        <v>63.82</v>
      </c>
      <c r="P15" s="21">
        <v>56.0</v>
      </c>
      <c r="Q15" s="21">
        <v>44.4</v>
      </c>
      <c r="R15" s="21">
        <v>52.6</v>
      </c>
      <c r="S15" s="113">
        <v>57.0</v>
      </c>
      <c r="T15" s="112">
        <v>3650.0</v>
      </c>
      <c r="U15" s="21">
        <v>1200.0</v>
      </c>
      <c r="V15" s="21">
        <v>1300.0</v>
      </c>
      <c r="W15" s="21">
        <v>1300.0</v>
      </c>
      <c r="X15" s="113">
        <v>1450.0</v>
      </c>
      <c r="Y15" s="112">
        <v>1000.0</v>
      </c>
      <c r="Z15" s="21">
        <v>41.8</v>
      </c>
      <c r="AA15" s="113">
        <v>35.0</v>
      </c>
      <c r="AC15" s="37"/>
      <c r="AD15" s="34">
        <f t="shared" ref="AD15:AL15" si="29">B15/K15</f>
        <v>1.015531661</v>
      </c>
      <c r="AE15" s="34">
        <f t="shared" si="29"/>
        <v>1.023190223</v>
      </c>
      <c r="AF15" s="34">
        <f t="shared" si="29"/>
        <v>1.15044415</v>
      </c>
      <c r="AG15" s="34">
        <f t="shared" si="29"/>
        <v>1.14030239</v>
      </c>
      <c r="AH15" s="34">
        <f t="shared" si="29"/>
        <v>1.023190223</v>
      </c>
      <c r="AI15" s="34">
        <f t="shared" si="29"/>
        <v>1.103571429</v>
      </c>
      <c r="AJ15" s="34">
        <f t="shared" si="29"/>
        <v>1.405405405</v>
      </c>
      <c r="AK15" s="34">
        <f t="shared" si="29"/>
        <v>1.267110266</v>
      </c>
      <c r="AL15" s="34">
        <f t="shared" si="29"/>
        <v>1.333333333</v>
      </c>
      <c r="AN15" s="84">
        <v>1957.0</v>
      </c>
      <c r="AO15" s="21">
        <f t="shared" ref="AO15:AP15" si="30">B15*25</f>
        <v>1062.5</v>
      </c>
      <c r="AP15" s="21">
        <f t="shared" si="30"/>
        <v>1632.5</v>
      </c>
      <c r="AQ15" s="21">
        <f t="shared" si="8"/>
        <v>1900</v>
      </c>
      <c r="AR15" s="21">
        <f t="shared" ref="AR15:AU15" si="31">D15*25</f>
        <v>1521.75</v>
      </c>
      <c r="AS15" s="21">
        <f t="shared" si="31"/>
        <v>1753.5</v>
      </c>
      <c r="AT15" s="21">
        <f t="shared" si="31"/>
        <v>1632.5</v>
      </c>
      <c r="AU15" s="21">
        <f t="shared" si="31"/>
        <v>1545</v>
      </c>
      <c r="AV15" s="21">
        <f t="shared" ref="AV15:AZ15" si="32">U15</f>
        <v>1200</v>
      </c>
      <c r="AW15" s="21">
        <f t="shared" si="32"/>
        <v>1300</v>
      </c>
      <c r="AX15" s="21">
        <f t="shared" si="32"/>
        <v>1300</v>
      </c>
      <c r="AY15" s="21">
        <f t="shared" si="32"/>
        <v>1450</v>
      </c>
      <c r="AZ15" s="21">
        <f t="shared" si="32"/>
        <v>1000</v>
      </c>
      <c r="BA15" s="21">
        <f t="shared" si="11"/>
        <v>1045</v>
      </c>
      <c r="BB15" s="21">
        <f t="shared" si="12"/>
        <v>1425</v>
      </c>
      <c r="BC15" s="136">
        <v>27.995</v>
      </c>
      <c r="BE15" s="137">
        <f t="shared" ref="BE15:BR15" si="33">(AO15*$AO$50)*($BC$18/$BC$15)</f>
        <v>38.02987141</v>
      </c>
      <c r="BF15" s="137">
        <f t="shared" si="33"/>
        <v>58.43177889</v>
      </c>
      <c r="BG15" s="137">
        <f t="shared" si="33"/>
        <v>68.00635828</v>
      </c>
      <c r="BH15" s="137">
        <f t="shared" si="33"/>
        <v>54.46772406</v>
      </c>
      <c r="BI15" s="137">
        <f t="shared" si="33"/>
        <v>62.76271013</v>
      </c>
      <c r="BJ15" s="137">
        <f t="shared" si="33"/>
        <v>58.43177889</v>
      </c>
      <c r="BK15" s="137">
        <f t="shared" si="33"/>
        <v>55.29990713</v>
      </c>
      <c r="BL15" s="137">
        <f t="shared" si="33"/>
        <v>42.95138418</v>
      </c>
      <c r="BM15" s="137">
        <f t="shared" si="33"/>
        <v>46.53066619</v>
      </c>
      <c r="BN15" s="137">
        <f t="shared" si="33"/>
        <v>46.53066619</v>
      </c>
      <c r="BO15" s="137">
        <f t="shared" si="33"/>
        <v>51.89958921</v>
      </c>
      <c r="BP15" s="137">
        <f t="shared" si="33"/>
        <v>35.79282015</v>
      </c>
      <c r="BQ15" s="137">
        <f t="shared" si="33"/>
        <v>37.40349705</v>
      </c>
      <c r="BR15" s="137">
        <f t="shared" si="33"/>
        <v>51.00476871</v>
      </c>
    </row>
    <row r="16" ht="14.25" customHeight="1">
      <c r="A16" s="135">
        <v>1958.0</v>
      </c>
      <c r="B16" s="112">
        <v>82.98</v>
      </c>
      <c r="C16" s="21">
        <v>139.38</v>
      </c>
      <c r="D16" s="21">
        <v>125.88</v>
      </c>
      <c r="E16" s="21">
        <v>112.2</v>
      </c>
      <c r="F16" s="21">
        <v>139.38</v>
      </c>
      <c r="G16" s="21">
        <v>92.8</v>
      </c>
      <c r="H16" s="21">
        <v>123.32</v>
      </c>
      <c r="I16" s="21">
        <v>164.32</v>
      </c>
      <c r="J16" s="21">
        <v>168.0</v>
      </c>
      <c r="K16" s="32">
        <v>81.51</v>
      </c>
      <c r="L16" s="21">
        <v>137.02</v>
      </c>
      <c r="M16" s="21">
        <v>114.22</v>
      </c>
      <c r="N16" s="21">
        <v>98.42</v>
      </c>
      <c r="O16" s="21">
        <v>137.02</v>
      </c>
      <c r="P16" s="21">
        <v>79.36</v>
      </c>
      <c r="Q16" s="21">
        <v>103.04</v>
      </c>
      <c r="R16" s="21">
        <v>140.39</v>
      </c>
      <c r="S16" s="113">
        <v>116.0</v>
      </c>
      <c r="T16" s="112">
        <v>5200.0</v>
      </c>
      <c r="U16" s="21">
        <v>2000.0</v>
      </c>
      <c r="V16" s="21">
        <v>2500.0</v>
      </c>
      <c r="W16" s="21">
        <v>2050.0</v>
      </c>
      <c r="X16" s="113">
        <v>3000.0</v>
      </c>
      <c r="Y16" s="112">
        <v>1300.0</v>
      </c>
      <c r="Z16" s="21">
        <v>98.88</v>
      </c>
      <c r="AA16" s="113">
        <v>74.8</v>
      </c>
      <c r="AC16" s="37"/>
      <c r="AD16" s="34">
        <f t="shared" ref="AD16:AL16" si="34">B16/K16</f>
        <v>1.018034597</v>
      </c>
      <c r="AE16" s="34">
        <f t="shared" si="34"/>
        <v>1.017223763</v>
      </c>
      <c r="AF16" s="34">
        <f t="shared" si="34"/>
        <v>1.102083698</v>
      </c>
      <c r="AG16" s="34">
        <f t="shared" si="34"/>
        <v>1.140012193</v>
      </c>
      <c r="AH16" s="34">
        <f t="shared" si="34"/>
        <v>1.017223763</v>
      </c>
      <c r="AI16" s="34">
        <f t="shared" si="34"/>
        <v>1.169354839</v>
      </c>
      <c r="AJ16" s="34">
        <f t="shared" si="34"/>
        <v>1.19681677</v>
      </c>
      <c r="AK16" s="34">
        <f t="shared" si="34"/>
        <v>1.170453736</v>
      </c>
      <c r="AL16" s="34">
        <f t="shared" si="34"/>
        <v>1.448275862</v>
      </c>
      <c r="AN16" s="84">
        <v>1958.0</v>
      </c>
      <c r="AO16" s="21">
        <f t="shared" ref="AO16:AP16" si="35">B16*25</f>
        <v>2074.5</v>
      </c>
      <c r="AP16" s="21">
        <f t="shared" si="35"/>
        <v>3484.5</v>
      </c>
      <c r="AQ16" s="21">
        <f t="shared" si="8"/>
        <v>4200</v>
      </c>
      <c r="AR16" s="21">
        <f t="shared" ref="AR16:AU16" si="36">D16*25</f>
        <v>3147</v>
      </c>
      <c r="AS16" s="21">
        <f t="shared" si="36"/>
        <v>2805</v>
      </c>
      <c r="AT16" s="21">
        <f t="shared" si="36"/>
        <v>3484.5</v>
      </c>
      <c r="AU16" s="21">
        <f t="shared" si="36"/>
        <v>2320</v>
      </c>
      <c r="AV16" s="21">
        <f t="shared" ref="AV16:AZ16" si="37">U16</f>
        <v>2000</v>
      </c>
      <c r="AW16" s="21">
        <f t="shared" si="37"/>
        <v>2500</v>
      </c>
      <c r="AX16" s="21">
        <f t="shared" si="37"/>
        <v>2050</v>
      </c>
      <c r="AY16" s="21">
        <f t="shared" si="37"/>
        <v>3000</v>
      </c>
      <c r="AZ16" s="21">
        <f t="shared" si="37"/>
        <v>1300</v>
      </c>
      <c r="BA16" s="21">
        <f t="shared" si="11"/>
        <v>2472</v>
      </c>
      <c r="BB16" s="21">
        <f t="shared" si="12"/>
        <v>2900</v>
      </c>
      <c r="BC16" s="136">
        <v>36.836</v>
      </c>
      <c r="BE16" s="137">
        <f t="shared" ref="BE16:BR16" si="38">(AO16*$AO$50)*($BC$18/$BC$16)</f>
        <v>56.43095043</v>
      </c>
      <c r="BF16" s="137">
        <f t="shared" si="38"/>
        <v>94.78604327</v>
      </c>
      <c r="BG16" s="137">
        <f t="shared" si="38"/>
        <v>114.2492127</v>
      </c>
      <c r="BH16" s="137">
        <f t="shared" si="38"/>
        <v>85.60530296</v>
      </c>
      <c r="BI16" s="137">
        <f t="shared" si="38"/>
        <v>76.30215279</v>
      </c>
      <c r="BJ16" s="137">
        <f t="shared" si="38"/>
        <v>94.78604327</v>
      </c>
      <c r="BK16" s="137">
        <f t="shared" si="38"/>
        <v>63.10908893</v>
      </c>
      <c r="BL16" s="137">
        <f t="shared" si="38"/>
        <v>54.40438701</v>
      </c>
      <c r="BM16" s="137">
        <f t="shared" si="38"/>
        <v>68.00548377</v>
      </c>
      <c r="BN16" s="137">
        <f t="shared" si="38"/>
        <v>55.76449669</v>
      </c>
      <c r="BO16" s="137">
        <f t="shared" si="38"/>
        <v>81.60658052</v>
      </c>
      <c r="BP16" s="137">
        <f t="shared" si="38"/>
        <v>35.36285156</v>
      </c>
      <c r="BQ16" s="137">
        <f t="shared" si="38"/>
        <v>67.24382235</v>
      </c>
      <c r="BR16" s="137">
        <f t="shared" si="38"/>
        <v>78.88636117</v>
      </c>
    </row>
    <row r="17" ht="14.25" customHeight="1">
      <c r="A17" s="135">
        <v>1959.0</v>
      </c>
      <c r="B17" s="112">
        <v>144.86</v>
      </c>
      <c r="C17" s="21">
        <v>177.5</v>
      </c>
      <c r="D17" s="21">
        <v>196.48</v>
      </c>
      <c r="E17" s="21">
        <v>155.15</v>
      </c>
      <c r="F17" s="21">
        <v>177.5</v>
      </c>
      <c r="G17" s="21">
        <v>153.48</v>
      </c>
      <c r="H17" s="21">
        <v>196.5</v>
      </c>
      <c r="I17" s="21">
        <v>207.96</v>
      </c>
      <c r="J17" s="21">
        <v>168.0</v>
      </c>
      <c r="K17" s="32">
        <v>143.39</v>
      </c>
      <c r="L17" s="21">
        <v>172.5</v>
      </c>
      <c r="M17" s="21">
        <v>182.38</v>
      </c>
      <c r="N17" s="21">
        <v>127.3</v>
      </c>
      <c r="O17" s="21">
        <v>172.5</v>
      </c>
      <c r="P17" s="21">
        <v>140.04</v>
      </c>
      <c r="Q17" s="21">
        <v>170.0</v>
      </c>
      <c r="R17" s="21">
        <v>184.02</v>
      </c>
      <c r="S17" s="113">
        <v>116.0</v>
      </c>
      <c r="T17" s="112">
        <v>6300.0</v>
      </c>
      <c r="U17" s="21">
        <v>2400.0</v>
      </c>
      <c r="V17" s="21">
        <v>2675.0</v>
      </c>
      <c r="W17" s="21">
        <v>2400.0</v>
      </c>
      <c r="X17" s="113">
        <v>3000.0</v>
      </c>
      <c r="Y17" s="112">
        <v>1820.0</v>
      </c>
      <c r="Z17" s="21">
        <v>142.96</v>
      </c>
      <c r="AA17" s="113">
        <v>104.5</v>
      </c>
      <c r="AC17" s="37"/>
      <c r="AD17" s="34">
        <f t="shared" ref="AD17:AL17" si="39">B17/K17</f>
        <v>1.010251761</v>
      </c>
      <c r="AE17" s="34">
        <f t="shared" si="39"/>
        <v>1.028985507</v>
      </c>
      <c r="AF17" s="34">
        <f t="shared" si="39"/>
        <v>1.077311109</v>
      </c>
      <c r="AG17" s="34">
        <f t="shared" si="39"/>
        <v>1.218774548</v>
      </c>
      <c r="AH17" s="34">
        <f t="shared" si="39"/>
        <v>1.028985507</v>
      </c>
      <c r="AI17" s="34">
        <f t="shared" si="39"/>
        <v>1.095972579</v>
      </c>
      <c r="AJ17" s="34">
        <f t="shared" si="39"/>
        <v>1.155882353</v>
      </c>
      <c r="AK17" s="34">
        <f t="shared" si="39"/>
        <v>1.130094555</v>
      </c>
      <c r="AL17" s="34">
        <f t="shared" si="39"/>
        <v>1.448275862</v>
      </c>
      <c r="AN17" s="84">
        <v>1959.0</v>
      </c>
      <c r="AO17" s="21">
        <f t="shared" ref="AO17:AP17" si="40">B17*25</f>
        <v>3621.5</v>
      </c>
      <c r="AP17" s="21">
        <f t="shared" si="40"/>
        <v>4437.5</v>
      </c>
      <c r="AQ17" s="21">
        <f t="shared" si="8"/>
        <v>4200</v>
      </c>
      <c r="AR17" s="21">
        <f t="shared" ref="AR17:AU17" si="41">D17*25</f>
        <v>4912</v>
      </c>
      <c r="AS17" s="21">
        <f t="shared" si="41"/>
        <v>3878.75</v>
      </c>
      <c r="AT17" s="21">
        <f t="shared" si="41"/>
        <v>4437.5</v>
      </c>
      <c r="AU17" s="21">
        <f t="shared" si="41"/>
        <v>3837</v>
      </c>
      <c r="AV17" s="21">
        <f t="shared" ref="AV17:AZ17" si="42">U17</f>
        <v>2400</v>
      </c>
      <c r="AW17" s="21">
        <f t="shared" si="42"/>
        <v>2675</v>
      </c>
      <c r="AX17" s="21">
        <f t="shared" si="42"/>
        <v>2400</v>
      </c>
      <c r="AY17" s="21">
        <f t="shared" si="42"/>
        <v>3000</v>
      </c>
      <c r="AZ17" s="21">
        <f t="shared" si="42"/>
        <v>1820</v>
      </c>
      <c r="BA17" s="21">
        <f t="shared" si="11"/>
        <v>3574</v>
      </c>
      <c r="BB17" s="21">
        <f t="shared" si="12"/>
        <v>2900</v>
      </c>
      <c r="BC17" s="136">
        <v>78.717</v>
      </c>
      <c r="BE17" s="137">
        <f t="shared" ref="BE17:BR17" si="43">(AO17*$AO$50)*($BC$18/$BC$17)</f>
        <v>46.09951383</v>
      </c>
      <c r="BF17" s="137">
        <f t="shared" si="43"/>
        <v>56.48670236</v>
      </c>
      <c r="BG17" s="137">
        <f t="shared" si="43"/>
        <v>53.46347041</v>
      </c>
      <c r="BH17" s="137">
        <f t="shared" si="43"/>
        <v>62.52680158</v>
      </c>
      <c r="BI17" s="137">
        <f t="shared" si="43"/>
        <v>49.37415139</v>
      </c>
      <c r="BJ17" s="137">
        <f t="shared" si="43"/>
        <v>56.48670236</v>
      </c>
      <c r="BK17" s="137">
        <f t="shared" si="43"/>
        <v>48.84269904</v>
      </c>
      <c r="BL17" s="137">
        <f t="shared" si="43"/>
        <v>30.55055452</v>
      </c>
      <c r="BM17" s="137">
        <f t="shared" si="43"/>
        <v>34.05113889</v>
      </c>
      <c r="BN17" s="137">
        <f t="shared" si="43"/>
        <v>30.55055452</v>
      </c>
      <c r="BO17" s="137">
        <f t="shared" si="43"/>
        <v>38.18819315</v>
      </c>
      <c r="BP17" s="137">
        <f t="shared" si="43"/>
        <v>23.16750384</v>
      </c>
      <c r="BQ17" s="137">
        <f t="shared" si="43"/>
        <v>45.49486744</v>
      </c>
      <c r="BR17" s="137">
        <f t="shared" si="43"/>
        <v>36.91525338</v>
      </c>
    </row>
    <row r="18" ht="14.25" customHeight="1">
      <c r="A18" s="135">
        <v>1960.0</v>
      </c>
      <c r="B18" s="112">
        <v>144.86</v>
      </c>
      <c r="C18" s="21">
        <v>209.5</v>
      </c>
      <c r="D18" s="21">
        <v>225.78</v>
      </c>
      <c r="E18" s="21">
        <v>197.55</v>
      </c>
      <c r="F18" s="21">
        <v>209.5</v>
      </c>
      <c r="G18" s="21">
        <v>196.5</v>
      </c>
      <c r="H18" s="21">
        <v>196.5</v>
      </c>
      <c r="I18" s="21">
        <v>261.84</v>
      </c>
      <c r="J18" s="21">
        <v>230.0</v>
      </c>
      <c r="K18" s="32">
        <v>143.39</v>
      </c>
      <c r="L18" s="21">
        <v>206.0</v>
      </c>
      <c r="M18" s="21">
        <v>206.4</v>
      </c>
      <c r="N18" s="21">
        <v>169.7</v>
      </c>
      <c r="O18" s="21">
        <v>206.0</v>
      </c>
      <c r="P18" s="21">
        <v>174.9</v>
      </c>
      <c r="Q18" s="21">
        <v>170.0</v>
      </c>
      <c r="R18" s="21">
        <v>218.2</v>
      </c>
      <c r="S18" s="113">
        <v>172.5</v>
      </c>
      <c r="T18" s="112">
        <v>10500.0</v>
      </c>
      <c r="U18" s="21">
        <v>3400.0</v>
      </c>
      <c r="V18" s="21">
        <v>3675.0</v>
      </c>
      <c r="W18" s="21">
        <v>3400.0</v>
      </c>
      <c r="X18" s="113">
        <v>4980.0</v>
      </c>
      <c r="Y18" s="112">
        <v>2700.0</v>
      </c>
      <c r="Z18" s="21">
        <v>157.1</v>
      </c>
      <c r="AA18" s="113">
        <v>104.5</v>
      </c>
      <c r="AB18" s="21" t="s">
        <v>418</v>
      </c>
      <c r="AC18" s="37"/>
      <c r="AD18" s="34">
        <f t="shared" ref="AD18:AL18" si="44">B18/K18</f>
        <v>1.010251761</v>
      </c>
      <c r="AE18" s="34">
        <f t="shared" si="44"/>
        <v>1.016990291</v>
      </c>
      <c r="AF18" s="34">
        <f t="shared" si="44"/>
        <v>1.093895349</v>
      </c>
      <c r="AG18" s="34">
        <f t="shared" si="44"/>
        <v>1.164113141</v>
      </c>
      <c r="AH18" s="34">
        <f t="shared" si="44"/>
        <v>1.016990291</v>
      </c>
      <c r="AI18" s="34">
        <f t="shared" si="44"/>
        <v>1.123499142</v>
      </c>
      <c r="AJ18" s="34">
        <f t="shared" si="44"/>
        <v>1.155882353</v>
      </c>
      <c r="AK18" s="34">
        <f t="shared" si="44"/>
        <v>1.2</v>
      </c>
      <c r="AL18" s="34">
        <f t="shared" si="44"/>
        <v>1.333333333</v>
      </c>
      <c r="AN18" s="84">
        <v>1960.0</v>
      </c>
      <c r="AO18" s="21">
        <f t="shared" ref="AO18:AP18" si="45">B18*25</f>
        <v>3621.5</v>
      </c>
      <c r="AP18" s="21">
        <f t="shared" si="45"/>
        <v>5237.5</v>
      </c>
      <c r="AQ18" s="21">
        <f t="shared" si="8"/>
        <v>5750</v>
      </c>
      <c r="AR18" s="21">
        <f t="shared" ref="AR18:AU18" si="46">D18*25</f>
        <v>5644.5</v>
      </c>
      <c r="AS18" s="21">
        <f t="shared" si="46"/>
        <v>4938.75</v>
      </c>
      <c r="AT18" s="21">
        <f t="shared" si="46"/>
        <v>5237.5</v>
      </c>
      <c r="AU18" s="21">
        <f t="shared" si="46"/>
        <v>4912.5</v>
      </c>
      <c r="AV18" s="21">
        <f t="shared" ref="AV18:AZ18" si="47">U18</f>
        <v>3400</v>
      </c>
      <c r="AW18" s="21">
        <f t="shared" si="47"/>
        <v>3675</v>
      </c>
      <c r="AX18" s="21">
        <f t="shared" si="47"/>
        <v>3400</v>
      </c>
      <c r="AY18" s="21">
        <f t="shared" si="47"/>
        <v>4980</v>
      </c>
      <c r="AZ18" s="21">
        <f t="shared" si="47"/>
        <v>2700</v>
      </c>
      <c r="BA18" s="21">
        <f t="shared" si="11"/>
        <v>3927.5</v>
      </c>
      <c r="BB18" s="21">
        <f t="shared" si="12"/>
        <v>4312.5</v>
      </c>
      <c r="BC18" s="136">
        <v>100.202</v>
      </c>
      <c r="BE18" s="137">
        <f t="shared" ref="BE18:BR18" si="48">(AO18*$AO$50)*($BC$18/$BC$18)</f>
        <v>36.215</v>
      </c>
      <c r="BF18" s="137">
        <f t="shared" si="48"/>
        <v>52.375</v>
      </c>
      <c r="BG18" s="137">
        <f t="shared" si="48"/>
        <v>57.5</v>
      </c>
      <c r="BH18" s="137">
        <f t="shared" si="48"/>
        <v>56.445</v>
      </c>
      <c r="BI18" s="137">
        <f t="shared" si="48"/>
        <v>49.3875</v>
      </c>
      <c r="BJ18" s="137">
        <f t="shared" si="48"/>
        <v>52.375</v>
      </c>
      <c r="BK18" s="137">
        <f t="shared" si="48"/>
        <v>49.125</v>
      </c>
      <c r="BL18" s="137">
        <f t="shared" si="48"/>
        <v>34</v>
      </c>
      <c r="BM18" s="137">
        <f t="shared" si="48"/>
        <v>36.75</v>
      </c>
      <c r="BN18" s="137">
        <f t="shared" si="48"/>
        <v>34</v>
      </c>
      <c r="BO18" s="137">
        <f t="shared" si="48"/>
        <v>49.8</v>
      </c>
      <c r="BP18" s="137">
        <f t="shared" si="48"/>
        <v>27</v>
      </c>
      <c r="BQ18" s="137">
        <f t="shared" si="48"/>
        <v>39.275</v>
      </c>
      <c r="BR18" s="137">
        <f t="shared" si="48"/>
        <v>43.125</v>
      </c>
    </row>
    <row r="19" ht="14.25" customHeight="1">
      <c r="A19" s="135">
        <v>1961.0</v>
      </c>
      <c r="B19" s="112">
        <v>236.0</v>
      </c>
      <c r="C19" s="21">
        <v>251.0</v>
      </c>
      <c r="D19" s="21">
        <v>292.0</v>
      </c>
      <c r="E19" s="21">
        <v>323.0</v>
      </c>
      <c r="F19" s="21">
        <v>251.0</v>
      </c>
      <c r="G19" s="21">
        <v>218.0</v>
      </c>
      <c r="H19" s="21">
        <v>244.0</v>
      </c>
      <c r="I19" s="21">
        <v>332.0</v>
      </c>
      <c r="J19" s="21">
        <v>288.0</v>
      </c>
      <c r="K19" s="32">
        <v>234.0</v>
      </c>
      <c r="L19" s="21">
        <v>246.0</v>
      </c>
      <c r="M19" s="21">
        <v>272.0</v>
      </c>
      <c r="N19" s="21">
        <v>278.0</v>
      </c>
      <c r="O19" s="21">
        <v>247.0</v>
      </c>
      <c r="P19" s="21">
        <v>190.0</v>
      </c>
      <c r="Q19" s="21">
        <v>215.0</v>
      </c>
      <c r="R19" s="21">
        <v>246.0</v>
      </c>
      <c r="S19" s="113">
        <v>208.0</v>
      </c>
      <c r="T19" s="112">
        <v>15000.0</v>
      </c>
      <c r="U19" s="21">
        <v>4200.0</v>
      </c>
      <c r="V19" s="21">
        <v>6350.0</v>
      </c>
      <c r="W19" s="21">
        <v>4200.0</v>
      </c>
      <c r="X19" s="113">
        <v>6300.0</v>
      </c>
      <c r="Y19" s="112">
        <v>3500.0</v>
      </c>
      <c r="Z19" s="21">
        <v>157.1</v>
      </c>
      <c r="AA19" s="113">
        <v>157.1</v>
      </c>
      <c r="AB19" s="2"/>
      <c r="AC19" s="37"/>
      <c r="AD19" s="34">
        <f t="shared" ref="AD19:AL19" si="49">B19/K19</f>
        <v>1.008547009</v>
      </c>
      <c r="AE19" s="34">
        <f t="shared" si="49"/>
        <v>1.020325203</v>
      </c>
      <c r="AF19" s="34">
        <f t="shared" si="49"/>
        <v>1.073529412</v>
      </c>
      <c r="AG19" s="34">
        <f t="shared" si="49"/>
        <v>1.161870504</v>
      </c>
      <c r="AH19" s="34">
        <f t="shared" si="49"/>
        <v>1.016194332</v>
      </c>
      <c r="AI19" s="34">
        <f t="shared" si="49"/>
        <v>1.147368421</v>
      </c>
      <c r="AJ19" s="34">
        <f t="shared" si="49"/>
        <v>1.134883721</v>
      </c>
      <c r="AK19" s="34">
        <f t="shared" si="49"/>
        <v>1.349593496</v>
      </c>
      <c r="AL19" s="34">
        <f t="shared" si="49"/>
        <v>1.384615385</v>
      </c>
      <c r="AN19" s="84">
        <v>1961.0</v>
      </c>
      <c r="AO19" s="21">
        <f t="shared" ref="AO19:AP19" si="50">B19*25</f>
        <v>5900</v>
      </c>
      <c r="AP19" s="21">
        <f t="shared" si="50"/>
        <v>6275</v>
      </c>
      <c r="AQ19" s="21">
        <f t="shared" si="8"/>
        <v>7200</v>
      </c>
      <c r="AR19" s="21">
        <f t="shared" ref="AR19:AU19" si="51">D19*25</f>
        <v>7300</v>
      </c>
      <c r="AS19" s="21">
        <f t="shared" si="51"/>
        <v>8075</v>
      </c>
      <c r="AT19" s="21">
        <f t="shared" si="51"/>
        <v>6275</v>
      </c>
      <c r="AU19" s="21">
        <f t="shared" si="51"/>
        <v>5450</v>
      </c>
      <c r="AV19" s="21">
        <f t="shared" ref="AV19:AZ19" si="52">U19</f>
        <v>4200</v>
      </c>
      <c r="AW19" s="21">
        <f t="shared" si="52"/>
        <v>6350</v>
      </c>
      <c r="AX19" s="21">
        <f t="shared" si="52"/>
        <v>4200</v>
      </c>
      <c r="AY19" s="21">
        <f t="shared" si="52"/>
        <v>6300</v>
      </c>
      <c r="AZ19" s="21">
        <f t="shared" si="52"/>
        <v>3500</v>
      </c>
      <c r="BA19" s="21">
        <f t="shared" si="11"/>
        <v>3927.5</v>
      </c>
      <c r="BB19" s="21">
        <f t="shared" si="12"/>
        <v>5200</v>
      </c>
      <c r="BC19" s="136">
        <v>113.74940803897687</v>
      </c>
      <c r="BE19" s="137">
        <f t="shared" ref="BE19:BR19" si="53">(AO19*$AO$50)*($BC$18/$BC$19)</f>
        <v>51.97317597</v>
      </c>
      <c r="BF19" s="137">
        <f t="shared" si="53"/>
        <v>55.27655579</v>
      </c>
      <c r="BG19" s="137">
        <f t="shared" si="53"/>
        <v>63.4248927</v>
      </c>
      <c r="BH19" s="137">
        <f t="shared" si="53"/>
        <v>64.30579399</v>
      </c>
      <c r="BI19" s="137">
        <f t="shared" si="53"/>
        <v>71.13277897</v>
      </c>
      <c r="BJ19" s="137">
        <f t="shared" si="53"/>
        <v>55.27655579</v>
      </c>
      <c r="BK19" s="137">
        <f t="shared" si="53"/>
        <v>48.00912017</v>
      </c>
      <c r="BL19" s="137">
        <f t="shared" si="53"/>
        <v>36.99785408</v>
      </c>
      <c r="BM19" s="137">
        <f t="shared" si="53"/>
        <v>55.93723176</v>
      </c>
      <c r="BN19" s="137">
        <f t="shared" si="53"/>
        <v>36.99785408</v>
      </c>
      <c r="BO19" s="137">
        <f t="shared" si="53"/>
        <v>55.49678112</v>
      </c>
      <c r="BP19" s="137">
        <f t="shared" si="53"/>
        <v>30.83154506</v>
      </c>
      <c r="BQ19" s="137">
        <f t="shared" si="53"/>
        <v>34.59739807</v>
      </c>
      <c r="BR19" s="137">
        <f t="shared" si="53"/>
        <v>45.80686695</v>
      </c>
    </row>
    <row r="20" ht="14.25" customHeight="1">
      <c r="A20" s="135">
        <v>1962.0</v>
      </c>
      <c r="B20" s="112">
        <v>300.0</v>
      </c>
      <c r="C20" s="21">
        <v>323.0</v>
      </c>
      <c r="D20" s="21">
        <v>360.0</v>
      </c>
      <c r="E20" s="21">
        <v>404.0</v>
      </c>
      <c r="F20" s="21">
        <v>323.0</v>
      </c>
      <c r="G20" s="21">
        <v>320.0</v>
      </c>
      <c r="H20" s="21">
        <v>350.0</v>
      </c>
      <c r="I20" s="21">
        <v>431.0</v>
      </c>
      <c r="J20" s="21">
        <v>440.0</v>
      </c>
      <c r="K20" s="32">
        <v>297.0</v>
      </c>
      <c r="L20" s="21">
        <v>319.0</v>
      </c>
      <c r="M20" s="21">
        <v>335.0</v>
      </c>
      <c r="N20" s="21">
        <v>347.0</v>
      </c>
      <c r="O20" s="21">
        <v>319.0</v>
      </c>
      <c r="P20" s="21">
        <v>266.0</v>
      </c>
      <c r="Q20" s="21">
        <v>320.0</v>
      </c>
      <c r="R20" s="21">
        <v>346.0</v>
      </c>
      <c r="S20" s="113">
        <v>323.0</v>
      </c>
      <c r="T20" s="112">
        <v>19000.0</v>
      </c>
      <c r="U20" s="21">
        <v>5050.0</v>
      </c>
      <c r="V20" s="21">
        <v>6350.0</v>
      </c>
      <c r="W20" s="21">
        <v>5050.0</v>
      </c>
      <c r="X20" s="113">
        <v>6900.0</v>
      </c>
      <c r="Y20" s="112">
        <v>4200.0</v>
      </c>
      <c r="Z20" s="21">
        <v>200.0</v>
      </c>
      <c r="AA20" s="113">
        <v>200.0</v>
      </c>
      <c r="AC20" s="37"/>
      <c r="AD20" s="34">
        <f t="shared" ref="AD20:AL20" si="54">B20/K20</f>
        <v>1.01010101</v>
      </c>
      <c r="AE20" s="34">
        <f t="shared" si="54"/>
        <v>1.012539185</v>
      </c>
      <c r="AF20" s="34">
        <f t="shared" si="54"/>
        <v>1.074626866</v>
      </c>
      <c r="AG20" s="34">
        <f t="shared" si="54"/>
        <v>1.16426513</v>
      </c>
      <c r="AH20" s="34">
        <f t="shared" si="54"/>
        <v>1.012539185</v>
      </c>
      <c r="AI20" s="34">
        <f t="shared" si="54"/>
        <v>1.203007519</v>
      </c>
      <c r="AJ20" s="34">
        <f t="shared" si="54"/>
        <v>1.09375</v>
      </c>
      <c r="AK20" s="34">
        <f t="shared" si="54"/>
        <v>1.24566474</v>
      </c>
      <c r="AL20" s="34">
        <f t="shared" si="54"/>
        <v>1.362229102</v>
      </c>
      <c r="AN20" s="84">
        <v>1962.0</v>
      </c>
      <c r="AO20" s="21">
        <f t="shared" ref="AO20:AP20" si="55">B20*25</f>
        <v>7500</v>
      </c>
      <c r="AP20" s="21">
        <f t="shared" si="55"/>
        <v>8075</v>
      </c>
      <c r="AQ20" s="21">
        <f t="shared" si="8"/>
        <v>11000</v>
      </c>
      <c r="AR20" s="21">
        <f t="shared" ref="AR20:AU20" si="56">D20*25</f>
        <v>9000</v>
      </c>
      <c r="AS20" s="21">
        <f t="shared" si="56"/>
        <v>10100</v>
      </c>
      <c r="AT20" s="21">
        <f t="shared" si="56"/>
        <v>8075</v>
      </c>
      <c r="AU20" s="21">
        <f t="shared" si="56"/>
        <v>8000</v>
      </c>
      <c r="AV20" s="21">
        <f t="shared" ref="AV20:AZ20" si="57">U20</f>
        <v>5050</v>
      </c>
      <c r="AW20" s="21">
        <f t="shared" si="57"/>
        <v>6350</v>
      </c>
      <c r="AX20" s="21">
        <f t="shared" si="57"/>
        <v>5050</v>
      </c>
      <c r="AY20" s="21">
        <f t="shared" si="57"/>
        <v>6900</v>
      </c>
      <c r="AZ20" s="21">
        <f t="shared" si="57"/>
        <v>4200</v>
      </c>
      <c r="BA20" s="21">
        <f t="shared" si="11"/>
        <v>5000</v>
      </c>
      <c r="BB20" s="21">
        <f t="shared" si="12"/>
        <v>8075</v>
      </c>
      <c r="BC20" s="136">
        <v>145.6651485992692</v>
      </c>
      <c r="BE20" s="137">
        <f t="shared" ref="BE20:BR20" si="58">(AO20*$AO$50)*($BC$18/$BC$20)</f>
        <v>51.59195643</v>
      </c>
      <c r="BF20" s="137">
        <f t="shared" si="58"/>
        <v>55.54733976</v>
      </c>
      <c r="BG20" s="137">
        <f t="shared" si="58"/>
        <v>75.66820276</v>
      </c>
      <c r="BH20" s="137">
        <f t="shared" si="58"/>
        <v>61.91034772</v>
      </c>
      <c r="BI20" s="137">
        <f t="shared" si="58"/>
        <v>69.47716799</v>
      </c>
      <c r="BJ20" s="137">
        <f t="shared" si="58"/>
        <v>55.54733976</v>
      </c>
      <c r="BK20" s="137">
        <f t="shared" si="58"/>
        <v>55.03142019</v>
      </c>
      <c r="BL20" s="137">
        <f t="shared" si="58"/>
        <v>34.738584</v>
      </c>
      <c r="BM20" s="137">
        <f t="shared" si="58"/>
        <v>43.68118978</v>
      </c>
      <c r="BN20" s="137">
        <f t="shared" si="58"/>
        <v>34.738584</v>
      </c>
      <c r="BO20" s="137">
        <f t="shared" si="58"/>
        <v>47.46459992</v>
      </c>
      <c r="BP20" s="137">
        <f t="shared" si="58"/>
        <v>28.8914956</v>
      </c>
      <c r="BQ20" s="137">
        <f t="shared" si="58"/>
        <v>34.39463762</v>
      </c>
      <c r="BR20" s="137">
        <f t="shared" si="58"/>
        <v>55.54733976</v>
      </c>
    </row>
    <row r="21" ht="14.25" customHeight="1">
      <c r="A21" s="135">
        <v>1963.0</v>
      </c>
      <c r="B21" s="112">
        <v>364.0</v>
      </c>
      <c r="C21" s="21">
        <v>393.0</v>
      </c>
      <c r="D21" s="21">
        <v>443.0</v>
      </c>
      <c r="E21" s="21">
        <v>404.0</v>
      </c>
      <c r="F21" s="21">
        <v>393.0</v>
      </c>
      <c r="G21" s="21">
        <v>432.0</v>
      </c>
      <c r="H21" s="21">
        <v>446.0</v>
      </c>
      <c r="I21" s="21">
        <v>513.0</v>
      </c>
      <c r="J21" s="21">
        <v>484.0</v>
      </c>
      <c r="K21" s="32">
        <v>360.0</v>
      </c>
      <c r="L21" s="21">
        <v>388.0</v>
      </c>
      <c r="M21" s="21">
        <v>412.0</v>
      </c>
      <c r="N21" s="21">
        <v>347.0</v>
      </c>
      <c r="O21" s="21">
        <v>388.0</v>
      </c>
      <c r="P21" s="21">
        <v>360.0</v>
      </c>
      <c r="Q21" s="21">
        <v>392.0</v>
      </c>
      <c r="R21" s="21">
        <v>415.0</v>
      </c>
      <c r="S21" s="113">
        <v>356.0</v>
      </c>
      <c r="T21" s="112">
        <v>19500.0</v>
      </c>
      <c r="U21" s="21">
        <v>6550.0</v>
      </c>
      <c r="V21" s="21">
        <v>7850.0</v>
      </c>
      <c r="W21" s="21">
        <v>6550.0</v>
      </c>
      <c r="X21" s="113">
        <v>9000.0</v>
      </c>
      <c r="Y21" s="112">
        <v>5040.0</v>
      </c>
      <c r="Z21" s="21">
        <v>220.0</v>
      </c>
      <c r="AA21" s="113">
        <v>220.0</v>
      </c>
      <c r="AC21" s="37"/>
      <c r="AD21" s="34">
        <f t="shared" ref="AD21:AL21" si="59">B21/K21</f>
        <v>1.011111111</v>
      </c>
      <c r="AE21" s="34">
        <f t="shared" si="59"/>
        <v>1.012886598</v>
      </c>
      <c r="AF21" s="34">
        <f t="shared" si="59"/>
        <v>1.075242718</v>
      </c>
      <c r="AG21" s="34">
        <f t="shared" si="59"/>
        <v>1.16426513</v>
      </c>
      <c r="AH21" s="34">
        <f t="shared" si="59"/>
        <v>1.012886598</v>
      </c>
      <c r="AI21" s="34">
        <f t="shared" si="59"/>
        <v>1.2</v>
      </c>
      <c r="AJ21" s="34">
        <f t="shared" si="59"/>
        <v>1.137755102</v>
      </c>
      <c r="AK21" s="34">
        <f t="shared" si="59"/>
        <v>1.236144578</v>
      </c>
      <c r="AL21" s="34">
        <f t="shared" si="59"/>
        <v>1.359550562</v>
      </c>
      <c r="AN21" s="84">
        <v>1963.0</v>
      </c>
      <c r="AO21" s="21">
        <f t="shared" ref="AO21:AP21" si="60">B21*25</f>
        <v>9100</v>
      </c>
      <c r="AP21" s="21">
        <f t="shared" si="60"/>
        <v>9825</v>
      </c>
      <c r="AQ21" s="21">
        <f t="shared" si="8"/>
        <v>12100</v>
      </c>
      <c r="AR21" s="21">
        <f t="shared" ref="AR21:AU21" si="61">D21*25</f>
        <v>11075</v>
      </c>
      <c r="AS21" s="21">
        <f t="shared" si="61"/>
        <v>10100</v>
      </c>
      <c r="AT21" s="21">
        <f t="shared" si="61"/>
        <v>9825</v>
      </c>
      <c r="AU21" s="21">
        <f t="shared" si="61"/>
        <v>10800</v>
      </c>
      <c r="AV21" s="21">
        <f t="shared" ref="AV21:AZ21" si="62">U21</f>
        <v>6550</v>
      </c>
      <c r="AW21" s="21">
        <f t="shared" si="62"/>
        <v>7850</v>
      </c>
      <c r="AX21" s="21">
        <f t="shared" si="62"/>
        <v>6550</v>
      </c>
      <c r="AY21" s="21">
        <f t="shared" si="62"/>
        <v>9000</v>
      </c>
      <c r="AZ21" s="21">
        <f t="shared" si="62"/>
        <v>5040</v>
      </c>
      <c r="BA21" s="21">
        <f t="shared" si="11"/>
        <v>5500</v>
      </c>
      <c r="BB21" s="21">
        <f t="shared" si="12"/>
        <v>8900</v>
      </c>
      <c r="BC21" s="136">
        <v>180.69313154689405</v>
      </c>
      <c r="BE21" s="137">
        <f t="shared" ref="BE21:BR21" si="63">(AO21*$AO$50)*($BC$18/$BC$21)</f>
        <v>50.46335697</v>
      </c>
      <c r="BF21" s="137">
        <f t="shared" si="63"/>
        <v>54.48378926</v>
      </c>
      <c r="BG21" s="137">
        <f t="shared" si="63"/>
        <v>67.0996285</v>
      </c>
      <c r="BH21" s="137">
        <f t="shared" si="63"/>
        <v>61.41556906</v>
      </c>
      <c r="BI21" s="137">
        <f t="shared" si="63"/>
        <v>56.00878082</v>
      </c>
      <c r="BJ21" s="137">
        <f t="shared" si="63"/>
        <v>54.48378926</v>
      </c>
      <c r="BK21" s="137">
        <f t="shared" si="63"/>
        <v>59.89057751</v>
      </c>
      <c r="BL21" s="137">
        <f t="shared" si="63"/>
        <v>36.32252617</v>
      </c>
      <c r="BM21" s="137">
        <f t="shared" si="63"/>
        <v>43.53157717</v>
      </c>
      <c r="BN21" s="137">
        <f t="shared" si="63"/>
        <v>36.32252617</v>
      </c>
      <c r="BO21" s="137">
        <f t="shared" si="63"/>
        <v>49.90881459</v>
      </c>
      <c r="BP21" s="137">
        <f t="shared" si="63"/>
        <v>27.94893617</v>
      </c>
      <c r="BQ21" s="137">
        <f t="shared" si="63"/>
        <v>30.49983114</v>
      </c>
      <c r="BR21" s="137">
        <f t="shared" si="63"/>
        <v>49.35427221</v>
      </c>
    </row>
    <row r="22" ht="14.25" customHeight="1">
      <c r="A22" s="135">
        <v>1964.0</v>
      </c>
      <c r="B22" s="112">
        <v>484.0</v>
      </c>
      <c r="C22" s="21">
        <v>448.0</v>
      </c>
      <c r="D22" s="21">
        <v>470.0</v>
      </c>
      <c r="E22" s="21">
        <v>473.0</v>
      </c>
      <c r="F22" s="21">
        <v>677.0</v>
      </c>
      <c r="G22" s="21">
        <v>473.0</v>
      </c>
      <c r="H22" s="19" t="s">
        <v>18</v>
      </c>
      <c r="I22" s="21">
        <v>703.0</v>
      </c>
      <c r="J22" s="21">
        <v>628.0</v>
      </c>
      <c r="K22" s="32">
        <v>480.0</v>
      </c>
      <c r="L22" s="21">
        <v>444.0</v>
      </c>
      <c r="M22" s="21">
        <v>412.0</v>
      </c>
      <c r="N22" s="21">
        <v>453.0</v>
      </c>
      <c r="O22" s="21">
        <v>544.0</v>
      </c>
      <c r="P22" s="21">
        <v>432.0</v>
      </c>
      <c r="Q22" s="19" t="s">
        <v>18</v>
      </c>
      <c r="R22" s="21">
        <v>578.0</v>
      </c>
      <c r="S22" s="113">
        <v>463.0</v>
      </c>
      <c r="T22" s="112">
        <v>35000.0</v>
      </c>
      <c r="U22" s="21">
        <v>7550.0</v>
      </c>
      <c r="V22" s="21">
        <v>13000.0</v>
      </c>
      <c r="W22" s="21">
        <v>11000.0</v>
      </c>
      <c r="X22" s="113">
        <v>13680.0</v>
      </c>
      <c r="Y22" s="112">
        <v>6450.0</v>
      </c>
      <c r="Z22" s="21">
        <v>300.0</v>
      </c>
      <c r="AA22" s="113">
        <v>367.0</v>
      </c>
      <c r="AC22" s="37"/>
      <c r="AD22" s="34">
        <f t="shared" ref="AD22:AI22" si="64">B22/K22</f>
        <v>1.008333333</v>
      </c>
      <c r="AE22" s="34">
        <f t="shared" si="64"/>
        <v>1.009009009</v>
      </c>
      <c r="AF22" s="34">
        <f t="shared" si="64"/>
        <v>1.140776699</v>
      </c>
      <c r="AG22" s="34">
        <f t="shared" si="64"/>
        <v>1.04415011</v>
      </c>
      <c r="AH22" s="34">
        <f t="shared" si="64"/>
        <v>1.244485294</v>
      </c>
      <c r="AI22" s="34">
        <f t="shared" si="64"/>
        <v>1.094907407</v>
      </c>
      <c r="AJ22" s="34"/>
      <c r="AK22" s="34">
        <f t="shared" ref="AK22:AL22" si="65">I22/R22</f>
        <v>1.216262976</v>
      </c>
      <c r="AL22" s="34">
        <f t="shared" si="65"/>
        <v>1.35637149</v>
      </c>
      <c r="AN22" s="84">
        <v>1964.0</v>
      </c>
      <c r="AO22" s="21">
        <f t="shared" ref="AO22:AP22" si="66">B22*25</f>
        <v>12100</v>
      </c>
      <c r="AP22" s="21">
        <f t="shared" si="66"/>
        <v>11200</v>
      </c>
      <c r="AQ22" s="21">
        <f t="shared" si="8"/>
        <v>15700</v>
      </c>
      <c r="AR22" s="21">
        <f t="shared" ref="AR22:AU22" si="67">D22*25</f>
        <v>11750</v>
      </c>
      <c r="AS22" s="21">
        <f t="shared" si="67"/>
        <v>11825</v>
      </c>
      <c r="AT22" s="21">
        <f t="shared" si="67"/>
        <v>16925</v>
      </c>
      <c r="AU22" s="21">
        <f t="shared" si="67"/>
        <v>11825</v>
      </c>
      <c r="AV22" s="21">
        <f t="shared" ref="AV22:AZ22" si="68">U22</f>
        <v>7550</v>
      </c>
      <c r="AW22" s="21">
        <f t="shared" si="68"/>
        <v>13000</v>
      </c>
      <c r="AX22" s="21">
        <f t="shared" si="68"/>
        <v>11000</v>
      </c>
      <c r="AY22" s="21">
        <f t="shared" si="68"/>
        <v>13680</v>
      </c>
      <c r="AZ22" s="21">
        <f t="shared" si="68"/>
        <v>6450</v>
      </c>
      <c r="BA22" s="21">
        <f t="shared" si="11"/>
        <v>7500</v>
      </c>
      <c r="BB22" s="21">
        <f t="shared" si="12"/>
        <v>11575</v>
      </c>
      <c r="BC22" s="136">
        <v>220.7251120584653</v>
      </c>
      <c r="BE22" s="137">
        <f t="shared" ref="BE22:BR22" si="69">(AO22*$AO$50)*($BC$18/$BC$22)</f>
        <v>54.93005253</v>
      </c>
      <c r="BF22" s="137">
        <f t="shared" si="69"/>
        <v>50.84434614</v>
      </c>
      <c r="BG22" s="137">
        <f t="shared" si="69"/>
        <v>71.27287808</v>
      </c>
      <c r="BH22" s="137">
        <f t="shared" si="69"/>
        <v>53.34116671</v>
      </c>
      <c r="BI22" s="137">
        <f t="shared" si="69"/>
        <v>53.68164224</v>
      </c>
      <c r="BJ22" s="137">
        <f t="shared" si="69"/>
        <v>76.83397844</v>
      </c>
      <c r="BK22" s="137">
        <f t="shared" si="69"/>
        <v>53.68164224</v>
      </c>
      <c r="BL22" s="137">
        <f t="shared" si="69"/>
        <v>34.27453691</v>
      </c>
      <c r="BM22" s="137">
        <f t="shared" si="69"/>
        <v>59.01575892</v>
      </c>
      <c r="BN22" s="137">
        <f t="shared" si="69"/>
        <v>49.93641139</v>
      </c>
      <c r="BO22" s="137">
        <f t="shared" si="69"/>
        <v>62.10273707</v>
      </c>
      <c r="BP22" s="137">
        <f t="shared" si="69"/>
        <v>29.28089577</v>
      </c>
      <c r="BQ22" s="137">
        <f t="shared" si="69"/>
        <v>34.04755322</v>
      </c>
      <c r="BR22" s="137">
        <f t="shared" si="69"/>
        <v>52.5467238</v>
      </c>
    </row>
    <row r="23" ht="14.25" customHeight="1">
      <c r="A23" s="135">
        <v>1965.0</v>
      </c>
      <c r="B23" s="112">
        <v>648.0</v>
      </c>
      <c r="C23" s="21">
        <v>636.0</v>
      </c>
      <c r="D23" s="21">
        <v>658.0</v>
      </c>
      <c r="E23" s="21">
        <v>669.0</v>
      </c>
      <c r="F23" s="21">
        <v>956.0</v>
      </c>
      <c r="G23" s="21">
        <v>646.0</v>
      </c>
      <c r="H23" s="19" t="s">
        <v>18</v>
      </c>
      <c r="I23" s="21">
        <v>874.0</v>
      </c>
      <c r="J23" s="21">
        <v>848.0</v>
      </c>
      <c r="K23" s="32">
        <v>643.0</v>
      </c>
      <c r="L23" s="21">
        <v>628.0</v>
      </c>
      <c r="M23" s="21">
        <v>576.0</v>
      </c>
      <c r="N23" s="21">
        <v>643.0</v>
      </c>
      <c r="O23" s="21">
        <v>778.0</v>
      </c>
      <c r="P23" s="21">
        <v>576.0</v>
      </c>
      <c r="Q23" s="19" t="s">
        <v>18</v>
      </c>
      <c r="R23" s="21">
        <v>717.0</v>
      </c>
      <c r="S23" s="113">
        <v>625.0</v>
      </c>
      <c r="T23" s="112">
        <v>64000.0</v>
      </c>
      <c r="U23" s="21">
        <v>11550.0</v>
      </c>
      <c r="V23" s="21">
        <v>17500.0</v>
      </c>
      <c r="W23" s="21">
        <v>15000.0</v>
      </c>
      <c r="X23" s="113">
        <v>16340.0</v>
      </c>
      <c r="Y23" s="112">
        <v>9570.0</v>
      </c>
      <c r="Z23" s="21">
        <v>480.0</v>
      </c>
      <c r="AA23" s="113">
        <v>432.0</v>
      </c>
      <c r="AC23" s="37"/>
      <c r="AD23" s="34">
        <f t="shared" ref="AD23:AI23" si="70">B23/K23</f>
        <v>1.00777605</v>
      </c>
      <c r="AE23" s="34">
        <f t="shared" si="70"/>
        <v>1.012738854</v>
      </c>
      <c r="AF23" s="34">
        <f t="shared" si="70"/>
        <v>1.142361111</v>
      </c>
      <c r="AG23" s="34">
        <f t="shared" si="70"/>
        <v>1.040435459</v>
      </c>
      <c r="AH23" s="34">
        <f t="shared" si="70"/>
        <v>1.228791774</v>
      </c>
      <c r="AI23" s="34">
        <f t="shared" si="70"/>
        <v>1.121527778</v>
      </c>
      <c r="AJ23" s="34"/>
      <c r="AK23" s="34">
        <f t="shared" ref="AK23:AL23" si="71">I23/R23</f>
        <v>1.218967922</v>
      </c>
      <c r="AL23" s="34">
        <f t="shared" si="71"/>
        <v>1.3568</v>
      </c>
      <c r="AN23" s="84">
        <v>1965.0</v>
      </c>
      <c r="AO23" s="21">
        <f t="shared" ref="AO23:AP23" si="72">B23*25</f>
        <v>16200</v>
      </c>
      <c r="AP23" s="21">
        <f t="shared" si="72"/>
        <v>15900</v>
      </c>
      <c r="AQ23" s="21">
        <f t="shared" si="8"/>
        <v>21200</v>
      </c>
      <c r="AR23" s="21">
        <f t="shared" ref="AR23:AU23" si="73">D23*25</f>
        <v>16450</v>
      </c>
      <c r="AS23" s="21">
        <f t="shared" si="73"/>
        <v>16725</v>
      </c>
      <c r="AT23" s="21">
        <f t="shared" si="73"/>
        <v>23900</v>
      </c>
      <c r="AU23" s="21">
        <f t="shared" si="73"/>
        <v>16150</v>
      </c>
      <c r="AV23" s="21">
        <f t="shared" ref="AV23:AZ23" si="74">U23</f>
        <v>11550</v>
      </c>
      <c r="AW23" s="21">
        <f t="shared" si="74"/>
        <v>17500</v>
      </c>
      <c r="AX23" s="21">
        <f t="shared" si="74"/>
        <v>15000</v>
      </c>
      <c r="AY23" s="21">
        <f t="shared" si="74"/>
        <v>16340</v>
      </c>
      <c r="AZ23" s="21">
        <f t="shared" si="74"/>
        <v>9570</v>
      </c>
      <c r="BA23" s="21">
        <f t="shared" si="11"/>
        <v>12000</v>
      </c>
      <c r="BB23" s="21">
        <f t="shared" si="12"/>
        <v>15625</v>
      </c>
      <c r="BC23" s="136">
        <v>283.85481303288674</v>
      </c>
      <c r="BE23" s="137">
        <f t="shared" ref="BE23:BR23" si="75">(AO23*$AO$50)*($BC$18/$BC$23)</f>
        <v>57.18671396</v>
      </c>
      <c r="BF23" s="137">
        <f t="shared" si="75"/>
        <v>56.12770074</v>
      </c>
      <c r="BG23" s="137">
        <f t="shared" si="75"/>
        <v>74.83693432</v>
      </c>
      <c r="BH23" s="137">
        <f t="shared" si="75"/>
        <v>58.06922498</v>
      </c>
      <c r="BI23" s="137">
        <f t="shared" si="75"/>
        <v>59.0399871</v>
      </c>
      <c r="BJ23" s="137">
        <f t="shared" si="75"/>
        <v>84.36805332</v>
      </c>
      <c r="BK23" s="137">
        <f t="shared" si="75"/>
        <v>57.01021176</v>
      </c>
      <c r="BL23" s="137">
        <f t="shared" si="75"/>
        <v>40.77200903</v>
      </c>
      <c r="BM23" s="137">
        <f t="shared" si="75"/>
        <v>61.77577126</v>
      </c>
      <c r="BN23" s="137">
        <f t="shared" si="75"/>
        <v>52.95066108</v>
      </c>
      <c r="BO23" s="137">
        <f t="shared" si="75"/>
        <v>57.68092013</v>
      </c>
      <c r="BP23" s="137">
        <f t="shared" si="75"/>
        <v>33.78252177</v>
      </c>
      <c r="BQ23" s="137">
        <f t="shared" si="75"/>
        <v>42.36052886</v>
      </c>
      <c r="BR23" s="137">
        <f t="shared" si="75"/>
        <v>55.15693862</v>
      </c>
    </row>
    <row r="24" ht="14.25" customHeight="1">
      <c r="A24" s="135">
        <v>1966.0</v>
      </c>
      <c r="B24" s="112">
        <v>856.0</v>
      </c>
      <c r="C24" s="21">
        <v>828.0</v>
      </c>
      <c r="D24" s="21">
        <v>875.0</v>
      </c>
      <c r="E24" s="21">
        <v>861.0</v>
      </c>
      <c r="F24" s="21">
        <v>1232.0</v>
      </c>
      <c r="G24" s="21">
        <v>924.0</v>
      </c>
      <c r="H24" s="19" t="s">
        <v>18</v>
      </c>
      <c r="I24" s="21">
        <v>1235.0</v>
      </c>
      <c r="J24" s="21">
        <v>1131.0</v>
      </c>
      <c r="K24" s="32">
        <v>852.0</v>
      </c>
      <c r="L24" s="21">
        <v>820.0</v>
      </c>
      <c r="M24" s="21">
        <v>793.0</v>
      </c>
      <c r="N24" s="21">
        <v>835.0</v>
      </c>
      <c r="O24" s="21">
        <v>992.0</v>
      </c>
      <c r="P24" s="21">
        <v>824.0</v>
      </c>
      <c r="Q24" s="19" t="s">
        <v>18</v>
      </c>
      <c r="R24" s="21">
        <v>1014.0</v>
      </c>
      <c r="S24" s="113">
        <v>834.0</v>
      </c>
      <c r="T24" s="112">
        <v>75000.0</v>
      </c>
      <c r="U24" s="21">
        <v>11550.0</v>
      </c>
      <c r="V24" s="21">
        <v>22000.0</v>
      </c>
      <c r="W24" s="21">
        <v>19500.0</v>
      </c>
      <c r="X24" s="113">
        <v>19000.0</v>
      </c>
      <c r="Y24" s="112">
        <v>14355.0</v>
      </c>
      <c r="Z24" s="21">
        <v>680.0</v>
      </c>
      <c r="AA24" s="113">
        <v>502.0</v>
      </c>
      <c r="AC24" s="37"/>
      <c r="AD24" s="34">
        <f t="shared" ref="AD24:AI24" si="76">B24/K24</f>
        <v>1.004694836</v>
      </c>
      <c r="AE24" s="34">
        <f t="shared" si="76"/>
        <v>1.009756098</v>
      </c>
      <c r="AF24" s="34">
        <f t="shared" si="76"/>
        <v>1.103404792</v>
      </c>
      <c r="AG24" s="34">
        <f t="shared" si="76"/>
        <v>1.031137725</v>
      </c>
      <c r="AH24" s="34">
        <f t="shared" si="76"/>
        <v>1.241935484</v>
      </c>
      <c r="AI24" s="34">
        <f t="shared" si="76"/>
        <v>1.121359223</v>
      </c>
      <c r="AJ24" s="34"/>
      <c r="AK24" s="34">
        <f t="shared" ref="AK24:AL24" si="77">I24/R24</f>
        <v>1.217948718</v>
      </c>
      <c r="AL24" s="34">
        <f t="shared" si="77"/>
        <v>1.356115108</v>
      </c>
      <c r="AN24" s="84">
        <v>1966.0</v>
      </c>
      <c r="AO24" s="21">
        <f t="shared" ref="AO24:AP24" si="78">B24*25</f>
        <v>21400</v>
      </c>
      <c r="AP24" s="21">
        <f t="shared" si="78"/>
        <v>20700</v>
      </c>
      <c r="AQ24" s="21">
        <f t="shared" si="8"/>
        <v>28275</v>
      </c>
      <c r="AR24" s="21">
        <f t="shared" ref="AR24:AU24" si="79">D24*25</f>
        <v>21875</v>
      </c>
      <c r="AS24" s="21">
        <f t="shared" si="79"/>
        <v>21525</v>
      </c>
      <c r="AT24" s="21">
        <f t="shared" si="79"/>
        <v>30800</v>
      </c>
      <c r="AU24" s="21">
        <f t="shared" si="79"/>
        <v>23100</v>
      </c>
      <c r="AV24" s="21">
        <f t="shared" ref="AV24:AZ24" si="80">U24</f>
        <v>11550</v>
      </c>
      <c r="AW24" s="21">
        <f t="shared" si="80"/>
        <v>22000</v>
      </c>
      <c r="AX24" s="21">
        <f t="shared" si="80"/>
        <v>19500</v>
      </c>
      <c r="AY24" s="21">
        <f t="shared" si="80"/>
        <v>19000</v>
      </c>
      <c r="AZ24" s="21">
        <f t="shared" si="80"/>
        <v>14355</v>
      </c>
      <c r="BA24" s="21">
        <f t="shared" si="11"/>
        <v>17000</v>
      </c>
      <c r="BB24" s="21">
        <f t="shared" si="12"/>
        <v>20850</v>
      </c>
      <c r="BC24" s="136">
        <v>374.3234275274056</v>
      </c>
      <c r="BE24" s="137">
        <f t="shared" ref="BE24:BR24" si="81">(AO24*$AO$50)*($BC$18/$BC$24)</f>
        <v>57.28529508</v>
      </c>
      <c r="BF24" s="137">
        <f t="shared" si="81"/>
        <v>55.41147701</v>
      </c>
      <c r="BG24" s="137">
        <f t="shared" si="81"/>
        <v>75.68886534</v>
      </c>
      <c r="BH24" s="137">
        <f t="shared" si="81"/>
        <v>58.55681448</v>
      </c>
      <c r="BI24" s="137">
        <f t="shared" si="81"/>
        <v>57.61990545</v>
      </c>
      <c r="BJ24" s="137">
        <f t="shared" si="81"/>
        <v>82.44799478</v>
      </c>
      <c r="BK24" s="137">
        <f t="shared" si="81"/>
        <v>61.83599609</v>
      </c>
      <c r="BL24" s="137">
        <f t="shared" si="81"/>
        <v>30.91799804</v>
      </c>
      <c r="BM24" s="137">
        <f t="shared" si="81"/>
        <v>58.89142485</v>
      </c>
      <c r="BN24" s="137">
        <f t="shared" si="81"/>
        <v>52.19921748</v>
      </c>
      <c r="BO24" s="137">
        <f t="shared" si="81"/>
        <v>50.860776</v>
      </c>
      <c r="BP24" s="137">
        <f t="shared" si="81"/>
        <v>38.42665471</v>
      </c>
      <c r="BQ24" s="137">
        <f t="shared" si="81"/>
        <v>45.50701011</v>
      </c>
      <c r="BR24" s="137">
        <f t="shared" si="81"/>
        <v>55.81300946</v>
      </c>
    </row>
    <row r="25" ht="14.25" customHeight="1">
      <c r="A25" s="135">
        <v>1967.0</v>
      </c>
      <c r="B25" s="112">
        <v>959.0</v>
      </c>
      <c r="C25" s="21">
        <v>1027.0</v>
      </c>
      <c r="D25" s="21">
        <v>1067.0</v>
      </c>
      <c r="E25" s="21">
        <v>1067.0</v>
      </c>
      <c r="F25" s="21">
        <v>1440.0</v>
      </c>
      <c r="G25" s="21">
        <v>1122.0</v>
      </c>
      <c r="H25" s="19" t="s">
        <v>18</v>
      </c>
      <c r="I25" s="21">
        <v>1444.0</v>
      </c>
      <c r="J25" s="21">
        <v>1516.0</v>
      </c>
      <c r="K25" s="32">
        <v>945.0</v>
      </c>
      <c r="L25" s="21">
        <v>1017.0</v>
      </c>
      <c r="M25" s="21">
        <v>934.0</v>
      </c>
      <c r="N25" s="21">
        <v>1035.0</v>
      </c>
      <c r="O25" s="21">
        <v>1158.0</v>
      </c>
      <c r="P25" s="21">
        <v>923.0</v>
      </c>
      <c r="Q25" s="19" t="s">
        <v>18</v>
      </c>
      <c r="R25" s="21">
        <v>1186.0</v>
      </c>
      <c r="S25" s="113">
        <v>1118.0</v>
      </c>
      <c r="T25" s="112">
        <v>97000.0</v>
      </c>
      <c r="U25" s="21">
        <v>21000.0</v>
      </c>
      <c r="V25" s="21">
        <v>25500.0</v>
      </c>
      <c r="W25" s="21">
        <v>25500.0</v>
      </c>
      <c r="X25" s="113">
        <v>22800.0</v>
      </c>
      <c r="Y25" s="112">
        <v>17513.0</v>
      </c>
      <c r="Z25" s="21">
        <v>849.2</v>
      </c>
      <c r="AA25" s="113">
        <v>795.0</v>
      </c>
      <c r="AC25" s="37"/>
      <c r="AD25" s="34">
        <f t="shared" ref="AD25:AI25" si="82">B25/K25</f>
        <v>1.014814815</v>
      </c>
      <c r="AE25" s="34">
        <f t="shared" si="82"/>
        <v>1.009832842</v>
      </c>
      <c r="AF25" s="34">
        <f t="shared" si="82"/>
        <v>1.142398287</v>
      </c>
      <c r="AG25" s="34">
        <f t="shared" si="82"/>
        <v>1.030917874</v>
      </c>
      <c r="AH25" s="34">
        <f t="shared" si="82"/>
        <v>1.243523316</v>
      </c>
      <c r="AI25" s="34">
        <f t="shared" si="82"/>
        <v>1.2156013</v>
      </c>
      <c r="AJ25" s="34"/>
      <c r="AK25" s="34">
        <f t="shared" ref="AK25:AL25" si="83">I25/R25</f>
        <v>1.217537943</v>
      </c>
      <c r="AL25" s="34">
        <f t="shared" si="83"/>
        <v>1.355992844</v>
      </c>
      <c r="AN25" s="84">
        <v>1967.0</v>
      </c>
      <c r="AO25" s="21">
        <f t="shared" ref="AO25:AP25" si="84">B25*25</f>
        <v>23975</v>
      </c>
      <c r="AP25" s="21">
        <f t="shared" si="84"/>
        <v>25675</v>
      </c>
      <c r="AQ25" s="21">
        <f t="shared" si="8"/>
        <v>37900</v>
      </c>
      <c r="AR25" s="21">
        <f t="shared" ref="AR25:AU25" si="85">D25*25</f>
        <v>26675</v>
      </c>
      <c r="AS25" s="21">
        <f t="shared" si="85"/>
        <v>26675</v>
      </c>
      <c r="AT25" s="21">
        <f t="shared" si="85"/>
        <v>36000</v>
      </c>
      <c r="AU25" s="21">
        <f t="shared" si="85"/>
        <v>28050</v>
      </c>
      <c r="AV25" s="21">
        <f t="shared" ref="AV25:AZ25" si="86">U25</f>
        <v>21000</v>
      </c>
      <c r="AW25" s="21">
        <f t="shared" si="86"/>
        <v>25500</v>
      </c>
      <c r="AX25" s="21">
        <f t="shared" si="86"/>
        <v>25500</v>
      </c>
      <c r="AY25" s="21">
        <f t="shared" si="86"/>
        <v>22800</v>
      </c>
      <c r="AZ25" s="21">
        <f t="shared" si="86"/>
        <v>17513</v>
      </c>
      <c r="BA25" s="21">
        <f t="shared" si="11"/>
        <v>21230</v>
      </c>
      <c r="BB25" s="21">
        <f t="shared" si="12"/>
        <v>27950</v>
      </c>
      <c r="BC25" s="136">
        <v>483.70959378806333</v>
      </c>
      <c r="BE25" s="137">
        <f t="shared" ref="BE25:BR25" si="87">(AO25*$AO$50)*($BC$18/$BC$25)</f>
        <v>49.66498455</v>
      </c>
      <c r="BF25" s="137">
        <f t="shared" si="87"/>
        <v>53.18658929</v>
      </c>
      <c r="BG25" s="137">
        <f t="shared" si="87"/>
        <v>78.51107046</v>
      </c>
      <c r="BH25" s="137">
        <f t="shared" si="87"/>
        <v>55.25812149</v>
      </c>
      <c r="BI25" s="137">
        <f t="shared" si="87"/>
        <v>55.25812149</v>
      </c>
      <c r="BJ25" s="137">
        <f t="shared" si="87"/>
        <v>74.57515928</v>
      </c>
      <c r="BK25" s="137">
        <f t="shared" si="87"/>
        <v>58.10647827</v>
      </c>
      <c r="BL25" s="137">
        <f t="shared" si="87"/>
        <v>43.50217624</v>
      </c>
      <c r="BM25" s="137">
        <f t="shared" si="87"/>
        <v>52.82407115</v>
      </c>
      <c r="BN25" s="137">
        <f t="shared" si="87"/>
        <v>52.82407115</v>
      </c>
      <c r="BO25" s="137">
        <f t="shared" si="87"/>
        <v>47.23093421</v>
      </c>
      <c r="BP25" s="137">
        <f t="shared" si="87"/>
        <v>36.27874346</v>
      </c>
      <c r="BQ25" s="137">
        <f t="shared" si="87"/>
        <v>43.97862865</v>
      </c>
      <c r="BR25" s="137">
        <f t="shared" si="87"/>
        <v>57.89932505</v>
      </c>
    </row>
    <row r="26" ht="14.25" customHeight="1">
      <c r="A26" s="135">
        <v>1968.0</v>
      </c>
      <c r="B26" s="112">
        <v>959.0</v>
      </c>
      <c r="C26" s="21">
        <v>1027.0</v>
      </c>
      <c r="D26" s="21">
        <v>1067.0</v>
      </c>
      <c r="E26" s="21">
        <v>1067.0</v>
      </c>
      <c r="F26" s="21">
        <v>1440.0</v>
      </c>
      <c r="G26" s="21">
        <v>1122.0</v>
      </c>
      <c r="H26" s="19" t="s">
        <v>18</v>
      </c>
      <c r="I26" s="21">
        <v>1444.0</v>
      </c>
      <c r="J26" s="21">
        <v>1516.0</v>
      </c>
      <c r="K26" s="32">
        <v>945.0</v>
      </c>
      <c r="L26" s="21">
        <v>1017.0</v>
      </c>
      <c r="M26" s="21">
        <v>934.0</v>
      </c>
      <c r="N26" s="21">
        <v>1035.0</v>
      </c>
      <c r="O26" s="21">
        <v>1158.0</v>
      </c>
      <c r="P26" s="21">
        <v>923.0</v>
      </c>
      <c r="Q26" s="19" t="s">
        <v>18</v>
      </c>
      <c r="R26" s="21">
        <v>1186.0</v>
      </c>
      <c r="S26" s="113">
        <v>1118.0</v>
      </c>
      <c r="T26" s="112">
        <v>97000.0</v>
      </c>
      <c r="U26" s="21">
        <v>21000.0</v>
      </c>
      <c r="V26" s="21">
        <v>25500.0</v>
      </c>
      <c r="W26" s="21">
        <v>25500.0</v>
      </c>
      <c r="X26" s="113">
        <v>22800.0</v>
      </c>
      <c r="Y26" s="112">
        <v>17513.0</v>
      </c>
      <c r="Z26" s="21">
        <v>849.2</v>
      </c>
      <c r="AA26" s="113">
        <v>795.0</v>
      </c>
      <c r="AC26" s="37"/>
      <c r="AD26" s="34">
        <f t="shared" ref="AD26:AI26" si="88">B26/K26</f>
        <v>1.014814815</v>
      </c>
      <c r="AE26" s="34">
        <f t="shared" si="88"/>
        <v>1.009832842</v>
      </c>
      <c r="AF26" s="34">
        <f t="shared" si="88"/>
        <v>1.142398287</v>
      </c>
      <c r="AG26" s="34">
        <f t="shared" si="88"/>
        <v>1.030917874</v>
      </c>
      <c r="AH26" s="34">
        <f t="shared" si="88"/>
        <v>1.243523316</v>
      </c>
      <c r="AI26" s="34">
        <f t="shared" si="88"/>
        <v>1.2156013</v>
      </c>
      <c r="AJ26" s="34"/>
      <c r="AK26" s="34">
        <f t="shared" ref="AK26:AL26" si="89">I26/R26</f>
        <v>1.217537943</v>
      </c>
      <c r="AL26" s="34">
        <f t="shared" si="89"/>
        <v>1.355992844</v>
      </c>
      <c r="AN26" s="84">
        <v>1968.0</v>
      </c>
      <c r="AO26" s="21">
        <f t="shared" ref="AO26:AP26" si="90">B26*25</f>
        <v>23975</v>
      </c>
      <c r="AP26" s="21">
        <f t="shared" si="90"/>
        <v>25675</v>
      </c>
      <c r="AQ26" s="21">
        <f t="shared" si="8"/>
        <v>37900</v>
      </c>
      <c r="AR26" s="21">
        <f t="shared" ref="AR26:AU26" si="91">D26*25</f>
        <v>26675</v>
      </c>
      <c r="AS26" s="21">
        <f t="shared" si="91"/>
        <v>26675</v>
      </c>
      <c r="AT26" s="21">
        <f t="shared" si="91"/>
        <v>36000</v>
      </c>
      <c r="AU26" s="21">
        <f t="shared" si="91"/>
        <v>28050</v>
      </c>
      <c r="AV26" s="21">
        <f t="shared" ref="AV26:AZ26" si="92">U26</f>
        <v>21000</v>
      </c>
      <c r="AW26" s="21">
        <f t="shared" si="92"/>
        <v>25500</v>
      </c>
      <c r="AX26" s="21">
        <f t="shared" si="92"/>
        <v>25500</v>
      </c>
      <c r="AY26" s="21">
        <f t="shared" si="92"/>
        <v>22800</v>
      </c>
      <c r="AZ26" s="21">
        <f t="shared" si="92"/>
        <v>17513</v>
      </c>
      <c r="BA26" s="21">
        <f t="shared" si="11"/>
        <v>21230</v>
      </c>
      <c r="BB26" s="21">
        <f t="shared" si="12"/>
        <v>27950</v>
      </c>
      <c r="BC26" s="136">
        <v>562.1869214372716</v>
      </c>
      <c r="BE26" s="137">
        <f t="shared" ref="BE26:BR26" si="93">(AO26*$AO$50)*($BC$18/$BC$26)</f>
        <v>42.73210312</v>
      </c>
      <c r="BF26" s="137">
        <f t="shared" si="93"/>
        <v>45.76211669</v>
      </c>
      <c r="BG26" s="137">
        <f t="shared" si="93"/>
        <v>67.55147897</v>
      </c>
      <c r="BH26" s="137">
        <f t="shared" si="93"/>
        <v>47.54447761</v>
      </c>
      <c r="BI26" s="137">
        <f t="shared" si="93"/>
        <v>47.54447761</v>
      </c>
      <c r="BJ26" s="137">
        <f t="shared" si="93"/>
        <v>64.16499322</v>
      </c>
      <c r="BK26" s="137">
        <f t="shared" si="93"/>
        <v>49.99522388</v>
      </c>
      <c r="BL26" s="137">
        <f t="shared" si="93"/>
        <v>37.42957938</v>
      </c>
      <c r="BM26" s="137">
        <f t="shared" si="93"/>
        <v>45.45020353</v>
      </c>
      <c r="BN26" s="137">
        <f t="shared" si="93"/>
        <v>45.45020353</v>
      </c>
      <c r="BO26" s="137">
        <f t="shared" si="93"/>
        <v>40.63782904</v>
      </c>
      <c r="BP26" s="137">
        <f t="shared" si="93"/>
        <v>31.21448684</v>
      </c>
      <c r="BQ26" s="137">
        <f t="shared" si="93"/>
        <v>37.83952239</v>
      </c>
      <c r="BR26" s="137">
        <f t="shared" si="93"/>
        <v>49.81698779</v>
      </c>
    </row>
    <row r="27" ht="14.25" customHeight="1">
      <c r="A27" s="135">
        <v>1969.0</v>
      </c>
      <c r="B27" s="112">
        <v>1155.0</v>
      </c>
      <c r="C27" s="21">
        <v>1103.0</v>
      </c>
      <c r="D27" s="21">
        <v>1272.0</v>
      </c>
      <c r="E27" s="21">
        <v>1153.0</v>
      </c>
      <c r="F27" s="21">
        <v>1669.0</v>
      </c>
      <c r="G27" s="21">
        <v>1326.0</v>
      </c>
      <c r="H27" s="19" t="s">
        <v>18</v>
      </c>
      <c r="I27" s="21">
        <v>1680.0</v>
      </c>
      <c r="J27" s="21">
        <v>1636.0</v>
      </c>
      <c r="K27" s="32">
        <v>1141.0</v>
      </c>
      <c r="L27" s="21">
        <v>1023.0</v>
      </c>
      <c r="M27" s="21">
        <v>1129.0</v>
      </c>
      <c r="N27" s="21">
        <v>1118.0</v>
      </c>
      <c r="O27" s="21">
        <v>1370.0</v>
      </c>
      <c r="P27" s="21">
        <v>1197.0</v>
      </c>
      <c r="Q27" s="19" t="s">
        <v>18</v>
      </c>
      <c r="R27" s="21">
        <v>1401.0</v>
      </c>
      <c r="S27" s="113">
        <v>1238.0</v>
      </c>
      <c r="T27" s="112">
        <v>97000.0</v>
      </c>
      <c r="U27" s="21">
        <v>21000.0</v>
      </c>
      <c r="V27" s="21">
        <v>31500.0</v>
      </c>
      <c r="W27" s="21">
        <v>25500.0</v>
      </c>
      <c r="X27" s="113">
        <v>27386.0</v>
      </c>
      <c r="Y27" s="112">
        <v>18914.0</v>
      </c>
      <c r="Z27" s="21">
        <v>1030.66</v>
      </c>
      <c r="AA27" s="113">
        <v>978.6</v>
      </c>
      <c r="AC27" s="37"/>
      <c r="AD27" s="34">
        <f t="shared" ref="AD27:AI27" si="94">B27/K27</f>
        <v>1.012269939</v>
      </c>
      <c r="AE27" s="34">
        <f t="shared" si="94"/>
        <v>1.078201369</v>
      </c>
      <c r="AF27" s="34">
        <f t="shared" si="94"/>
        <v>1.126660762</v>
      </c>
      <c r="AG27" s="34">
        <f t="shared" si="94"/>
        <v>1.031305903</v>
      </c>
      <c r="AH27" s="34">
        <f t="shared" si="94"/>
        <v>1.218248175</v>
      </c>
      <c r="AI27" s="34">
        <f t="shared" si="94"/>
        <v>1.107769424</v>
      </c>
      <c r="AJ27" s="34"/>
      <c r="AK27" s="34">
        <f t="shared" ref="AK27:AL27" si="95">I27/R27</f>
        <v>1.199143469</v>
      </c>
      <c r="AL27" s="34">
        <f t="shared" si="95"/>
        <v>1.321486268</v>
      </c>
      <c r="AN27" s="84">
        <v>1969.0</v>
      </c>
      <c r="AO27" s="21">
        <f t="shared" ref="AO27:AP27" si="96">B27*25</f>
        <v>28875</v>
      </c>
      <c r="AP27" s="21">
        <f t="shared" si="96"/>
        <v>27575</v>
      </c>
      <c r="AQ27" s="21">
        <f t="shared" si="8"/>
        <v>40900</v>
      </c>
      <c r="AR27" s="21">
        <f t="shared" ref="AR27:AU27" si="97">D27*25</f>
        <v>31800</v>
      </c>
      <c r="AS27" s="21">
        <f t="shared" si="97"/>
        <v>28825</v>
      </c>
      <c r="AT27" s="21">
        <f t="shared" si="97"/>
        <v>41725</v>
      </c>
      <c r="AU27" s="21">
        <f t="shared" si="97"/>
        <v>33150</v>
      </c>
      <c r="AV27" s="21">
        <f t="shared" ref="AV27:AZ27" si="98">U27</f>
        <v>21000</v>
      </c>
      <c r="AW27" s="21">
        <f t="shared" si="98"/>
        <v>31500</v>
      </c>
      <c r="AX27" s="21">
        <f t="shared" si="98"/>
        <v>25500</v>
      </c>
      <c r="AY27" s="21">
        <f t="shared" si="98"/>
        <v>27386</v>
      </c>
      <c r="AZ27" s="21">
        <f t="shared" si="98"/>
        <v>18914</v>
      </c>
      <c r="BA27" s="21">
        <f t="shared" si="11"/>
        <v>25766.5</v>
      </c>
      <c r="BB27" s="21">
        <f t="shared" si="12"/>
        <v>30950</v>
      </c>
      <c r="BC27" s="136">
        <v>580.4026930572471</v>
      </c>
      <c r="BE27" s="137">
        <f t="shared" ref="BE27:BR27" si="99">(AO27*$AO$50)*($BC$18/$BC$27)</f>
        <v>49.85043634</v>
      </c>
      <c r="BF27" s="137">
        <f t="shared" si="99"/>
        <v>47.60608769</v>
      </c>
      <c r="BG27" s="137">
        <f t="shared" si="99"/>
        <v>70.61066134</v>
      </c>
      <c r="BH27" s="137">
        <f t="shared" si="99"/>
        <v>54.9002208</v>
      </c>
      <c r="BI27" s="137">
        <f t="shared" si="99"/>
        <v>49.76411523</v>
      </c>
      <c r="BJ27" s="137">
        <f t="shared" si="99"/>
        <v>72.03495952</v>
      </c>
      <c r="BK27" s="137">
        <f t="shared" si="99"/>
        <v>57.23089055</v>
      </c>
      <c r="BL27" s="137">
        <f t="shared" si="99"/>
        <v>36.25486279</v>
      </c>
      <c r="BM27" s="137">
        <f t="shared" si="99"/>
        <v>54.38229419</v>
      </c>
      <c r="BN27" s="137">
        <f t="shared" si="99"/>
        <v>44.02376196</v>
      </c>
      <c r="BO27" s="137">
        <f t="shared" si="99"/>
        <v>47.27979392</v>
      </c>
      <c r="BP27" s="137">
        <f t="shared" si="99"/>
        <v>32.65354642</v>
      </c>
      <c r="BQ27" s="137">
        <f t="shared" si="99"/>
        <v>44.48385343</v>
      </c>
      <c r="BR27" s="137">
        <f t="shared" si="99"/>
        <v>53.43276206</v>
      </c>
    </row>
    <row r="28" ht="14.25" customHeight="1">
      <c r="A28" s="135"/>
      <c r="B28" s="196" t="s">
        <v>452</v>
      </c>
      <c r="C28" s="47"/>
      <c r="D28" s="47"/>
      <c r="E28" s="47"/>
      <c r="F28" s="47"/>
      <c r="G28" s="47"/>
      <c r="H28" s="68"/>
      <c r="I28" s="47"/>
      <c r="J28" s="47"/>
      <c r="K28" s="197"/>
      <c r="L28" s="47"/>
      <c r="M28" s="47"/>
      <c r="N28" s="47"/>
      <c r="O28" s="47"/>
      <c r="P28" s="47"/>
      <c r="Q28" s="68"/>
      <c r="R28" s="47"/>
      <c r="S28" s="198"/>
      <c r="T28" s="196"/>
      <c r="U28" s="47"/>
      <c r="V28" s="47"/>
      <c r="W28" s="47"/>
      <c r="X28" s="198"/>
      <c r="Y28" s="196"/>
      <c r="Z28" s="47"/>
      <c r="AA28" s="198"/>
      <c r="AC28" s="37"/>
      <c r="AD28" s="34"/>
      <c r="AE28" s="34"/>
      <c r="AF28" s="34"/>
      <c r="AG28" s="34"/>
      <c r="AH28" s="34"/>
      <c r="AI28" s="34"/>
      <c r="AJ28" s="34"/>
      <c r="AK28" s="34"/>
      <c r="AL28" s="34"/>
      <c r="AN28" s="84"/>
      <c r="BC28" s="136"/>
      <c r="BE28" s="137"/>
      <c r="BF28" s="137"/>
      <c r="BG28" s="137"/>
      <c r="BH28" s="137"/>
      <c r="BI28" s="137"/>
      <c r="BJ28" s="137"/>
      <c r="BK28" s="137"/>
      <c r="BL28" s="137"/>
      <c r="BM28" s="137"/>
      <c r="BN28" s="137"/>
      <c r="BO28" s="137"/>
      <c r="BP28" s="137"/>
      <c r="BQ28" s="137"/>
      <c r="BR28" s="137"/>
    </row>
    <row r="29" ht="14.25" customHeight="1">
      <c r="A29" s="135">
        <v>1970.0</v>
      </c>
      <c r="B29" s="112">
        <v>13.23</v>
      </c>
      <c r="C29" s="21">
        <v>11.89</v>
      </c>
      <c r="D29" s="21">
        <v>13.42</v>
      </c>
      <c r="E29" s="21">
        <v>12.36</v>
      </c>
      <c r="F29" s="21">
        <v>17.73</v>
      </c>
      <c r="G29" s="21">
        <v>15.18</v>
      </c>
      <c r="H29" s="19" t="s">
        <v>18</v>
      </c>
      <c r="I29" s="21">
        <v>17.86</v>
      </c>
      <c r="J29" s="21">
        <v>18.74</v>
      </c>
      <c r="K29" s="32">
        <v>13.06</v>
      </c>
      <c r="L29" s="21">
        <v>11.78</v>
      </c>
      <c r="M29" s="21">
        <v>11.87</v>
      </c>
      <c r="N29" s="21">
        <v>11.98</v>
      </c>
      <c r="O29" s="21">
        <v>14.1</v>
      </c>
      <c r="P29" s="21">
        <v>13.71</v>
      </c>
      <c r="Q29" s="19" t="s">
        <v>18</v>
      </c>
      <c r="R29" s="21">
        <v>14.66</v>
      </c>
      <c r="S29" s="21">
        <v>13.91</v>
      </c>
      <c r="T29" s="137">
        <v>1520.0</v>
      </c>
      <c r="U29" s="137">
        <v>250.0</v>
      </c>
      <c r="V29" s="137">
        <v>340.0</v>
      </c>
      <c r="W29" s="137">
        <v>310.0</v>
      </c>
      <c r="X29" s="137">
        <v>298.3</v>
      </c>
      <c r="Y29" s="21">
        <v>221.29</v>
      </c>
      <c r="Z29" s="21">
        <v>10.75</v>
      </c>
      <c r="AA29" s="113">
        <v>10.19</v>
      </c>
      <c r="AC29" s="37"/>
      <c r="AD29" s="34">
        <f t="shared" ref="AD29:AI29" si="100">B29/K29</f>
        <v>1.013016845</v>
      </c>
      <c r="AE29" s="34">
        <f t="shared" si="100"/>
        <v>1.009337861</v>
      </c>
      <c r="AF29" s="34">
        <f t="shared" si="100"/>
        <v>1.130581297</v>
      </c>
      <c r="AG29" s="34">
        <f t="shared" si="100"/>
        <v>1.031719533</v>
      </c>
      <c r="AH29" s="34">
        <f t="shared" si="100"/>
        <v>1.257446809</v>
      </c>
      <c r="AI29" s="34">
        <f t="shared" si="100"/>
        <v>1.107221007</v>
      </c>
      <c r="AJ29" s="34"/>
      <c r="AK29" s="34">
        <f t="shared" ref="AK29:AL29" si="101">I29/R29</f>
        <v>1.218281037</v>
      </c>
      <c r="AL29" s="34">
        <f t="shared" si="101"/>
        <v>1.347232207</v>
      </c>
      <c r="AN29" s="84">
        <v>1970.0</v>
      </c>
      <c r="AO29" s="21">
        <f t="shared" ref="AO29:AP29" si="102">B29*25</f>
        <v>330.75</v>
      </c>
      <c r="AP29" s="21">
        <f t="shared" si="102"/>
        <v>297.25</v>
      </c>
      <c r="AQ29" s="21">
        <f t="shared" ref="AQ29:AQ41" si="107">J29*25</f>
        <v>468.5</v>
      </c>
      <c r="AR29" s="21">
        <f t="shared" ref="AR29:AU29" si="103">D29*25</f>
        <v>335.5</v>
      </c>
      <c r="AS29" s="21">
        <f t="shared" si="103"/>
        <v>309</v>
      </c>
      <c r="AT29" s="21">
        <f t="shared" si="103"/>
        <v>443.25</v>
      </c>
      <c r="AU29" s="21">
        <f t="shared" si="103"/>
        <v>379.5</v>
      </c>
      <c r="AV29" s="208">
        <f t="shared" ref="AV29:AZ29" si="104">U29</f>
        <v>250</v>
      </c>
      <c r="AW29" s="208">
        <f t="shared" si="104"/>
        <v>340</v>
      </c>
      <c r="AX29" s="208">
        <f t="shared" si="104"/>
        <v>310</v>
      </c>
      <c r="AY29" s="208">
        <f t="shared" si="104"/>
        <v>298.3</v>
      </c>
      <c r="AZ29" s="21">
        <f t="shared" si="104"/>
        <v>221.29</v>
      </c>
      <c r="BA29" s="21">
        <f t="shared" ref="BA29:BA41" si="110">Z29*25</f>
        <v>268.75</v>
      </c>
      <c r="BB29" s="21">
        <f>S29*25</f>
        <v>347.75</v>
      </c>
      <c r="BC29" s="136">
        <v>680.8487904993908</v>
      </c>
      <c r="BE29" s="137">
        <f t="shared" ref="BE29:BR29" si="105">(AO29)*($BC$18/$BC$29)</f>
        <v>48.67719817</v>
      </c>
      <c r="BF29" s="137">
        <f t="shared" si="105"/>
        <v>43.74693018</v>
      </c>
      <c r="BG29" s="137">
        <f t="shared" si="105"/>
        <v>68.95016582</v>
      </c>
      <c r="BH29" s="137">
        <f t="shared" si="105"/>
        <v>49.37626602</v>
      </c>
      <c r="BI29" s="137">
        <f t="shared" si="105"/>
        <v>45.47620328</v>
      </c>
      <c r="BJ29" s="137">
        <f t="shared" si="105"/>
        <v>65.2340683</v>
      </c>
      <c r="BK29" s="137">
        <f t="shared" si="105"/>
        <v>55.85184189</v>
      </c>
      <c r="BL29" s="137">
        <f t="shared" si="105"/>
        <v>36.79304473</v>
      </c>
      <c r="BM29" s="137">
        <f t="shared" si="105"/>
        <v>50.03854083</v>
      </c>
      <c r="BN29" s="137">
        <f t="shared" si="105"/>
        <v>45.62337546</v>
      </c>
      <c r="BO29" s="137">
        <f t="shared" si="105"/>
        <v>43.90146097</v>
      </c>
      <c r="BP29" s="137">
        <f t="shared" si="105"/>
        <v>32.56773147</v>
      </c>
      <c r="BQ29" s="137">
        <f t="shared" si="105"/>
        <v>39.55252308</v>
      </c>
      <c r="BR29" s="137">
        <f t="shared" si="105"/>
        <v>51.17912521</v>
      </c>
    </row>
    <row r="30" ht="14.25" customHeight="1">
      <c r="A30" s="135">
        <v>1971.0</v>
      </c>
      <c r="B30" s="112">
        <v>19.14</v>
      </c>
      <c r="C30" s="21">
        <v>18.15</v>
      </c>
      <c r="D30" s="21">
        <v>17.26</v>
      </c>
      <c r="E30" s="21">
        <v>19.18</v>
      </c>
      <c r="F30" s="21">
        <v>21.11</v>
      </c>
      <c r="G30" s="21">
        <v>18.35</v>
      </c>
      <c r="H30" s="19" t="s">
        <v>18</v>
      </c>
      <c r="I30" s="21">
        <v>22.07</v>
      </c>
      <c r="J30" s="21">
        <v>24.81</v>
      </c>
      <c r="K30" s="210"/>
      <c r="L30" s="137"/>
      <c r="M30" s="137"/>
      <c r="N30" s="137"/>
      <c r="O30" s="137"/>
      <c r="P30" s="137"/>
      <c r="Q30" s="137"/>
      <c r="R30" s="137"/>
      <c r="S30" s="137"/>
      <c r="T30" s="137">
        <v>2300.0</v>
      </c>
      <c r="U30" s="137">
        <v>325.0</v>
      </c>
      <c r="V30" s="137">
        <v>397.0</v>
      </c>
      <c r="W30" s="137">
        <v>413.0</v>
      </c>
      <c r="X30" s="137">
        <v>375.88</v>
      </c>
      <c r="Y30" s="21">
        <v>354.66</v>
      </c>
      <c r="Z30" s="21">
        <v>19.8</v>
      </c>
      <c r="AA30" s="113">
        <v>14.47</v>
      </c>
      <c r="AC30" s="37"/>
      <c r="AD30" s="211"/>
      <c r="AE30" s="211"/>
      <c r="AF30" s="211"/>
      <c r="AG30" s="211"/>
      <c r="AH30" s="211"/>
      <c r="AI30" s="211"/>
      <c r="AJ30" s="34"/>
      <c r="AK30" s="34"/>
      <c r="AL30" s="211"/>
      <c r="AN30" s="84">
        <v>1971.0</v>
      </c>
      <c r="AO30" s="21">
        <f t="shared" ref="AO30:AP30" si="106">B30*25</f>
        <v>478.5</v>
      </c>
      <c r="AP30" s="21">
        <f t="shared" si="106"/>
        <v>453.75</v>
      </c>
      <c r="AQ30" s="21">
        <f t="shared" si="107"/>
        <v>620.25</v>
      </c>
      <c r="AR30" s="21">
        <f t="shared" ref="AR30:AU30" si="108">D30*25</f>
        <v>431.5</v>
      </c>
      <c r="AS30" s="21">
        <f t="shared" si="108"/>
        <v>479.5</v>
      </c>
      <c r="AT30" s="21">
        <f t="shared" si="108"/>
        <v>527.75</v>
      </c>
      <c r="AU30" s="21">
        <f t="shared" si="108"/>
        <v>458.75</v>
      </c>
      <c r="AV30" s="208">
        <f t="shared" ref="AV30:AZ30" si="109">U30</f>
        <v>325</v>
      </c>
      <c r="AW30" s="208">
        <f t="shared" si="109"/>
        <v>397</v>
      </c>
      <c r="AX30" s="208">
        <f t="shared" si="109"/>
        <v>413</v>
      </c>
      <c r="AY30" s="208">
        <f t="shared" si="109"/>
        <v>375.88</v>
      </c>
      <c r="AZ30" s="21">
        <f t="shared" si="109"/>
        <v>354.66</v>
      </c>
      <c r="BA30" s="21">
        <f t="shared" si="110"/>
        <v>495</v>
      </c>
      <c r="BC30" s="136">
        <v>925.3734031668694</v>
      </c>
      <c r="BE30" s="137">
        <f t="shared" ref="BE30:BQ30" si="111">(AO30)*($BC$18/$BC$30)</f>
        <v>51.81330783</v>
      </c>
      <c r="BF30" s="137">
        <f t="shared" si="111"/>
        <v>49.13330915</v>
      </c>
      <c r="BG30" s="137">
        <f t="shared" si="111"/>
        <v>67.16239119</v>
      </c>
      <c r="BH30" s="137">
        <f t="shared" si="111"/>
        <v>46.72401741</v>
      </c>
      <c r="BI30" s="137">
        <f t="shared" si="111"/>
        <v>51.92159061</v>
      </c>
      <c r="BJ30" s="137">
        <f t="shared" si="111"/>
        <v>57.1462345</v>
      </c>
      <c r="BK30" s="137">
        <f t="shared" si="111"/>
        <v>49.67472303</v>
      </c>
      <c r="BL30" s="137">
        <f t="shared" si="111"/>
        <v>35.19190187</v>
      </c>
      <c r="BM30" s="137">
        <f t="shared" si="111"/>
        <v>42.98826167</v>
      </c>
      <c r="BN30" s="137">
        <f t="shared" si="111"/>
        <v>44.72078607</v>
      </c>
      <c r="BO30" s="137">
        <f t="shared" si="111"/>
        <v>40.70132946</v>
      </c>
      <c r="BP30" s="137">
        <f t="shared" si="111"/>
        <v>38.40356898</v>
      </c>
      <c r="BQ30" s="137">
        <f t="shared" si="111"/>
        <v>53.59997362</v>
      </c>
    </row>
    <row r="31" ht="14.25" customHeight="1">
      <c r="A31" s="112">
        <v>1972.0</v>
      </c>
      <c r="B31" s="112">
        <v>26.2</v>
      </c>
      <c r="C31" s="21">
        <v>25.34</v>
      </c>
      <c r="D31" s="21">
        <v>24.94</v>
      </c>
      <c r="E31" s="21">
        <v>25.02</v>
      </c>
      <c r="F31" s="21">
        <v>28.84</v>
      </c>
      <c r="G31" s="21">
        <v>25.58</v>
      </c>
      <c r="H31" s="19" t="s">
        <v>18</v>
      </c>
      <c r="I31" s="21">
        <v>32.03</v>
      </c>
      <c r="J31" s="21">
        <v>36.53</v>
      </c>
      <c r="K31" s="210"/>
      <c r="L31" s="137"/>
      <c r="M31" s="137"/>
      <c r="N31" s="137"/>
      <c r="O31" s="137"/>
      <c r="P31" s="137"/>
      <c r="Q31" s="137"/>
      <c r="R31" s="137"/>
      <c r="S31" s="137"/>
      <c r="T31" s="137">
        <v>2833.33</v>
      </c>
      <c r="U31" s="137">
        <v>425.0</v>
      </c>
      <c r="V31" s="137">
        <v>585.0</v>
      </c>
      <c r="W31" s="137">
        <v>475.0</v>
      </c>
      <c r="X31" s="137">
        <v>540.23</v>
      </c>
      <c r="Y31" s="21">
        <v>486.86</v>
      </c>
      <c r="Z31" s="21">
        <v>28.82</v>
      </c>
      <c r="AA31" s="113">
        <v>21.49</v>
      </c>
      <c r="AC31" s="37"/>
      <c r="AD31" s="211"/>
      <c r="AE31" s="211"/>
      <c r="AF31" s="211"/>
      <c r="AG31" s="211"/>
      <c r="AH31" s="211"/>
      <c r="AI31" s="211"/>
      <c r="AJ31" s="34"/>
      <c r="AK31" s="34"/>
      <c r="AL31" s="211"/>
      <c r="AN31" s="84">
        <v>1972.0</v>
      </c>
      <c r="AO31" s="21">
        <f t="shared" ref="AO31:AP31" si="112">B31*25</f>
        <v>655</v>
      </c>
      <c r="AP31" s="21">
        <f t="shared" si="112"/>
        <v>633.5</v>
      </c>
      <c r="AQ31" s="21">
        <f t="shared" si="107"/>
        <v>913.25</v>
      </c>
      <c r="AR31" s="21">
        <f t="shared" ref="AR31:AU31" si="113">D31*25</f>
        <v>623.5</v>
      </c>
      <c r="AS31" s="21">
        <f t="shared" si="113"/>
        <v>625.5</v>
      </c>
      <c r="AT31" s="21">
        <f t="shared" si="113"/>
        <v>721</v>
      </c>
      <c r="AU31" s="21">
        <f t="shared" si="113"/>
        <v>639.5</v>
      </c>
      <c r="AV31" s="208">
        <f t="shared" ref="AV31:AZ31" si="114">U31</f>
        <v>425</v>
      </c>
      <c r="AW31" s="208">
        <f t="shared" si="114"/>
        <v>585</v>
      </c>
      <c r="AX31" s="208">
        <f t="shared" si="114"/>
        <v>475</v>
      </c>
      <c r="AY31" s="208">
        <f t="shared" si="114"/>
        <v>540.23</v>
      </c>
      <c r="AZ31" s="21">
        <f t="shared" si="114"/>
        <v>486.86</v>
      </c>
      <c r="BA31" s="21">
        <f t="shared" si="110"/>
        <v>720.5</v>
      </c>
      <c r="BC31" s="136">
        <v>1466.4153836784403</v>
      </c>
      <c r="BE31" s="137">
        <f t="shared" ref="BE31:BQ31" si="115">(AO31)*($BC$18/$BC$31)</f>
        <v>44.75697045</v>
      </c>
      <c r="BF31" s="137">
        <f t="shared" si="115"/>
        <v>43.28784852</v>
      </c>
      <c r="BG31" s="137">
        <f t="shared" si="115"/>
        <v>62.40351644</v>
      </c>
      <c r="BH31" s="137">
        <f t="shared" si="115"/>
        <v>42.604536</v>
      </c>
      <c r="BI31" s="137">
        <f t="shared" si="115"/>
        <v>42.7411985</v>
      </c>
      <c r="BJ31" s="137">
        <f t="shared" si="115"/>
        <v>49.26683313</v>
      </c>
      <c r="BK31" s="137">
        <f t="shared" si="115"/>
        <v>43.69783604</v>
      </c>
      <c r="BL31" s="137">
        <f t="shared" si="115"/>
        <v>29.04078236</v>
      </c>
      <c r="BM31" s="137">
        <f t="shared" si="115"/>
        <v>39.97378277</v>
      </c>
      <c r="BN31" s="137">
        <f t="shared" si="115"/>
        <v>32.45734499</v>
      </c>
      <c r="BO31" s="137">
        <f t="shared" si="115"/>
        <v>36.91459259</v>
      </c>
      <c r="BP31" s="137">
        <f t="shared" si="115"/>
        <v>33.26775364</v>
      </c>
      <c r="BQ31" s="137">
        <f t="shared" si="115"/>
        <v>49.2326675</v>
      </c>
    </row>
    <row r="32" ht="14.25" customHeight="1">
      <c r="A32" s="135">
        <v>1973.0</v>
      </c>
      <c r="B32" s="112">
        <v>44.72</v>
      </c>
      <c r="C32" s="21">
        <v>33.25</v>
      </c>
      <c r="D32" s="21">
        <v>44.19</v>
      </c>
      <c r="E32" s="21">
        <v>32.89</v>
      </c>
      <c r="F32" s="21">
        <v>61.04</v>
      </c>
      <c r="G32" s="21">
        <v>46.35</v>
      </c>
      <c r="H32" s="19" t="s">
        <v>18</v>
      </c>
      <c r="I32" s="21">
        <v>41.99</v>
      </c>
      <c r="J32" s="21">
        <v>63.59</v>
      </c>
      <c r="K32" s="210"/>
      <c r="L32" s="137"/>
      <c r="M32" s="137"/>
      <c r="N32" s="137"/>
      <c r="O32" s="137"/>
      <c r="P32" s="137"/>
      <c r="Q32" s="137"/>
      <c r="R32" s="137"/>
      <c r="S32" s="137"/>
      <c r="T32" s="137">
        <v>4451.5</v>
      </c>
      <c r="U32" s="137">
        <v>865.0</v>
      </c>
      <c r="V32" s="137">
        <v>766.0</v>
      </c>
      <c r="W32" s="137">
        <v>807.0</v>
      </c>
      <c r="X32" s="137">
        <v>951.75</v>
      </c>
      <c r="Y32" s="21">
        <v>618.9</v>
      </c>
      <c r="Z32" s="21">
        <v>60.14</v>
      </c>
      <c r="AA32" s="113">
        <v>38.25</v>
      </c>
      <c r="AC32" s="37"/>
      <c r="AD32" s="211"/>
      <c r="AE32" s="211"/>
      <c r="AF32" s="211"/>
      <c r="AG32" s="211"/>
      <c r="AH32" s="211"/>
      <c r="AI32" s="211"/>
      <c r="AJ32" s="34"/>
      <c r="AK32" s="34"/>
      <c r="AL32" s="211"/>
      <c r="AN32" s="84">
        <v>1973.0</v>
      </c>
      <c r="AO32" s="21">
        <f t="shared" ref="AO32:AP32" si="116">B32*25</f>
        <v>1118</v>
      </c>
      <c r="AP32" s="21">
        <f t="shared" si="116"/>
        <v>831.25</v>
      </c>
      <c r="AQ32" s="21">
        <f t="shared" si="107"/>
        <v>1589.75</v>
      </c>
      <c r="AR32" s="21">
        <f t="shared" ref="AR32:AU32" si="117">D32*25</f>
        <v>1104.75</v>
      </c>
      <c r="AS32" s="21">
        <f t="shared" si="117"/>
        <v>822.25</v>
      </c>
      <c r="AT32" s="21">
        <f t="shared" si="117"/>
        <v>1526</v>
      </c>
      <c r="AU32" s="21">
        <f t="shared" si="117"/>
        <v>1158.75</v>
      </c>
      <c r="AV32" s="208">
        <f t="shared" ref="AV32:AZ32" si="118">U32</f>
        <v>865</v>
      </c>
      <c r="AW32" s="208">
        <f t="shared" si="118"/>
        <v>766</v>
      </c>
      <c r="AX32" s="208">
        <f t="shared" si="118"/>
        <v>807</v>
      </c>
      <c r="AY32" s="208">
        <f t="shared" si="118"/>
        <v>951.75</v>
      </c>
      <c r="AZ32" s="21">
        <f t="shared" si="118"/>
        <v>618.9</v>
      </c>
      <c r="BA32" s="21">
        <f t="shared" si="110"/>
        <v>1503.5</v>
      </c>
      <c r="BC32" s="136">
        <v>2350.7499043848957</v>
      </c>
      <c r="BE32" s="137">
        <f t="shared" ref="BE32:BQ32" si="119">(AO32)*($BC$18/$BC$32)</f>
        <v>47.65536129</v>
      </c>
      <c r="BF32" s="137">
        <f t="shared" si="119"/>
        <v>35.43248575</v>
      </c>
      <c r="BG32" s="137">
        <f t="shared" si="119"/>
        <v>67.76396298</v>
      </c>
      <c r="BH32" s="137">
        <f t="shared" si="119"/>
        <v>47.0905728</v>
      </c>
      <c r="BI32" s="137">
        <f t="shared" si="119"/>
        <v>35.04885583</v>
      </c>
      <c r="BJ32" s="137">
        <f t="shared" si="119"/>
        <v>65.04658437</v>
      </c>
      <c r="BK32" s="137">
        <f t="shared" si="119"/>
        <v>49.39235232</v>
      </c>
      <c r="BL32" s="137">
        <f t="shared" si="119"/>
        <v>36.87109796</v>
      </c>
      <c r="BM32" s="137">
        <f t="shared" si="119"/>
        <v>32.65116883</v>
      </c>
      <c r="BN32" s="137">
        <f t="shared" si="119"/>
        <v>34.39881625</v>
      </c>
      <c r="BO32" s="137">
        <f t="shared" si="119"/>
        <v>40.56886414</v>
      </c>
      <c r="BP32" s="137">
        <f t="shared" si="119"/>
        <v>26.3809509</v>
      </c>
      <c r="BQ32" s="137">
        <f t="shared" si="119"/>
        <v>64.08750957</v>
      </c>
    </row>
    <row r="33" ht="14.25" customHeight="1">
      <c r="A33" s="135">
        <v>1974.0</v>
      </c>
      <c r="B33" s="112">
        <v>53.95</v>
      </c>
      <c r="C33" s="21">
        <v>41.04</v>
      </c>
      <c r="D33" s="21">
        <v>71.17</v>
      </c>
      <c r="E33" s="21">
        <v>40.64</v>
      </c>
      <c r="F33" s="21">
        <v>72.85</v>
      </c>
      <c r="G33" s="21">
        <v>55.01</v>
      </c>
      <c r="H33" s="19" t="s">
        <v>18</v>
      </c>
      <c r="I33" s="21">
        <v>50.88</v>
      </c>
      <c r="J33" s="21">
        <v>75.62</v>
      </c>
      <c r="K33" s="210"/>
      <c r="L33" s="137"/>
      <c r="M33" s="137"/>
      <c r="N33" s="137"/>
      <c r="O33" s="137"/>
      <c r="P33" s="137"/>
      <c r="Q33" s="137"/>
      <c r="R33" s="137"/>
      <c r="S33" s="137"/>
      <c r="T33" s="137">
        <v>6189.67</v>
      </c>
      <c r="U33" s="137">
        <v>1630.0</v>
      </c>
      <c r="V33" s="137">
        <v>1680.33</v>
      </c>
      <c r="W33" s="137">
        <v>1926.67</v>
      </c>
      <c r="X33" s="137">
        <v>1655.03</v>
      </c>
      <c r="Y33" s="21">
        <v>827.25</v>
      </c>
      <c r="Z33" s="21">
        <v>70.54</v>
      </c>
      <c r="AA33" s="113">
        <v>57.2</v>
      </c>
      <c r="AC33" s="37"/>
      <c r="AD33" s="211"/>
      <c r="AE33" s="211"/>
      <c r="AF33" s="211"/>
      <c r="AG33" s="211"/>
      <c r="AH33" s="211"/>
      <c r="AI33" s="211"/>
      <c r="AJ33" s="34"/>
      <c r="AK33" s="34"/>
      <c r="AL33" s="211"/>
      <c r="AN33" s="84">
        <v>1974.0</v>
      </c>
      <c r="AO33" s="21">
        <f t="shared" ref="AO33:AP33" si="120">B33*25</f>
        <v>1348.75</v>
      </c>
      <c r="AP33" s="21">
        <f t="shared" si="120"/>
        <v>1026</v>
      </c>
      <c r="AQ33" s="21">
        <f t="shared" si="107"/>
        <v>1890.5</v>
      </c>
      <c r="AR33" s="21">
        <f t="shared" ref="AR33:AU33" si="121">D33*25</f>
        <v>1779.25</v>
      </c>
      <c r="AS33" s="21">
        <f t="shared" si="121"/>
        <v>1016</v>
      </c>
      <c r="AT33" s="21">
        <f t="shared" si="121"/>
        <v>1821.25</v>
      </c>
      <c r="AU33" s="21">
        <f t="shared" si="121"/>
        <v>1375.25</v>
      </c>
      <c r="AV33" s="208">
        <f t="shared" ref="AV33:AZ33" si="122">U33</f>
        <v>1630</v>
      </c>
      <c r="AW33" s="208">
        <f t="shared" si="122"/>
        <v>1680.33</v>
      </c>
      <c r="AX33" s="208">
        <f t="shared" si="122"/>
        <v>1926.67</v>
      </c>
      <c r="AY33" s="208">
        <f t="shared" si="122"/>
        <v>1655.03</v>
      </c>
      <c r="AZ33" s="21">
        <f t="shared" si="122"/>
        <v>827.25</v>
      </c>
      <c r="BA33" s="21">
        <f t="shared" si="110"/>
        <v>1763.5</v>
      </c>
      <c r="BC33" s="136">
        <v>2920.015651644335</v>
      </c>
      <c r="BE33" s="137">
        <f t="shared" ref="BE33:BQ33" si="123">(AO33)*($BC$18/$BC$33)</f>
        <v>46.28312435</v>
      </c>
      <c r="BF33" s="137">
        <f t="shared" si="123"/>
        <v>35.20777429</v>
      </c>
      <c r="BG33" s="137">
        <f t="shared" si="123"/>
        <v>64.87358412</v>
      </c>
      <c r="BH33" s="137">
        <f t="shared" si="123"/>
        <v>61.05597701</v>
      </c>
      <c r="BI33" s="137">
        <f t="shared" si="123"/>
        <v>34.8646186</v>
      </c>
      <c r="BJ33" s="137">
        <f t="shared" si="123"/>
        <v>62.49723093</v>
      </c>
      <c r="BK33" s="137">
        <f t="shared" si="123"/>
        <v>47.19248694</v>
      </c>
      <c r="BL33" s="137">
        <f t="shared" si="123"/>
        <v>55.93437827</v>
      </c>
      <c r="BM33" s="137">
        <f t="shared" si="123"/>
        <v>57.66148088</v>
      </c>
      <c r="BN33" s="137">
        <f t="shared" si="123"/>
        <v>66.11477827</v>
      </c>
      <c r="BO33" s="137">
        <f t="shared" si="123"/>
        <v>56.79329697</v>
      </c>
      <c r="BP33" s="137">
        <f t="shared" si="123"/>
        <v>28.38755486</v>
      </c>
      <c r="BQ33" s="137">
        <f t="shared" si="123"/>
        <v>60.51550679</v>
      </c>
    </row>
    <row r="34" ht="14.25" customHeight="1">
      <c r="A34" s="135">
        <v>1975.0</v>
      </c>
      <c r="B34" s="221">
        <v>95.08</v>
      </c>
      <c r="C34" s="137">
        <v>149.47</v>
      </c>
      <c r="D34" s="137">
        <v>266.43</v>
      </c>
      <c r="E34" s="137">
        <v>172.75</v>
      </c>
      <c r="F34" s="137">
        <v>216.31</v>
      </c>
      <c r="G34" s="137">
        <v>138.63</v>
      </c>
      <c r="H34" s="219" t="s">
        <v>18</v>
      </c>
      <c r="I34" s="137">
        <v>224.6</v>
      </c>
      <c r="J34" s="137">
        <v>184.95</v>
      </c>
      <c r="K34" s="210"/>
      <c r="L34" s="137"/>
      <c r="M34" s="137"/>
      <c r="N34" s="137"/>
      <c r="O34" s="137"/>
      <c r="P34" s="137"/>
      <c r="Q34" s="137"/>
      <c r="R34" s="137"/>
      <c r="S34" s="137"/>
      <c r="T34" s="137">
        <v>13400.0</v>
      </c>
      <c r="U34" s="137">
        <v>4200.0</v>
      </c>
      <c r="V34" s="137">
        <v>6712.45</v>
      </c>
      <c r="W34" s="137">
        <v>6910.0</v>
      </c>
      <c r="X34" s="137">
        <v>6074.4</v>
      </c>
      <c r="Y34" s="137">
        <v>4000.0</v>
      </c>
      <c r="Z34" s="137">
        <v>100.87</v>
      </c>
      <c r="AA34" s="223">
        <v>139.33</v>
      </c>
      <c r="AC34" s="37"/>
      <c r="AD34" s="211"/>
      <c r="AE34" s="211"/>
      <c r="AF34" s="211"/>
      <c r="AG34" s="211"/>
      <c r="AH34" s="211"/>
      <c r="AI34" s="211"/>
      <c r="AJ34" s="34"/>
      <c r="AK34" s="34"/>
      <c r="AL34" s="211"/>
      <c r="AN34" s="84">
        <v>1975.0</v>
      </c>
      <c r="AO34" s="21">
        <f t="shared" ref="AO34:AP34" si="124">B34*25</f>
        <v>2377</v>
      </c>
      <c r="AP34" s="21">
        <f t="shared" si="124"/>
        <v>3736.75</v>
      </c>
      <c r="AQ34" s="21">
        <f t="shared" si="107"/>
        <v>4623.75</v>
      </c>
      <c r="AR34" s="21">
        <f t="shared" ref="AR34:AU34" si="125">D34*25</f>
        <v>6660.75</v>
      </c>
      <c r="AS34" s="21">
        <f t="shared" si="125"/>
        <v>4318.75</v>
      </c>
      <c r="AT34" s="21">
        <f t="shared" si="125"/>
        <v>5407.75</v>
      </c>
      <c r="AU34" s="21">
        <f t="shared" si="125"/>
        <v>3465.75</v>
      </c>
      <c r="AV34" s="208">
        <f t="shared" ref="AV34:AZ34" si="126">U34</f>
        <v>4200</v>
      </c>
      <c r="AW34" s="208">
        <f t="shared" si="126"/>
        <v>6712.45</v>
      </c>
      <c r="AX34" s="208">
        <f t="shared" si="126"/>
        <v>6910</v>
      </c>
      <c r="AY34" s="208">
        <f t="shared" si="126"/>
        <v>6074.4</v>
      </c>
      <c r="AZ34" s="208">
        <f t="shared" si="126"/>
        <v>4000</v>
      </c>
      <c r="BA34" s="21">
        <f t="shared" si="110"/>
        <v>2521.75</v>
      </c>
      <c r="BC34" s="136">
        <v>8256.595980511569</v>
      </c>
      <c r="BE34" s="137">
        <f t="shared" ref="BE34:BQ34" si="127">(AO34)*($BC$18/$BC$34)</f>
        <v>28.84725795</v>
      </c>
      <c r="BF34" s="137">
        <f t="shared" si="127"/>
        <v>45.34917591</v>
      </c>
      <c r="BG34" s="137">
        <f t="shared" si="127"/>
        <v>56.11380266</v>
      </c>
      <c r="BH34" s="137">
        <f t="shared" si="127"/>
        <v>80.83482262</v>
      </c>
      <c r="BI34" s="137">
        <f t="shared" si="127"/>
        <v>52.41232446</v>
      </c>
      <c r="BJ34" s="137">
        <f t="shared" si="127"/>
        <v>65.62842203</v>
      </c>
      <c r="BK34" s="137">
        <f t="shared" si="127"/>
        <v>42.06032151</v>
      </c>
      <c r="BL34" s="137">
        <f t="shared" si="127"/>
        <v>50.97117517</v>
      </c>
      <c r="BM34" s="137">
        <f t="shared" si="127"/>
        <v>81.46225351</v>
      </c>
      <c r="BN34" s="137">
        <f t="shared" si="127"/>
        <v>83.85971914</v>
      </c>
      <c r="BO34" s="137">
        <f t="shared" si="127"/>
        <v>73.71888248</v>
      </c>
      <c r="BP34" s="137">
        <f t="shared" si="127"/>
        <v>48.54397635</v>
      </c>
      <c r="BQ34" s="137">
        <f t="shared" si="127"/>
        <v>30.60394309</v>
      </c>
    </row>
    <row r="35" ht="14.25" customHeight="1">
      <c r="A35" s="135">
        <v>1976.0</v>
      </c>
      <c r="B35" s="221">
        <v>432.31</v>
      </c>
      <c r="C35" s="137">
        <v>614.62</v>
      </c>
      <c r="D35" s="137">
        <v>617.47</v>
      </c>
      <c r="E35" s="137">
        <v>719.19</v>
      </c>
      <c r="F35" s="137">
        <v>513.71</v>
      </c>
      <c r="G35" s="137">
        <v>840.18</v>
      </c>
      <c r="H35" s="219" t="s">
        <v>18</v>
      </c>
      <c r="I35" s="137">
        <v>591.34</v>
      </c>
      <c r="J35" s="137">
        <v>568.69</v>
      </c>
      <c r="K35" s="210"/>
      <c r="L35" s="137"/>
      <c r="M35" s="137"/>
      <c r="N35" s="137"/>
      <c r="O35" s="137"/>
      <c r="P35" s="137"/>
      <c r="Q35" s="137"/>
      <c r="R35" s="137"/>
      <c r="S35" s="137"/>
      <c r="T35" s="221">
        <v>28182.0</v>
      </c>
      <c r="U35" s="137">
        <v>8568.0</v>
      </c>
      <c r="V35" s="137">
        <v>25684.25</v>
      </c>
      <c r="W35" s="137">
        <v>10819.5</v>
      </c>
      <c r="X35" s="223">
        <v>9779.83</v>
      </c>
      <c r="Y35" s="221">
        <v>5174.0</v>
      </c>
      <c r="Z35" s="137">
        <v>461.92</v>
      </c>
      <c r="AA35" s="223">
        <v>432.44</v>
      </c>
      <c r="AC35" s="37"/>
      <c r="AD35" s="211"/>
      <c r="AE35" s="211"/>
      <c r="AF35" s="211"/>
      <c r="AG35" s="211"/>
      <c r="AH35" s="211"/>
      <c r="AI35" s="211"/>
      <c r="AJ35" s="34"/>
      <c r="AK35" s="34"/>
      <c r="AL35" s="211"/>
      <c r="AN35" s="84">
        <v>1976.0</v>
      </c>
      <c r="AO35" s="21">
        <f t="shared" ref="AO35:AP35" si="128">B35*25</f>
        <v>10807.75</v>
      </c>
      <c r="AP35" s="21">
        <f t="shared" si="128"/>
        <v>15365.5</v>
      </c>
      <c r="AQ35" s="21">
        <f t="shared" si="107"/>
        <v>14217.25</v>
      </c>
      <c r="AR35" s="21">
        <f t="shared" ref="AR35:AU35" si="129">D35*25</f>
        <v>15436.75</v>
      </c>
      <c r="AS35" s="21">
        <f t="shared" si="129"/>
        <v>17979.75</v>
      </c>
      <c r="AT35" s="21">
        <f t="shared" si="129"/>
        <v>12842.75</v>
      </c>
      <c r="AU35" s="21">
        <f t="shared" si="129"/>
        <v>21004.5</v>
      </c>
      <c r="AV35" s="208">
        <f t="shared" ref="AV35:AZ35" si="130">U35</f>
        <v>8568</v>
      </c>
      <c r="AW35" s="208">
        <f t="shared" si="130"/>
        <v>25684.25</v>
      </c>
      <c r="AX35" s="208">
        <f t="shared" si="130"/>
        <v>10819.5</v>
      </c>
      <c r="AY35" s="208">
        <f t="shared" si="130"/>
        <v>9779.83</v>
      </c>
      <c r="AZ35" s="208">
        <f t="shared" si="130"/>
        <v>5174</v>
      </c>
      <c r="BA35" s="21">
        <f t="shared" si="110"/>
        <v>11548</v>
      </c>
      <c r="BC35" s="136">
        <v>44920.03179049937</v>
      </c>
      <c r="BE35" s="137">
        <f t="shared" ref="BE35:BQ35" si="131">(AO35)*($BC$18/$BC$35)</f>
        <v>24.10857968</v>
      </c>
      <c r="BF35" s="137">
        <f t="shared" si="131"/>
        <v>34.27543948</v>
      </c>
      <c r="BG35" s="137">
        <f t="shared" si="131"/>
        <v>31.7140667</v>
      </c>
      <c r="BH35" s="137">
        <f t="shared" si="131"/>
        <v>34.43437508</v>
      </c>
      <c r="BI35" s="137">
        <f t="shared" si="131"/>
        <v>40.10698207</v>
      </c>
      <c r="BJ35" s="137">
        <f t="shared" si="131"/>
        <v>28.64800367</v>
      </c>
      <c r="BK35" s="137">
        <f t="shared" si="131"/>
        <v>46.85421682</v>
      </c>
      <c r="BL35" s="137">
        <f t="shared" si="131"/>
        <v>19.11242494</v>
      </c>
      <c r="BM35" s="137">
        <f t="shared" si="131"/>
        <v>57.29321899</v>
      </c>
      <c r="BN35" s="137">
        <f t="shared" si="131"/>
        <v>24.13479011</v>
      </c>
      <c r="BO35" s="137">
        <f t="shared" si="131"/>
        <v>21.81562405</v>
      </c>
      <c r="BP35" s="137">
        <f t="shared" si="131"/>
        <v>11.54151338</v>
      </c>
      <c r="BQ35" s="137">
        <f t="shared" si="131"/>
        <v>25.75983698</v>
      </c>
    </row>
    <row r="36" ht="14.25" customHeight="1">
      <c r="A36" s="135">
        <v>1977.0</v>
      </c>
      <c r="B36" s="221">
        <v>1241.6</v>
      </c>
      <c r="C36" s="137">
        <v>1173.34</v>
      </c>
      <c r="D36" s="137">
        <v>1176.53</v>
      </c>
      <c r="E36" s="137">
        <v>1285.26</v>
      </c>
      <c r="F36" s="137">
        <v>1597.04</v>
      </c>
      <c r="G36" s="137">
        <v>1254.66</v>
      </c>
      <c r="H36" s="219" t="s">
        <v>18</v>
      </c>
      <c r="I36" s="137">
        <v>1357.12</v>
      </c>
      <c r="J36" s="137">
        <v>1164.88</v>
      </c>
      <c r="K36" s="210"/>
      <c r="L36" s="137"/>
      <c r="M36" s="137"/>
      <c r="N36" s="137"/>
      <c r="O36" s="137"/>
      <c r="P36" s="137"/>
      <c r="Q36" s="137"/>
      <c r="R36" s="137"/>
      <c r="S36" s="137"/>
      <c r="T36" s="221">
        <v>196046.08</v>
      </c>
      <c r="U36" s="137">
        <v>28182.67</v>
      </c>
      <c r="V36" s="137">
        <v>55924.58</v>
      </c>
      <c r="W36" s="137">
        <v>27030.42</v>
      </c>
      <c r="X36" s="223">
        <v>29064.83</v>
      </c>
      <c r="Y36" s="221">
        <v>9397.0</v>
      </c>
      <c r="Z36" s="137">
        <v>936.14</v>
      </c>
      <c r="AA36" s="223">
        <v>933.0</v>
      </c>
      <c r="AC36" s="37"/>
      <c r="AD36" s="211"/>
      <c r="AE36" s="211"/>
      <c r="AF36" s="211"/>
      <c r="AG36" s="211"/>
      <c r="AH36" s="211"/>
      <c r="AI36" s="211"/>
      <c r="AJ36" s="34"/>
      <c r="AK36" s="34"/>
      <c r="AL36" s="211"/>
      <c r="AN36" s="84">
        <v>1977.0</v>
      </c>
      <c r="AO36" s="21">
        <f t="shared" ref="AO36:AP36" si="132">B36*25</f>
        <v>31040</v>
      </c>
      <c r="AP36" s="21">
        <f t="shared" si="132"/>
        <v>29333.5</v>
      </c>
      <c r="AQ36" s="21">
        <f t="shared" si="107"/>
        <v>29122</v>
      </c>
      <c r="AR36" s="21">
        <f t="shared" ref="AR36:AU36" si="133">D36*25</f>
        <v>29413.25</v>
      </c>
      <c r="AS36" s="21">
        <f t="shared" si="133"/>
        <v>32131.5</v>
      </c>
      <c r="AT36" s="21">
        <f t="shared" si="133"/>
        <v>39926</v>
      </c>
      <c r="AU36" s="21">
        <f t="shared" si="133"/>
        <v>31366.5</v>
      </c>
      <c r="AV36" s="208">
        <f t="shared" ref="AV36:AZ36" si="134">U36</f>
        <v>28182.67</v>
      </c>
      <c r="AW36" s="208">
        <f t="shared" si="134"/>
        <v>55924.58</v>
      </c>
      <c r="AX36" s="208">
        <f t="shared" si="134"/>
        <v>27030.42</v>
      </c>
      <c r="AY36" s="208">
        <f t="shared" si="134"/>
        <v>29064.83</v>
      </c>
      <c r="AZ36" s="208">
        <f t="shared" si="134"/>
        <v>9397</v>
      </c>
      <c r="BA36" s="21">
        <f t="shared" si="110"/>
        <v>23403.5</v>
      </c>
      <c r="BC36" s="136">
        <v>124053.37131546889</v>
      </c>
      <c r="BE36" s="137">
        <f t="shared" ref="BE36:BQ36" si="135">(AO36)*($BC$18/$BC$36)</f>
        <v>25.07203188</v>
      </c>
      <c r="BF36" s="137">
        <f t="shared" si="135"/>
        <v>23.69363554</v>
      </c>
      <c r="BG36" s="137">
        <f t="shared" si="135"/>
        <v>23.52280001</v>
      </c>
      <c r="BH36" s="137">
        <f t="shared" si="135"/>
        <v>23.75805224</v>
      </c>
      <c r="BI36" s="137">
        <f t="shared" si="135"/>
        <v>25.95367243</v>
      </c>
      <c r="BJ36" s="137">
        <f t="shared" si="135"/>
        <v>32.24954719</v>
      </c>
      <c r="BK36" s="137">
        <f t="shared" si="135"/>
        <v>25.3357567</v>
      </c>
      <c r="BL36" s="137">
        <f t="shared" si="135"/>
        <v>22.76407218</v>
      </c>
      <c r="BM36" s="137">
        <f t="shared" si="135"/>
        <v>45.17212798</v>
      </c>
      <c r="BN36" s="137">
        <f t="shared" si="135"/>
        <v>21.83336185</v>
      </c>
      <c r="BO36" s="137">
        <f t="shared" si="135"/>
        <v>23.47662192</v>
      </c>
      <c r="BP36" s="137">
        <f t="shared" si="135"/>
        <v>7.590266867</v>
      </c>
      <c r="BQ36" s="137">
        <f t="shared" si="135"/>
        <v>18.90377893</v>
      </c>
    </row>
    <row r="37" ht="14.25" customHeight="1">
      <c r="A37" s="135">
        <v>1978.0</v>
      </c>
      <c r="B37" s="221">
        <v>2418.45</v>
      </c>
      <c r="C37" s="137">
        <v>2300.3</v>
      </c>
      <c r="D37" s="137">
        <v>2279.35</v>
      </c>
      <c r="E37" s="137">
        <v>2530.97</v>
      </c>
      <c r="F37" s="137">
        <v>4017.03</v>
      </c>
      <c r="G37" s="137">
        <v>2250.42</v>
      </c>
      <c r="H37" s="219" t="s">
        <v>18</v>
      </c>
      <c r="I37" s="137">
        <v>3202.25</v>
      </c>
      <c r="J37" s="137">
        <v>2537.23</v>
      </c>
      <c r="K37" s="210"/>
      <c r="L37" s="137"/>
      <c r="M37" s="137"/>
      <c r="N37" s="137"/>
      <c r="O37" s="137"/>
      <c r="P37" s="137"/>
      <c r="Q37" s="137"/>
      <c r="R37" s="137"/>
      <c r="S37" s="137"/>
      <c r="T37" s="221">
        <v>595667.0</v>
      </c>
      <c r="U37" s="137">
        <v>100767.0</v>
      </c>
      <c r="V37" s="137">
        <v>138225.0</v>
      </c>
      <c r="W37" s="137">
        <v>154206.0</v>
      </c>
      <c r="X37" s="223">
        <v>118997.0</v>
      </c>
      <c r="Y37" s="221">
        <v>24754.0</v>
      </c>
      <c r="Z37" s="137">
        <v>2047.27</v>
      </c>
      <c r="AA37" s="223">
        <v>2064.75</v>
      </c>
      <c r="AC37" s="37"/>
      <c r="AD37" s="211"/>
      <c r="AE37" s="211"/>
      <c r="AF37" s="211"/>
      <c r="AG37" s="211"/>
      <c r="AH37" s="211"/>
      <c r="AI37" s="211"/>
      <c r="AJ37" s="34"/>
      <c r="AK37" s="34"/>
      <c r="AL37" s="211"/>
      <c r="AN37" s="84">
        <v>1978.0</v>
      </c>
      <c r="AO37" s="21">
        <f t="shared" ref="AO37:AP37" si="136">B37*25</f>
        <v>60461.25</v>
      </c>
      <c r="AP37" s="21">
        <f t="shared" si="136"/>
        <v>57507.5</v>
      </c>
      <c r="AQ37" s="21">
        <f t="shared" si="107"/>
        <v>63430.75</v>
      </c>
      <c r="AR37" s="21">
        <f t="shared" ref="AR37:AU37" si="137">D37*25</f>
        <v>56983.75</v>
      </c>
      <c r="AS37" s="21">
        <f t="shared" si="137"/>
        <v>63274.25</v>
      </c>
      <c r="AT37" s="21">
        <f t="shared" si="137"/>
        <v>100425.75</v>
      </c>
      <c r="AU37" s="21">
        <f t="shared" si="137"/>
        <v>56260.5</v>
      </c>
      <c r="AV37" s="208">
        <f t="shared" ref="AV37:AZ37" si="138">U37</f>
        <v>100767</v>
      </c>
      <c r="AW37" s="208">
        <f t="shared" si="138"/>
        <v>138225</v>
      </c>
      <c r="AX37" s="208">
        <f t="shared" si="138"/>
        <v>154206</v>
      </c>
      <c r="AY37" s="208">
        <f t="shared" si="138"/>
        <v>118997</v>
      </c>
      <c r="AZ37" s="208">
        <f t="shared" si="138"/>
        <v>24754</v>
      </c>
      <c r="BA37" s="21">
        <f t="shared" si="110"/>
        <v>51181.75</v>
      </c>
      <c r="BC37" s="136">
        <v>341608.2678440924</v>
      </c>
      <c r="BE37" s="137">
        <f t="shared" ref="BE37:BQ37" si="139">(AO37)*($BC$18/$BC$37)</f>
        <v>17.73475276</v>
      </c>
      <c r="BF37" s="137">
        <f t="shared" si="139"/>
        <v>16.86834617</v>
      </c>
      <c r="BG37" s="137">
        <f t="shared" si="139"/>
        <v>18.60577922</v>
      </c>
      <c r="BH37" s="137">
        <f t="shared" si="139"/>
        <v>16.71471757</v>
      </c>
      <c r="BI37" s="137">
        <f t="shared" si="139"/>
        <v>18.55987397</v>
      </c>
      <c r="BJ37" s="137">
        <f t="shared" si="139"/>
        <v>29.45731105</v>
      </c>
      <c r="BK37" s="137">
        <f t="shared" si="139"/>
        <v>16.50257079</v>
      </c>
      <c r="BL37" s="137">
        <f t="shared" si="139"/>
        <v>29.55740796</v>
      </c>
      <c r="BM37" s="137">
        <f t="shared" si="139"/>
        <v>40.54474892</v>
      </c>
      <c r="BN37" s="137">
        <f t="shared" si="139"/>
        <v>45.23236428</v>
      </c>
      <c r="BO37" s="137">
        <f t="shared" si="139"/>
        <v>34.90470962</v>
      </c>
      <c r="BP37" s="137">
        <f t="shared" si="139"/>
        <v>7.260949285</v>
      </c>
      <c r="BQ37" s="137">
        <f t="shared" si="139"/>
        <v>15.01285009</v>
      </c>
    </row>
    <row r="38" ht="14.25" customHeight="1">
      <c r="A38" s="135">
        <v>1979.0</v>
      </c>
      <c r="B38" s="221">
        <v>4774.16</v>
      </c>
      <c r="C38" s="137">
        <v>5549.04</v>
      </c>
      <c r="D38" s="137">
        <v>5534.42</v>
      </c>
      <c r="E38" s="137">
        <v>5696.26</v>
      </c>
      <c r="F38" s="137">
        <v>7650.48</v>
      </c>
      <c r="G38" s="137">
        <v>7315.76</v>
      </c>
      <c r="H38" s="219" t="s">
        <v>18</v>
      </c>
      <c r="I38" s="137">
        <v>6835.28</v>
      </c>
      <c r="J38" s="137">
        <v>7085.43</v>
      </c>
      <c r="K38" s="210"/>
      <c r="L38" s="137"/>
      <c r="M38" s="137"/>
      <c r="N38" s="137"/>
      <c r="O38" s="137"/>
      <c r="P38" s="137"/>
      <c r="Q38" s="137"/>
      <c r="R38" s="137"/>
      <c r="S38" s="137"/>
      <c r="T38" s="221">
        <v>1654000.0</v>
      </c>
      <c r="U38" s="137">
        <v>283400.0</v>
      </c>
      <c r="V38" s="137">
        <v>366523.0</v>
      </c>
      <c r="W38" s="137">
        <v>451682.0</v>
      </c>
      <c r="X38" s="223">
        <v>333623.0</v>
      </c>
      <c r="Y38" s="221">
        <v>54161.67</v>
      </c>
      <c r="Z38" s="137">
        <v>3757.38</v>
      </c>
      <c r="AA38" s="223">
        <v>5079.8</v>
      </c>
      <c r="AC38" s="37"/>
      <c r="AD38" s="211"/>
      <c r="AE38" s="211"/>
      <c r="AF38" s="211"/>
      <c r="AG38" s="211"/>
      <c r="AH38" s="211"/>
      <c r="AI38" s="211"/>
      <c r="AJ38" s="34"/>
      <c r="AK38" s="34"/>
      <c r="AL38" s="211"/>
      <c r="AN38" s="84">
        <v>1979.0</v>
      </c>
      <c r="AO38" s="21">
        <f t="shared" ref="AO38:AP38" si="140">B38*25</f>
        <v>119354</v>
      </c>
      <c r="AP38" s="21">
        <f t="shared" si="140"/>
        <v>138726</v>
      </c>
      <c r="AQ38" s="21">
        <f t="shared" si="107"/>
        <v>177135.75</v>
      </c>
      <c r="AR38" s="21">
        <f t="shared" ref="AR38:AU38" si="141">D38*25</f>
        <v>138360.5</v>
      </c>
      <c r="AS38" s="21">
        <f t="shared" si="141"/>
        <v>142406.5</v>
      </c>
      <c r="AT38" s="21">
        <f t="shared" si="141"/>
        <v>191262</v>
      </c>
      <c r="AU38" s="21">
        <f t="shared" si="141"/>
        <v>182894</v>
      </c>
      <c r="AV38" s="208">
        <f t="shared" ref="AV38:AZ38" si="142">U38</f>
        <v>283400</v>
      </c>
      <c r="AW38" s="208">
        <f t="shared" si="142"/>
        <v>366523</v>
      </c>
      <c r="AX38" s="208">
        <f t="shared" si="142"/>
        <v>451682</v>
      </c>
      <c r="AY38" s="208">
        <f t="shared" si="142"/>
        <v>333623</v>
      </c>
      <c r="AZ38" s="208">
        <f t="shared" si="142"/>
        <v>54161.67</v>
      </c>
      <c r="BA38" s="21">
        <f t="shared" si="110"/>
        <v>93934.5</v>
      </c>
      <c r="BC38" s="136">
        <v>886510.039159561</v>
      </c>
      <c r="BE38" s="137">
        <f t="shared" ref="BE38:BQ38" si="143">(AO38)*($BC$18/$BC$38)</f>
        <v>13.49055169</v>
      </c>
      <c r="BF38" s="137">
        <f t="shared" si="143"/>
        <v>15.68016383</v>
      </c>
      <c r="BG38" s="137">
        <f t="shared" si="143"/>
        <v>20.02160792</v>
      </c>
      <c r="BH38" s="137">
        <f t="shared" si="143"/>
        <v>15.63885146</v>
      </c>
      <c r="BI38" s="137">
        <f t="shared" si="143"/>
        <v>16.09616979</v>
      </c>
      <c r="BJ38" s="137">
        <f t="shared" si="143"/>
        <v>21.6182943</v>
      </c>
      <c r="BK38" s="137">
        <f t="shared" si="143"/>
        <v>20.67246143</v>
      </c>
      <c r="BL38" s="137">
        <f t="shared" si="143"/>
        <v>32.03262856</v>
      </c>
      <c r="BM38" s="137">
        <f t="shared" si="143"/>
        <v>41.42799971</v>
      </c>
      <c r="BN38" s="137">
        <f t="shared" si="143"/>
        <v>51.05349941</v>
      </c>
      <c r="BO38" s="137">
        <f t="shared" si="143"/>
        <v>37.70932124</v>
      </c>
      <c r="BP38" s="137">
        <f t="shared" si="143"/>
        <v>6.121879525</v>
      </c>
      <c r="BQ38" s="137">
        <f t="shared" si="143"/>
        <v>10.61739219</v>
      </c>
    </row>
    <row r="39" ht="14.25" customHeight="1">
      <c r="A39" s="135">
        <v>1980.0</v>
      </c>
      <c r="B39" s="221">
        <v>17412.0</v>
      </c>
      <c r="C39" s="137">
        <v>13272.9</v>
      </c>
      <c r="D39" s="137">
        <v>13587.75</v>
      </c>
      <c r="E39" s="137">
        <v>14243.0</v>
      </c>
      <c r="F39" s="137">
        <v>22493.0</v>
      </c>
      <c r="G39" s="137">
        <v>26739.0</v>
      </c>
      <c r="H39" s="219" t="s">
        <v>18</v>
      </c>
      <c r="I39" s="137">
        <v>16784.0</v>
      </c>
      <c r="J39" s="137">
        <v>14770.22</v>
      </c>
      <c r="K39" s="210"/>
      <c r="L39" s="137"/>
      <c r="M39" s="137"/>
      <c r="N39" s="137"/>
      <c r="O39" s="137"/>
      <c r="P39" s="137"/>
      <c r="Q39" s="137"/>
      <c r="R39" s="137"/>
      <c r="S39" s="137"/>
      <c r="T39" s="221">
        <v>4378667.0</v>
      </c>
      <c r="U39" s="137">
        <v>649667.0</v>
      </c>
      <c r="V39" s="137">
        <v>942356.0</v>
      </c>
      <c r="W39" s="137">
        <v>953233.0</v>
      </c>
      <c r="X39" s="223">
        <v>689827.0</v>
      </c>
      <c r="Y39" s="221">
        <v>258017.0</v>
      </c>
      <c r="Z39" s="137">
        <v>11870.17</v>
      </c>
      <c r="AA39" s="223">
        <v>14058.0</v>
      </c>
      <c r="AC39" s="37"/>
      <c r="AD39" s="211"/>
      <c r="AE39" s="211"/>
      <c r="AF39" s="211"/>
      <c r="AG39" s="211"/>
      <c r="AH39" s="211"/>
      <c r="AI39" s="211"/>
      <c r="AJ39" s="34"/>
      <c r="AK39" s="34"/>
      <c r="AL39" s="211"/>
      <c r="AN39" s="84">
        <v>1980.0</v>
      </c>
      <c r="AO39" s="21">
        <f t="shared" ref="AO39:AP39" si="144">B39*25</f>
        <v>435300</v>
      </c>
      <c r="AP39" s="21">
        <f t="shared" si="144"/>
        <v>331822.5</v>
      </c>
      <c r="AQ39" s="21">
        <f t="shared" si="107"/>
        <v>369255.5</v>
      </c>
      <c r="AR39" s="21">
        <f t="shared" ref="AR39:AU39" si="145">D39*25</f>
        <v>339693.75</v>
      </c>
      <c r="AS39" s="21">
        <f t="shared" si="145"/>
        <v>356075</v>
      </c>
      <c r="AT39" s="21">
        <f t="shared" si="145"/>
        <v>562325</v>
      </c>
      <c r="AU39" s="21">
        <f t="shared" si="145"/>
        <v>668475</v>
      </c>
      <c r="AV39" s="208">
        <f t="shared" ref="AV39:AZ39" si="146">U39</f>
        <v>649667</v>
      </c>
      <c r="AW39" s="208">
        <f t="shared" si="146"/>
        <v>942356</v>
      </c>
      <c r="AX39" s="208">
        <f t="shared" si="146"/>
        <v>953233</v>
      </c>
      <c r="AY39" s="208">
        <f t="shared" si="146"/>
        <v>689827</v>
      </c>
      <c r="AZ39" s="208">
        <f t="shared" si="146"/>
        <v>258017</v>
      </c>
      <c r="BA39" s="21">
        <f t="shared" si="110"/>
        <v>296754.25</v>
      </c>
      <c r="BC39" s="136">
        <v>1779802.935992691</v>
      </c>
      <c r="BE39" s="137">
        <f t="shared" ref="BE39:BQ39" si="147">(AO39)*($BC$18/$BC$39)</f>
        <v>24.50716858</v>
      </c>
      <c r="BF39" s="137">
        <f t="shared" si="147"/>
        <v>18.68143797</v>
      </c>
      <c r="BG39" s="137">
        <f t="shared" si="147"/>
        <v>20.78889683</v>
      </c>
      <c r="BH39" s="137">
        <f t="shared" si="147"/>
        <v>19.12458534</v>
      </c>
      <c r="BI39" s="137">
        <f t="shared" si="147"/>
        <v>20.04684138</v>
      </c>
      <c r="BJ39" s="137">
        <f t="shared" si="147"/>
        <v>31.65861147</v>
      </c>
      <c r="BK39" s="137">
        <f t="shared" si="147"/>
        <v>37.63480248</v>
      </c>
      <c r="BL39" s="137">
        <f t="shared" si="147"/>
        <v>36.57592165</v>
      </c>
      <c r="BM39" s="137">
        <f t="shared" si="147"/>
        <v>53.05416347</v>
      </c>
      <c r="BN39" s="137">
        <f t="shared" si="147"/>
        <v>53.66653304</v>
      </c>
      <c r="BO39" s="137">
        <f t="shared" si="147"/>
        <v>38.83690922</v>
      </c>
      <c r="BP39" s="137">
        <f t="shared" si="147"/>
        <v>14.52622586</v>
      </c>
      <c r="BQ39" s="137">
        <f t="shared" si="147"/>
        <v>16.70711333</v>
      </c>
    </row>
    <row r="40" ht="14.25" customHeight="1">
      <c r="A40" s="135">
        <v>1981.0</v>
      </c>
      <c r="B40" s="221">
        <v>33292.17</v>
      </c>
      <c r="C40" s="137">
        <v>26862.08</v>
      </c>
      <c r="D40" s="137">
        <v>31907.5</v>
      </c>
      <c r="E40" s="137">
        <v>30119.0</v>
      </c>
      <c r="F40" s="137">
        <v>45707.33</v>
      </c>
      <c r="G40" s="137">
        <v>42917.0</v>
      </c>
      <c r="H40" s="219" t="s">
        <v>18</v>
      </c>
      <c r="I40" s="137">
        <v>39821.39</v>
      </c>
      <c r="J40" s="137">
        <v>29469.19</v>
      </c>
      <c r="K40" s="210"/>
      <c r="L40" s="137"/>
      <c r="M40" s="137"/>
      <c r="N40" s="137"/>
      <c r="O40" s="137"/>
      <c r="P40" s="137"/>
      <c r="Q40" s="137"/>
      <c r="R40" s="137"/>
      <c r="S40" s="137"/>
      <c r="T40" s="221">
        <v>8699750.0</v>
      </c>
      <c r="U40" s="137">
        <v>1326833.0</v>
      </c>
      <c r="V40" s="137">
        <v>1845698.0</v>
      </c>
      <c r="W40" s="137">
        <v>1936934.0</v>
      </c>
      <c r="X40" s="223">
        <v>1537874.0</v>
      </c>
      <c r="Y40" s="221">
        <v>440240.0</v>
      </c>
      <c r="Z40" s="137">
        <v>24972.0</v>
      </c>
      <c r="AA40" s="223">
        <v>29345.0</v>
      </c>
      <c r="AC40" s="37"/>
      <c r="AD40" s="211"/>
      <c r="AE40" s="211"/>
      <c r="AF40" s="211"/>
      <c r="AG40" s="211"/>
      <c r="AH40" s="211"/>
      <c r="AI40" s="211"/>
      <c r="AJ40" s="34"/>
      <c r="AK40" s="34"/>
      <c r="AL40" s="211"/>
      <c r="AN40" s="84">
        <v>1981.0</v>
      </c>
      <c r="AO40" s="21">
        <f t="shared" ref="AO40:AP40" si="148">B40*25</f>
        <v>832304.25</v>
      </c>
      <c r="AP40" s="21">
        <f t="shared" si="148"/>
        <v>671552</v>
      </c>
      <c r="AQ40" s="21">
        <f t="shared" si="107"/>
        <v>736729.75</v>
      </c>
      <c r="AR40" s="21">
        <f t="shared" ref="AR40:AU40" si="149">D40*25</f>
        <v>797687.5</v>
      </c>
      <c r="AS40" s="21">
        <f t="shared" si="149"/>
        <v>752975</v>
      </c>
      <c r="AT40" s="21">
        <f t="shared" si="149"/>
        <v>1142683.25</v>
      </c>
      <c r="AU40" s="21">
        <f t="shared" si="149"/>
        <v>1072925</v>
      </c>
      <c r="AV40" s="208">
        <f t="shared" ref="AV40:AZ40" si="150">U40</f>
        <v>1326833</v>
      </c>
      <c r="AW40" s="208">
        <f t="shared" si="150"/>
        <v>1845698</v>
      </c>
      <c r="AX40" s="208">
        <f t="shared" si="150"/>
        <v>1936934</v>
      </c>
      <c r="AY40" s="208">
        <f t="shared" si="150"/>
        <v>1537874</v>
      </c>
      <c r="AZ40" s="208">
        <f t="shared" si="150"/>
        <v>440240</v>
      </c>
      <c r="BA40" s="21">
        <f t="shared" si="110"/>
        <v>624300</v>
      </c>
      <c r="BC40" s="136">
        <v>3639219.3032873147</v>
      </c>
      <c r="BE40" s="137">
        <f t="shared" ref="BE40:BQ40" si="151">(AO40)*($BC$18/$BC$40)</f>
        <v>22.91660477</v>
      </c>
      <c r="BF40" s="137">
        <f t="shared" si="151"/>
        <v>18.490464</v>
      </c>
      <c r="BG40" s="137">
        <f t="shared" si="151"/>
        <v>20.28506343</v>
      </c>
      <c r="BH40" s="137">
        <f t="shared" si="151"/>
        <v>21.96346969</v>
      </c>
      <c r="BI40" s="137">
        <f t="shared" si="151"/>
        <v>20.73235897</v>
      </c>
      <c r="BJ40" s="137">
        <f t="shared" si="151"/>
        <v>31.46255762</v>
      </c>
      <c r="BK40" s="137">
        <f t="shared" si="151"/>
        <v>29.54183903</v>
      </c>
      <c r="BL40" s="137">
        <f t="shared" si="151"/>
        <v>36.53292346</v>
      </c>
      <c r="BM40" s="137">
        <f t="shared" si="151"/>
        <v>50.81931469</v>
      </c>
      <c r="BN40" s="137">
        <f t="shared" si="151"/>
        <v>53.33140009</v>
      </c>
      <c r="BO40" s="137">
        <f t="shared" si="151"/>
        <v>42.34371103</v>
      </c>
      <c r="BP40" s="137">
        <f t="shared" si="151"/>
        <v>12.12153619</v>
      </c>
      <c r="BQ40" s="137">
        <f t="shared" si="151"/>
        <v>17.18943086</v>
      </c>
    </row>
    <row r="41" ht="14.25" customHeight="1">
      <c r="A41" s="135">
        <v>1982.0</v>
      </c>
      <c r="B41" s="221">
        <v>95525.3</v>
      </c>
      <c r="C41" s="137">
        <v>75141.0</v>
      </c>
      <c r="D41" s="137">
        <v>88434.08</v>
      </c>
      <c r="E41" s="137">
        <v>96129.17</v>
      </c>
      <c r="F41" s="137">
        <v>114681.0</v>
      </c>
      <c r="G41" s="137">
        <v>105220.0</v>
      </c>
      <c r="H41" s="219" t="s">
        <v>18</v>
      </c>
      <c r="I41" s="137">
        <v>102392.48</v>
      </c>
      <c r="J41" s="137">
        <v>85042.0</v>
      </c>
      <c r="K41" s="210"/>
      <c r="L41" s="137"/>
      <c r="M41" s="137"/>
      <c r="N41" s="137"/>
      <c r="O41" s="137"/>
      <c r="P41" s="137"/>
      <c r="Q41" s="137"/>
      <c r="R41" s="137"/>
      <c r="S41" s="137"/>
      <c r="T41" s="221">
        <v>1.681175E7</v>
      </c>
      <c r="U41" s="137">
        <v>2761084.0</v>
      </c>
      <c r="V41" s="137">
        <v>3652690.0</v>
      </c>
      <c r="W41" s="137">
        <v>3812732.0</v>
      </c>
      <c r="X41" s="223">
        <v>3219671.0</v>
      </c>
      <c r="Y41" s="221">
        <v>1199418.0</v>
      </c>
      <c r="Z41" s="137">
        <v>82447.0</v>
      </c>
      <c r="AA41" s="223">
        <v>83855.0</v>
      </c>
      <c r="AC41" s="37"/>
      <c r="AD41" s="211"/>
      <c r="AE41" s="211"/>
      <c r="AF41" s="211"/>
      <c r="AG41" s="211"/>
      <c r="AH41" s="211"/>
      <c r="AI41" s="211"/>
      <c r="AJ41" s="34"/>
      <c r="AK41" s="34"/>
      <c r="AL41" s="211"/>
      <c r="AN41" s="84">
        <v>1982.0</v>
      </c>
      <c r="AO41" s="21">
        <f t="shared" ref="AO41:AP41" si="152">B41*25</f>
        <v>2388132.5</v>
      </c>
      <c r="AP41" s="21">
        <f t="shared" si="152"/>
        <v>1878525</v>
      </c>
      <c r="AQ41" s="21">
        <f t="shared" si="107"/>
        <v>2126050</v>
      </c>
      <c r="AR41" s="21">
        <f t="shared" ref="AR41:AU41" si="153">D41*25</f>
        <v>2210852</v>
      </c>
      <c r="AS41" s="21">
        <f t="shared" si="153"/>
        <v>2403229.25</v>
      </c>
      <c r="AT41" s="21">
        <f t="shared" si="153"/>
        <v>2867025</v>
      </c>
      <c r="AU41" s="21">
        <f t="shared" si="153"/>
        <v>2630500</v>
      </c>
      <c r="AV41" s="208">
        <f t="shared" ref="AV41:AZ41" si="154">U41</f>
        <v>2761084</v>
      </c>
      <c r="AW41" s="208">
        <f t="shared" si="154"/>
        <v>3652690</v>
      </c>
      <c r="AX41" s="208">
        <f t="shared" si="154"/>
        <v>3812732</v>
      </c>
      <c r="AY41" s="208">
        <f t="shared" si="154"/>
        <v>3219671</v>
      </c>
      <c r="AZ41" s="208">
        <f t="shared" si="154"/>
        <v>1199418</v>
      </c>
      <c r="BA41" s="21">
        <f t="shared" si="110"/>
        <v>2061175</v>
      </c>
      <c r="BC41" s="136">
        <v>9636092.057137894</v>
      </c>
      <c r="BE41" s="137">
        <f t="shared" ref="BE41:BQ41" si="155">(AO41)*($BC$18/$BC$41)</f>
        <v>24.83326761</v>
      </c>
      <c r="BF41" s="137">
        <f t="shared" si="155"/>
        <v>19.53405602</v>
      </c>
      <c r="BG41" s="137">
        <f t="shared" si="155"/>
        <v>22.1079729</v>
      </c>
      <c r="BH41" s="137">
        <f t="shared" si="155"/>
        <v>22.98979615</v>
      </c>
      <c r="BI41" s="137">
        <f t="shared" si="155"/>
        <v>24.99025288</v>
      </c>
      <c r="BJ41" s="137">
        <f t="shared" si="155"/>
        <v>29.81308578</v>
      </c>
      <c r="BK41" s="137">
        <f t="shared" si="155"/>
        <v>27.35355364</v>
      </c>
      <c r="BL41" s="137">
        <f t="shared" si="155"/>
        <v>28.71144623</v>
      </c>
      <c r="BM41" s="137">
        <f t="shared" si="155"/>
        <v>37.9829127</v>
      </c>
      <c r="BN41" s="137">
        <f t="shared" si="155"/>
        <v>39.64712765</v>
      </c>
      <c r="BO41" s="137">
        <f t="shared" si="155"/>
        <v>33.48011534</v>
      </c>
      <c r="BP41" s="137">
        <f t="shared" si="155"/>
        <v>12.47228459</v>
      </c>
      <c r="BQ41" s="137">
        <f t="shared" si="155"/>
        <v>21.43336283</v>
      </c>
    </row>
    <row r="42" ht="14.25" customHeight="1">
      <c r="A42" s="135"/>
      <c r="B42" s="196" t="s">
        <v>496</v>
      </c>
      <c r="C42" s="47"/>
      <c r="D42" s="47"/>
      <c r="E42" s="47"/>
      <c r="F42" s="47"/>
      <c r="G42" s="47"/>
      <c r="H42" s="68"/>
      <c r="I42" s="47"/>
      <c r="J42" s="47"/>
      <c r="K42" s="197"/>
      <c r="L42" s="47"/>
      <c r="M42" s="47"/>
      <c r="N42" s="47"/>
      <c r="O42" s="47"/>
      <c r="P42" s="47"/>
      <c r="Q42" s="68"/>
      <c r="R42" s="47"/>
      <c r="S42" s="198"/>
      <c r="T42" s="196"/>
      <c r="U42" s="47"/>
      <c r="V42" s="47"/>
      <c r="W42" s="47"/>
      <c r="X42" s="198"/>
      <c r="Y42" s="196"/>
      <c r="Z42" s="47"/>
      <c r="AA42" s="198"/>
      <c r="AC42" s="37"/>
      <c r="AD42" s="211"/>
      <c r="AE42" s="211"/>
      <c r="AF42" s="211"/>
      <c r="AG42" s="211"/>
      <c r="AH42" s="211"/>
      <c r="AI42" s="211"/>
      <c r="AJ42" s="34"/>
      <c r="AK42" s="34"/>
      <c r="AL42" s="211"/>
      <c r="AN42" s="84"/>
      <c r="BC42" s="136"/>
      <c r="BE42" s="137"/>
      <c r="BF42" s="137"/>
      <c r="BG42" s="137"/>
      <c r="BH42" s="137"/>
      <c r="BI42" s="137"/>
      <c r="BJ42" s="137"/>
      <c r="BK42" s="137"/>
      <c r="BL42" s="137"/>
      <c r="BM42" s="137"/>
      <c r="BN42" s="137"/>
      <c r="BO42" s="137"/>
      <c r="BP42" s="137"/>
      <c r="BQ42" s="137"/>
    </row>
    <row r="43" ht="14.25" customHeight="1">
      <c r="A43" s="135">
        <v>1983.0</v>
      </c>
      <c r="B43" s="221">
        <v>53.52</v>
      </c>
      <c r="C43" s="137">
        <v>53.68</v>
      </c>
      <c r="D43" s="137">
        <v>64.96</v>
      </c>
      <c r="E43" s="137">
        <v>57.6</v>
      </c>
      <c r="F43" s="137">
        <v>85.68</v>
      </c>
      <c r="G43" s="137">
        <v>65.2</v>
      </c>
      <c r="H43" s="219" t="s">
        <v>18</v>
      </c>
      <c r="I43" s="137">
        <v>69.52</v>
      </c>
      <c r="J43" s="137">
        <v>59.52</v>
      </c>
      <c r="K43" s="210"/>
      <c r="L43" s="137"/>
      <c r="M43" s="137"/>
      <c r="N43" s="137"/>
      <c r="O43" s="137"/>
      <c r="P43" s="137"/>
      <c r="Q43" s="137"/>
      <c r="R43" s="137"/>
      <c r="S43" s="137"/>
      <c r="T43" s="221">
        <v>7593.71</v>
      </c>
      <c r="U43" s="137">
        <v>1402.68</v>
      </c>
      <c r="V43" s="137">
        <v>1688.7</v>
      </c>
      <c r="W43" s="137">
        <v>1698.51</v>
      </c>
      <c r="X43" s="223">
        <v>1362.4</v>
      </c>
      <c r="Y43" s="221">
        <v>690.66</v>
      </c>
      <c r="Z43" s="137">
        <v>50.37</v>
      </c>
      <c r="AA43" s="223">
        <v>53.25</v>
      </c>
      <c r="AC43" s="37"/>
      <c r="AD43" s="211"/>
      <c r="AE43" s="211"/>
      <c r="AF43" s="211"/>
      <c r="AG43" s="211"/>
      <c r="AH43" s="211"/>
      <c r="AI43" s="211"/>
      <c r="AJ43" s="34"/>
      <c r="AK43" s="34"/>
      <c r="AL43" s="211"/>
      <c r="AN43" s="84">
        <v>1983.0</v>
      </c>
      <c r="AO43" s="21">
        <f t="shared" ref="AO43:AP43" si="156">B43*25</f>
        <v>1338</v>
      </c>
      <c r="AP43" s="21">
        <f t="shared" si="156"/>
        <v>1342</v>
      </c>
      <c r="AQ43" s="21">
        <f t="shared" ref="AQ43:AQ44" si="161">J43*25</f>
        <v>1488</v>
      </c>
      <c r="AR43" s="21">
        <f t="shared" ref="AR43:AU43" si="157">D43*25</f>
        <v>1624</v>
      </c>
      <c r="AS43" s="21">
        <f t="shared" si="157"/>
        <v>1440</v>
      </c>
      <c r="AT43" s="21">
        <f t="shared" si="157"/>
        <v>2142</v>
      </c>
      <c r="AU43" s="21">
        <f t="shared" si="157"/>
        <v>1630</v>
      </c>
      <c r="AV43" s="208">
        <f t="shared" ref="AV43:AZ43" si="158">U43</f>
        <v>1402.68</v>
      </c>
      <c r="AW43" s="208">
        <f t="shared" si="158"/>
        <v>1688.7</v>
      </c>
      <c r="AX43" s="208">
        <f t="shared" si="158"/>
        <v>1698.51</v>
      </c>
      <c r="AY43" s="208">
        <f t="shared" si="158"/>
        <v>1362.4</v>
      </c>
      <c r="AZ43" s="208">
        <f t="shared" si="158"/>
        <v>690.66</v>
      </c>
      <c r="BA43" s="21">
        <f t="shared" ref="BA43:BA44" si="164">Z43*25</f>
        <v>1259.25</v>
      </c>
      <c r="BC43" s="136">
        <v>4.27649089238232E7</v>
      </c>
      <c r="BE43" s="137">
        <f t="shared" ref="BE43:BQ43" si="159">(AO43*$AX$51)*($BC$18/$BC$43)</f>
        <v>31.35053467</v>
      </c>
      <c r="BF43" s="137">
        <f t="shared" si="159"/>
        <v>31.44425824</v>
      </c>
      <c r="BG43" s="137">
        <f t="shared" si="159"/>
        <v>34.8651686</v>
      </c>
      <c r="BH43" s="137">
        <f t="shared" si="159"/>
        <v>38.05177004</v>
      </c>
      <c r="BI43" s="137">
        <f t="shared" si="159"/>
        <v>33.74048575</v>
      </c>
      <c r="BJ43" s="137">
        <f t="shared" si="159"/>
        <v>50.18897255</v>
      </c>
      <c r="BK43" s="137">
        <f t="shared" si="159"/>
        <v>38.19235539</v>
      </c>
      <c r="BL43" s="137">
        <f t="shared" si="159"/>
        <v>32.86604482</v>
      </c>
      <c r="BM43" s="137">
        <f t="shared" si="159"/>
        <v>39.56774881</v>
      </c>
      <c r="BN43" s="137">
        <f t="shared" si="159"/>
        <v>39.79760586</v>
      </c>
      <c r="BO43" s="137">
        <f t="shared" si="159"/>
        <v>31.92224846</v>
      </c>
      <c r="BP43" s="137">
        <f t="shared" si="159"/>
        <v>16.18278048</v>
      </c>
      <c r="BQ43" s="137">
        <f t="shared" si="159"/>
        <v>29.50535186</v>
      </c>
    </row>
    <row r="44" ht="14.25" customHeight="1">
      <c r="A44" s="135">
        <v>1984.0</v>
      </c>
      <c r="B44" s="221">
        <v>577.92</v>
      </c>
      <c r="C44" s="137">
        <v>464.16</v>
      </c>
      <c r="D44" s="137">
        <v>624.16</v>
      </c>
      <c r="E44" s="137">
        <v>493.04</v>
      </c>
      <c r="F44" s="137">
        <v>710.32</v>
      </c>
      <c r="G44" s="137">
        <v>497.03</v>
      </c>
      <c r="H44" s="219" t="s">
        <v>18</v>
      </c>
      <c r="I44" s="137">
        <v>688.88</v>
      </c>
      <c r="J44" s="137">
        <v>540.64</v>
      </c>
      <c r="K44" s="210"/>
      <c r="L44" s="137"/>
      <c r="M44" s="137"/>
      <c r="N44" s="137"/>
      <c r="O44" s="137"/>
      <c r="P44" s="137"/>
      <c r="Q44" s="137"/>
      <c r="R44" s="137"/>
      <c r="S44" s="137"/>
      <c r="T44" s="221">
        <v>47624.58</v>
      </c>
      <c r="U44" s="137">
        <v>13694.42</v>
      </c>
      <c r="V44" s="137">
        <v>11313.58</v>
      </c>
      <c r="W44" s="137">
        <v>13751.25</v>
      </c>
      <c r="X44" s="223">
        <v>12895.5</v>
      </c>
      <c r="Y44" s="221">
        <v>8028.54</v>
      </c>
      <c r="Z44" s="137">
        <v>415.92</v>
      </c>
      <c r="AA44" s="223">
        <v>403.31</v>
      </c>
      <c r="AC44" s="37"/>
      <c r="AD44" s="211"/>
      <c r="AE44" s="211"/>
      <c r="AF44" s="211"/>
      <c r="AG44" s="211"/>
      <c r="AH44" s="211"/>
      <c r="AI44" s="211"/>
      <c r="AJ44" s="34"/>
      <c r="AK44" s="34"/>
      <c r="AL44" s="211"/>
      <c r="AN44" s="84">
        <v>1984.0</v>
      </c>
      <c r="AO44" s="21">
        <f t="shared" ref="AO44:AP44" si="160">B44*25</f>
        <v>14448</v>
      </c>
      <c r="AP44" s="21">
        <f t="shared" si="160"/>
        <v>11604</v>
      </c>
      <c r="AQ44" s="21">
        <f t="shared" si="161"/>
        <v>13516</v>
      </c>
      <c r="AR44" s="21">
        <f t="shared" ref="AR44:AU44" si="162">D44*25</f>
        <v>15604</v>
      </c>
      <c r="AS44" s="21">
        <f t="shared" si="162"/>
        <v>12326</v>
      </c>
      <c r="AT44" s="21">
        <f t="shared" si="162"/>
        <v>17758</v>
      </c>
      <c r="AU44" s="21">
        <f t="shared" si="162"/>
        <v>12425.75</v>
      </c>
      <c r="AV44" s="208">
        <f t="shared" ref="AV44:AZ44" si="163">U44</f>
        <v>13694.42</v>
      </c>
      <c r="AW44" s="208">
        <f t="shared" si="163"/>
        <v>11313.58</v>
      </c>
      <c r="AX44" s="208">
        <f t="shared" si="163"/>
        <v>13751.25</v>
      </c>
      <c r="AY44" s="208">
        <f t="shared" si="163"/>
        <v>12895.5</v>
      </c>
      <c r="AZ44" s="208">
        <f t="shared" si="163"/>
        <v>8028.54</v>
      </c>
      <c r="BA44" s="21">
        <f t="shared" si="164"/>
        <v>10398</v>
      </c>
      <c r="BC44" s="136">
        <v>3.107865830106924E8</v>
      </c>
      <c r="BE44" s="137">
        <f t="shared" ref="BE44:BQ44" si="165">(AO44*$AX$51)*($BC$18/$BC$44)</f>
        <v>46.58240011</v>
      </c>
      <c r="BF44" s="137">
        <f t="shared" si="165"/>
        <v>37.41294096</v>
      </c>
      <c r="BG44" s="137">
        <f t="shared" si="165"/>
        <v>43.5775</v>
      </c>
      <c r="BH44" s="137">
        <f t="shared" si="165"/>
        <v>50.30950799</v>
      </c>
      <c r="BI44" s="137">
        <f t="shared" si="165"/>
        <v>39.7407713</v>
      </c>
      <c r="BJ44" s="137">
        <f t="shared" si="165"/>
        <v>57.25430933</v>
      </c>
      <c r="BK44" s="137">
        <f t="shared" si="165"/>
        <v>40.06237945</v>
      </c>
      <c r="BL44" s="137">
        <f t="shared" si="165"/>
        <v>44.15275137</v>
      </c>
      <c r="BM44" s="137">
        <f t="shared" si="165"/>
        <v>36.47658571</v>
      </c>
      <c r="BN44" s="137">
        <f t="shared" si="165"/>
        <v>44.33597934</v>
      </c>
      <c r="BO44" s="137">
        <f t="shared" si="165"/>
        <v>41.57692004</v>
      </c>
      <c r="BP44" s="137">
        <f t="shared" si="165"/>
        <v>25.88515107</v>
      </c>
      <c r="BQ44" s="137">
        <f t="shared" si="165"/>
        <v>33.524626</v>
      </c>
    </row>
    <row r="45" ht="14.25" customHeight="1">
      <c r="A45" s="135"/>
      <c r="B45" s="196" t="s">
        <v>502</v>
      </c>
      <c r="C45" s="47"/>
      <c r="D45" s="47"/>
      <c r="E45" s="47"/>
      <c r="F45" s="47"/>
      <c r="G45" s="47"/>
      <c r="H45" s="68"/>
      <c r="I45" s="47"/>
      <c r="J45" s="47"/>
      <c r="K45" s="197"/>
      <c r="L45" s="47"/>
      <c r="M45" s="47"/>
      <c r="N45" s="47"/>
      <c r="O45" s="47"/>
      <c r="P45" s="47"/>
      <c r="Q45" s="68"/>
      <c r="R45" s="47"/>
      <c r="S45" s="198"/>
      <c r="T45" s="196"/>
      <c r="U45" s="47"/>
      <c r="V45" s="47"/>
      <c r="W45" s="47"/>
      <c r="X45" s="198"/>
      <c r="Y45" s="196"/>
      <c r="Z45" s="47"/>
      <c r="AA45" s="198"/>
      <c r="AC45" s="37"/>
      <c r="AD45" s="211"/>
      <c r="AE45" s="211"/>
      <c r="AF45" s="211"/>
      <c r="AG45" s="211"/>
      <c r="AH45" s="211"/>
      <c r="AI45" s="211"/>
      <c r="AJ45" s="34"/>
      <c r="AK45" s="34"/>
      <c r="AL45" s="211"/>
      <c r="AN45" s="84"/>
      <c r="BC45" s="136"/>
      <c r="BE45" s="137"/>
      <c r="BF45" s="137"/>
      <c r="BG45" s="137"/>
      <c r="BH45" s="137"/>
      <c r="BI45" s="137"/>
      <c r="BJ45" s="137"/>
      <c r="BK45" s="137"/>
      <c r="BL45" s="137"/>
      <c r="BM45" s="137"/>
      <c r="BN45" s="137"/>
      <c r="BO45" s="137"/>
      <c r="BP45" s="137"/>
      <c r="BQ45" s="137"/>
    </row>
    <row r="46" ht="14.25" customHeight="1">
      <c r="A46" s="135">
        <v>1985.0</v>
      </c>
      <c r="B46" s="221">
        <v>3.65</v>
      </c>
      <c r="C46" s="137">
        <v>3.1</v>
      </c>
      <c r="D46" s="137">
        <v>3.75</v>
      </c>
      <c r="E46" s="137">
        <v>3.43</v>
      </c>
      <c r="F46" s="137">
        <v>4.55</v>
      </c>
      <c r="G46" s="137">
        <v>3.2</v>
      </c>
      <c r="H46" s="219" t="s">
        <v>18</v>
      </c>
      <c r="I46" s="137">
        <v>3.84</v>
      </c>
      <c r="J46" s="137">
        <v>2.54</v>
      </c>
      <c r="K46" s="210"/>
      <c r="L46" s="137"/>
      <c r="M46" s="137"/>
      <c r="N46" s="137"/>
      <c r="O46" s="137"/>
      <c r="P46" s="137"/>
      <c r="Q46" s="137"/>
      <c r="R46" s="137"/>
      <c r="S46" s="137"/>
      <c r="T46" s="221">
        <v>242.95</v>
      </c>
      <c r="U46" s="137">
        <v>79.48</v>
      </c>
      <c r="V46" s="137">
        <v>87.42</v>
      </c>
      <c r="W46" s="137">
        <v>89.35</v>
      </c>
      <c r="X46" s="223">
        <v>73.53</v>
      </c>
      <c r="Y46" s="221">
        <v>51.09</v>
      </c>
      <c r="Z46" s="137">
        <v>2.74</v>
      </c>
      <c r="AA46" s="223">
        <v>2.54</v>
      </c>
      <c r="AC46" s="37"/>
      <c r="AD46" s="211"/>
      <c r="AE46" s="211"/>
      <c r="AF46" s="211"/>
      <c r="AG46" s="211"/>
      <c r="AH46" s="211"/>
      <c r="AI46" s="211"/>
      <c r="AJ46" s="34"/>
      <c r="AK46" s="34"/>
      <c r="AL46" s="211"/>
      <c r="AN46" s="84">
        <v>1985.0</v>
      </c>
      <c r="AO46" s="21">
        <f t="shared" ref="AO46:AP46" si="166">B46*25</f>
        <v>91.25</v>
      </c>
      <c r="AP46" s="21">
        <f t="shared" si="166"/>
        <v>77.5</v>
      </c>
      <c r="AQ46" s="21">
        <f t="shared" ref="AQ46:AQ47" si="171">J46*25</f>
        <v>63.5</v>
      </c>
      <c r="AR46" s="21">
        <f t="shared" ref="AR46:AU46" si="167">D46*25</f>
        <v>93.75</v>
      </c>
      <c r="AS46" s="21">
        <f t="shared" si="167"/>
        <v>85.75</v>
      </c>
      <c r="AT46" s="21">
        <f t="shared" si="167"/>
        <v>113.75</v>
      </c>
      <c r="AU46" s="21">
        <f t="shared" si="167"/>
        <v>80</v>
      </c>
      <c r="AV46" s="208">
        <f t="shared" ref="AV46:AZ46" si="168">U46</f>
        <v>79.48</v>
      </c>
      <c r="AW46" s="208">
        <f t="shared" si="168"/>
        <v>87.42</v>
      </c>
      <c r="AX46" s="208">
        <f t="shared" si="168"/>
        <v>89.35</v>
      </c>
      <c r="AY46" s="208">
        <f t="shared" si="168"/>
        <v>73.53</v>
      </c>
      <c r="AZ46" s="208">
        <f t="shared" si="168"/>
        <v>51.09</v>
      </c>
      <c r="BA46" s="21">
        <f t="shared" ref="BA46:BA47" si="174">Z46*25</f>
        <v>68.5</v>
      </c>
      <c r="BC46" s="136">
        <v>2.3998328476102986E9</v>
      </c>
      <c r="BE46" s="137">
        <f t="shared" ref="BE46:BQ46" si="169">(AO46*$AX$52)*($BC$18/$BC$46)</f>
        <v>38.10028898</v>
      </c>
      <c r="BF46" s="137">
        <f t="shared" si="169"/>
        <v>32.35914955</v>
      </c>
      <c r="BG46" s="137">
        <f t="shared" si="169"/>
        <v>26.51362576</v>
      </c>
      <c r="BH46" s="137">
        <f t="shared" si="169"/>
        <v>39.14413251</v>
      </c>
      <c r="BI46" s="137">
        <f t="shared" si="169"/>
        <v>35.80383321</v>
      </c>
      <c r="BJ46" s="137">
        <f t="shared" si="169"/>
        <v>47.49488078</v>
      </c>
      <c r="BK46" s="137">
        <f t="shared" si="169"/>
        <v>33.40299308</v>
      </c>
      <c r="BL46" s="137">
        <f t="shared" si="169"/>
        <v>33.18587362</v>
      </c>
      <c r="BM46" s="137">
        <f t="shared" si="169"/>
        <v>36.50112069</v>
      </c>
      <c r="BN46" s="137">
        <f t="shared" si="169"/>
        <v>37.3069679</v>
      </c>
      <c r="BO46" s="137">
        <f t="shared" si="169"/>
        <v>30.70152601</v>
      </c>
      <c r="BP46" s="137">
        <f t="shared" si="169"/>
        <v>21.33198646</v>
      </c>
      <c r="BQ46" s="137">
        <f t="shared" si="169"/>
        <v>28.60131282</v>
      </c>
    </row>
    <row r="47" ht="14.25" customHeight="1">
      <c r="A47" s="269">
        <v>1986.0</v>
      </c>
      <c r="B47" s="272">
        <v>6.32</v>
      </c>
      <c r="C47" s="273">
        <v>5.92</v>
      </c>
      <c r="D47" s="273">
        <v>6.48</v>
      </c>
      <c r="E47" s="273">
        <v>6.56</v>
      </c>
      <c r="F47" s="273">
        <v>7.6</v>
      </c>
      <c r="G47" s="273">
        <v>4.96</v>
      </c>
      <c r="H47" s="274" t="s">
        <v>18</v>
      </c>
      <c r="I47" s="273">
        <v>6.88</v>
      </c>
      <c r="J47" s="273">
        <v>4.64</v>
      </c>
      <c r="K47" s="276"/>
      <c r="L47" s="273"/>
      <c r="M47" s="273"/>
      <c r="N47" s="273"/>
      <c r="O47" s="273"/>
      <c r="P47" s="273"/>
      <c r="Q47" s="273"/>
      <c r="R47" s="273"/>
      <c r="S47" s="273"/>
      <c r="T47" s="272">
        <v>504.97</v>
      </c>
      <c r="U47" s="273">
        <v>198.15</v>
      </c>
      <c r="V47" s="273">
        <v>260.04</v>
      </c>
      <c r="W47" s="273">
        <v>184.34</v>
      </c>
      <c r="X47" s="277">
        <v>177.72</v>
      </c>
      <c r="Y47" s="272">
        <v>105.1</v>
      </c>
      <c r="Z47" s="273">
        <v>4.53</v>
      </c>
      <c r="AA47" s="277">
        <v>4.57</v>
      </c>
      <c r="AC47" s="37"/>
      <c r="AD47" s="211"/>
      <c r="AE47" s="211"/>
      <c r="AF47" s="211"/>
      <c r="AG47" s="211"/>
      <c r="AH47" s="211"/>
      <c r="AI47" s="211"/>
      <c r="AJ47" s="34"/>
      <c r="AK47" s="34"/>
      <c r="AL47" s="211"/>
      <c r="AN47" s="84">
        <v>1986.0</v>
      </c>
      <c r="AO47" s="21">
        <f t="shared" ref="AO47:AP47" si="170">B47*25</f>
        <v>158</v>
      </c>
      <c r="AP47" s="21">
        <f t="shared" si="170"/>
        <v>148</v>
      </c>
      <c r="AQ47" s="21">
        <f t="shared" si="171"/>
        <v>116</v>
      </c>
      <c r="AR47" s="21">
        <f t="shared" ref="AR47:AU47" si="172">D47*25</f>
        <v>162</v>
      </c>
      <c r="AS47" s="21">
        <f t="shared" si="172"/>
        <v>164</v>
      </c>
      <c r="AT47" s="21">
        <f t="shared" si="172"/>
        <v>190</v>
      </c>
      <c r="AU47" s="21">
        <f t="shared" si="172"/>
        <v>124</v>
      </c>
      <c r="AV47" s="208">
        <f t="shared" ref="AV47:AZ47" si="173">U47</f>
        <v>198.15</v>
      </c>
      <c r="AW47" s="208">
        <f t="shared" si="173"/>
        <v>260.04</v>
      </c>
      <c r="AX47" s="208">
        <f t="shared" si="173"/>
        <v>184.34</v>
      </c>
      <c r="AY47" s="208">
        <f t="shared" si="173"/>
        <v>177.72</v>
      </c>
      <c r="AZ47" s="208">
        <f t="shared" si="173"/>
        <v>105.1</v>
      </c>
      <c r="BA47" s="21">
        <f t="shared" si="174"/>
        <v>113.25</v>
      </c>
      <c r="BC47" s="136">
        <v>4.561848457604943E9</v>
      </c>
      <c r="BE47" s="137">
        <f t="shared" ref="BE47:BQ47" si="175">(AO47*$AX$52)*($BC$18/$BC$47)</f>
        <v>34.70504588</v>
      </c>
      <c r="BF47" s="137">
        <f t="shared" si="175"/>
        <v>32.50852399</v>
      </c>
      <c r="BG47" s="137">
        <f t="shared" si="175"/>
        <v>25.47965393</v>
      </c>
      <c r="BH47" s="137">
        <f t="shared" si="175"/>
        <v>35.58365463</v>
      </c>
      <c r="BI47" s="137">
        <f t="shared" si="175"/>
        <v>36.02295901</v>
      </c>
      <c r="BJ47" s="137">
        <f t="shared" si="175"/>
        <v>41.73391593</v>
      </c>
      <c r="BK47" s="137">
        <f t="shared" si="175"/>
        <v>27.23687145</v>
      </c>
      <c r="BL47" s="137">
        <f t="shared" si="175"/>
        <v>43.52408127</v>
      </c>
      <c r="BM47" s="137">
        <f t="shared" si="175"/>
        <v>57.11835525</v>
      </c>
      <c r="BN47" s="137">
        <f t="shared" si="175"/>
        <v>40.49068454</v>
      </c>
      <c r="BO47" s="137">
        <f t="shared" si="175"/>
        <v>39.03658704</v>
      </c>
      <c r="BP47" s="137">
        <f t="shared" si="175"/>
        <v>23.08544507</v>
      </c>
      <c r="BQ47" s="137">
        <f t="shared" si="175"/>
        <v>24.87561041</v>
      </c>
    </row>
    <row r="48" ht="14.25" customHeight="1">
      <c r="A48" s="84"/>
      <c r="K48" s="137"/>
      <c r="L48" s="137"/>
      <c r="M48" s="137"/>
      <c r="N48" s="137"/>
      <c r="O48" s="137"/>
      <c r="P48" s="137"/>
      <c r="Q48" s="137"/>
      <c r="R48" s="137"/>
      <c r="S48" s="137"/>
      <c r="AD48" s="81"/>
      <c r="AE48" s="81"/>
      <c r="AF48" s="81"/>
      <c r="AG48" s="81"/>
      <c r="AH48" s="81"/>
      <c r="AI48" s="81"/>
      <c r="AJ48" s="81"/>
      <c r="AK48" s="81"/>
    </row>
    <row r="49" ht="14.25" customHeight="1">
      <c r="A49" s="84"/>
      <c r="K49" s="137"/>
      <c r="L49" s="137"/>
      <c r="M49" s="137"/>
      <c r="N49" s="137"/>
      <c r="O49" s="137"/>
      <c r="P49" s="137"/>
      <c r="Q49" s="137"/>
      <c r="R49" s="137"/>
      <c r="S49" s="137"/>
      <c r="AD49" s="81"/>
      <c r="AE49" s="81"/>
      <c r="AF49" s="81"/>
      <c r="AG49" s="81"/>
      <c r="AH49" s="81"/>
      <c r="AI49" s="81"/>
      <c r="AJ49" s="81"/>
      <c r="AK49" s="81"/>
      <c r="BC49" s="21" t="s">
        <v>275</v>
      </c>
      <c r="BD49" s="21" t="s">
        <v>414</v>
      </c>
    </row>
    <row r="50" ht="14.25" customHeight="1">
      <c r="A50" s="84" t="s">
        <v>534</v>
      </c>
      <c r="B50" s="21" t="s">
        <v>535</v>
      </c>
      <c r="C50" s="21" t="s">
        <v>536</v>
      </c>
      <c r="K50" s="137"/>
      <c r="L50" s="137"/>
      <c r="M50" s="137"/>
      <c r="N50" s="137"/>
      <c r="O50" s="137"/>
      <c r="P50" s="137"/>
      <c r="Q50" s="137"/>
      <c r="R50" s="137"/>
      <c r="S50" s="137"/>
      <c r="AO50" s="21">
        <v>0.01</v>
      </c>
      <c r="AP50" s="200" t="s">
        <v>537</v>
      </c>
      <c r="AQ50" s="21">
        <v>1.0</v>
      </c>
      <c r="AV50" s="21" t="s">
        <v>539</v>
      </c>
      <c r="AX50" s="21">
        <v>1.0</v>
      </c>
      <c r="AY50" s="21" t="s">
        <v>423</v>
      </c>
      <c r="AZ50" s="21">
        <v>100.0</v>
      </c>
      <c r="BA50" s="21" t="s">
        <v>539</v>
      </c>
    </row>
    <row r="51" ht="14.25" customHeight="1">
      <c r="A51" s="84"/>
      <c r="C51" s="22" t="s">
        <v>540</v>
      </c>
      <c r="D51" s="22"/>
      <c r="E51" s="22"/>
      <c r="F51" s="22"/>
      <c r="AO51" s="21">
        <v>1.0E-4</v>
      </c>
      <c r="AQ51" s="21">
        <v>1.0</v>
      </c>
      <c r="AV51" s="21" t="s">
        <v>476</v>
      </c>
      <c r="AX51" s="21">
        <v>10000.0</v>
      </c>
      <c r="AY51" s="21" t="s">
        <v>423</v>
      </c>
      <c r="AZ51" s="21">
        <v>1.0</v>
      </c>
      <c r="BA51" s="21" t="s">
        <v>476</v>
      </c>
    </row>
    <row r="52" ht="14.25" customHeight="1">
      <c r="A52" s="84"/>
      <c r="C52" s="21" t="s">
        <v>542</v>
      </c>
      <c r="AO52" s="21">
        <v>1.0E-7</v>
      </c>
      <c r="AQ52" s="21">
        <v>1.0</v>
      </c>
      <c r="AV52" s="21" t="s">
        <v>520</v>
      </c>
      <c r="AX52" s="21">
        <v>1.0E7</v>
      </c>
      <c r="AY52" s="21" t="s">
        <v>423</v>
      </c>
      <c r="AZ52" s="21">
        <v>1.0</v>
      </c>
      <c r="BA52" s="21" t="s">
        <v>520</v>
      </c>
    </row>
    <row r="53" ht="14.25" customHeight="1">
      <c r="A53" s="84"/>
      <c r="B53" s="21" t="s">
        <v>543</v>
      </c>
      <c r="C53" s="21" t="s">
        <v>536</v>
      </c>
    </row>
    <row r="54" ht="14.25" customHeight="1">
      <c r="A54" s="84"/>
      <c r="C54" s="22" t="s">
        <v>545</v>
      </c>
      <c r="D54" s="22"/>
      <c r="E54" s="22"/>
      <c r="F54" s="22"/>
      <c r="G54" s="22"/>
      <c r="H54" s="22"/>
      <c r="I54" s="22"/>
      <c r="AO54" s="21" t="s">
        <v>537</v>
      </c>
      <c r="AP54" s="21">
        <v>1.0</v>
      </c>
      <c r="AQ54" s="21">
        <v>100.0</v>
      </c>
      <c r="AV54" s="21" t="s">
        <v>539</v>
      </c>
    </row>
    <row r="55" ht="14.25" customHeight="1">
      <c r="A55" s="84"/>
      <c r="C55" s="21" t="s">
        <v>546</v>
      </c>
      <c r="AO55" s="21" t="s">
        <v>476</v>
      </c>
      <c r="AP55" s="21">
        <v>1.0</v>
      </c>
      <c r="AQ55" s="21">
        <v>1000000.0</v>
      </c>
    </row>
    <row r="56" ht="14.25" customHeight="1">
      <c r="A56" s="84"/>
      <c r="C56" s="21" t="s">
        <v>548</v>
      </c>
      <c r="AO56" s="21" t="s">
        <v>520</v>
      </c>
      <c r="AP56" s="21">
        <v>1.0</v>
      </c>
      <c r="AQ56" s="21">
        <v>1.0E9</v>
      </c>
    </row>
    <row r="57" ht="14.25" customHeight="1">
      <c r="A57" s="84"/>
      <c r="C57" s="21" t="s">
        <v>549</v>
      </c>
    </row>
    <row r="58" ht="14.25" customHeight="1">
      <c r="A58" s="84"/>
      <c r="C58" s="21" t="s">
        <v>550</v>
      </c>
      <c r="J58" s="290" t="s">
        <v>551</v>
      </c>
      <c r="K58" s="290"/>
      <c r="L58" s="290"/>
      <c r="M58" s="290"/>
      <c r="N58" s="290"/>
      <c r="O58" s="290"/>
    </row>
    <row r="59" ht="14.25" customHeight="1">
      <c r="A59" s="84"/>
      <c r="C59" s="21" t="s">
        <v>553</v>
      </c>
      <c r="J59" s="290"/>
      <c r="K59" s="290"/>
      <c r="L59" s="290"/>
      <c r="M59" s="290"/>
      <c r="N59" s="290"/>
      <c r="O59" s="290"/>
    </row>
    <row r="60" ht="14.25" customHeight="1">
      <c r="A60" s="84"/>
      <c r="C60" s="21" t="s">
        <v>554</v>
      </c>
      <c r="J60" s="290"/>
      <c r="K60" s="290"/>
      <c r="L60" s="290"/>
      <c r="M60" s="290"/>
      <c r="N60" s="290"/>
      <c r="O60" s="290"/>
    </row>
    <row r="61" ht="14.25" customHeight="1">
      <c r="A61" s="84"/>
      <c r="J61" s="290"/>
      <c r="K61" s="290"/>
      <c r="L61" s="290"/>
      <c r="M61" s="290"/>
      <c r="N61" s="290"/>
      <c r="O61" s="290"/>
    </row>
    <row r="62" ht="14.25" customHeight="1">
      <c r="A62" s="84"/>
      <c r="C62" s="21" t="s">
        <v>556</v>
      </c>
    </row>
    <row r="63" ht="14.25" customHeight="1">
      <c r="A63" s="84"/>
      <c r="C63" s="21" t="s">
        <v>557</v>
      </c>
    </row>
    <row r="64" ht="14.25" customHeight="1">
      <c r="A64" s="84"/>
      <c r="C64" s="21" t="s">
        <v>558</v>
      </c>
    </row>
    <row r="65" ht="14.25" customHeight="1">
      <c r="A65" s="84"/>
    </row>
    <row r="66" ht="14.25" customHeight="1">
      <c r="A66" s="84"/>
      <c r="B66" s="21" t="s">
        <v>559</v>
      </c>
      <c r="C66" s="22" t="s">
        <v>545</v>
      </c>
      <c r="D66" s="22"/>
      <c r="E66" s="22"/>
      <c r="F66" s="22"/>
      <c r="G66" s="22"/>
      <c r="H66" s="22"/>
      <c r="I66" s="22"/>
    </row>
    <row r="67" ht="14.25" customHeight="1">
      <c r="A67" s="84"/>
      <c r="C67" s="21" t="s">
        <v>549</v>
      </c>
    </row>
    <row r="68" ht="14.25" customHeight="1">
      <c r="A68" s="84"/>
    </row>
    <row r="69" ht="14.25" customHeight="1">
      <c r="A69" s="84"/>
      <c r="C69" s="21" t="s">
        <v>562</v>
      </c>
    </row>
    <row r="70" ht="14.25" customHeight="1">
      <c r="A70" s="84"/>
      <c r="C70" s="21" t="s">
        <v>557</v>
      </c>
    </row>
    <row r="71" ht="14.25" customHeight="1">
      <c r="A71" s="84"/>
      <c r="C71" s="21" t="s">
        <v>563</v>
      </c>
    </row>
    <row r="72" ht="14.25" customHeight="1">
      <c r="A72" s="84"/>
      <c r="C72" s="2" t="s">
        <v>564</v>
      </c>
    </row>
    <row r="73" ht="14.25" customHeight="1">
      <c r="A73" s="84"/>
    </row>
    <row r="74" ht="14.25" customHeight="1">
      <c r="A74" s="84"/>
      <c r="C74" s="21" t="s">
        <v>566</v>
      </c>
    </row>
    <row r="75" ht="14.25" customHeight="1">
      <c r="A75" s="84"/>
      <c r="C75" s="21" t="s">
        <v>553</v>
      </c>
    </row>
    <row r="76" ht="14.25" customHeight="1">
      <c r="A76" s="84"/>
      <c r="C76" s="21" t="s">
        <v>554</v>
      </c>
    </row>
    <row r="77" ht="14.25" customHeight="1">
      <c r="A77" s="84"/>
    </row>
    <row r="78" ht="14.25" customHeight="1">
      <c r="A78" s="84"/>
      <c r="B78" s="21" t="s">
        <v>568</v>
      </c>
      <c r="C78" s="21" t="s">
        <v>569</v>
      </c>
    </row>
    <row r="79" ht="14.25" customHeight="1">
      <c r="A79" s="84"/>
      <c r="C79" s="21" t="s">
        <v>549</v>
      </c>
    </row>
    <row r="80" ht="14.25" customHeight="1">
      <c r="A80" s="84"/>
    </row>
    <row r="81" ht="14.25" customHeight="1">
      <c r="A81" s="84"/>
      <c r="C81" s="21" t="s">
        <v>562</v>
      </c>
    </row>
    <row r="82" ht="14.25" customHeight="1">
      <c r="A82" s="84"/>
      <c r="C82" s="21" t="s">
        <v>557</v>
      </c>
    </row>
    <row r="83" ht="14.25" customHeight="1">
      <c r="A83" s="84"/>
      <c r="C83" s="21" t="s">
        <v>563</v>
      </c>
    </row>
    <row r="84" ht="14.25" customHeight="1">
      <c r="A84" s="84"/>
    </row>
    <row r="85" ht="14.25" customHeight="1">
      <c r="A85" s="84"/>
      <c r="C85" s="22" t="s">
        <v>573</v>
      </c>
      <c r="D85" s="22"/>
      <c r="E85" s="22"/>
      <c r="F85" s="22"/>
      <c r="G85" s="22"/>
      <c r="H85" s="22"/>
      <c r="I85" s="22"/>
      <c r="J85" s="22"/>
      <c r="K85" s="22"/>
      <c r="L85" s="22"/>
      <c r="M85" s="22"/>
      <c r="N85" s="22"/>
      <c r="O85" s="22"/>
      <c r="P85" s="22"/>
      <c r="Q85" s="22"/>
      <c r="R85" s="22"/>
      <c r="S85" s="22"/>
      <c r="T85" s="22"/>
      <c r="U85" s="22"/>
    </row>
    <row r="86" ht="14.25" customHeight="1">
      <c r="A86" s="84"/>
      <c r="C86" s="22" t="s">
        <v>576</v>
      </c>
      <c r="D86" s="22"/>
      <c r="E86" s="22"/>
      <c r="F86" s="22"/>
      <c r="G86" s="22"/>
      <c r="H86" s="22"/>
      <c r="I86" s="22"/>
      <c r="J86" s="22"/>
      <c r="K86" s="22"/>
      <c r="L86" s="22"/>
      <c r="M86" s="22"/>
      <c r="N86" s="22"/>
      <c r="O86" s="22"/>
      <c r="P86" s="22"/>
      <c r="Q86" s="22"/>
      <c r="R86" s="22"/>
      <c r="S86" s="22"/>
      <c r="T86" s="22"/>
      <c r="U86" s="22"/>
    </row>
    <row r="87" ht="14.25" customHeight="1">
      <c r="A87" s="84"/>
      <c r="C87" s="21" t="s">
        <v>563</v>
      </c>
    </row>
    <row r="88" ht="14.25" customHeight="1">
      <c r="A88" s="84"/>
    </row>
    <row r="89" ht="14.25" customHeight="1">
      <c r="A89" s="84"/>
    </row>
    <row r="90" ht="14.25" customHeight="1">
      <c r="A90" s="84"/>
    </row>
    <row r="91" ht="14.25" customHeight="1">
      <c r="A91" s="84"/>
    </row>
    <row r="92" ht="14.25" customHeight="1">
      <c r="A92" s="84"/>
    </row>
    <row r="93" ht="14.25" customHeight="1">
      <c r="A93" s="84"/>
    </row>
    <row r="94" ht="14.25" customHeight="1">
      <c r="A94" s="84"/>
    </row>
    <row r="95" ht="14.25" customHeight="1">
      <c r="A95" s="84"/>
    </row>
    <row r="96" ht="14.25" customHeight="1">
      <c r="A96" s="84"/>
    </row>
    <row r="97" ht="14.25" customHeight="1">
      <c r="A97" s="84"/>
    </row>
    <row r="98" ht="14.25" customHeight="1">
      <c r="A98" s="84"/>
    </row>
    <row r="99" ht="14.25" customHeight="1">
      <c r="A99" s="84"/>
    </row>
    <row r="100" ht="14.25" customHeight="1">
      <c r="A100" s="84"/>
    </row>
    <row r="101" ht="14.25" customHeight="1">
      <c r="A101" s="84" t="s">
        <v>583</v>
      </c>
      <c r="B101" s="21" t="s">
        <v>584</v>
      </c>
    </row>
    <row r="102" ht="14.25" customHeight="1">
      <c r="A102" s="84"/>
      <c r="B102" s="21" t="s">
        <v>586</v>
      </c>
    </row>
    <row r="103" ht="14.25" customHeight="1">
      <c r="A103" s="84"/>
      <c r="B103" s="21" t="s">
        <v>587</v>
      </c>
      <c r="C103" s="21" t="s">
        <v>588</v>
      </c>
    </row>
    <row r="104" ht="14.25" customHeight="1">
      <c r="A104" s="84"/>
      <c r="B104" s="21" t="s">
        <v>589</v>
      </c>
      <c r="C104" s="21" t="s">
        <v>590</v>
      </c>
    </row>
    <row r="105" ht="14.25" customHeight="1">
      <c r="A105" s="84"/>
    </row>
    <row r="106" ht="14.25" customHeight="1">
      <c r="A106" s="84"/>
    </row>
    <row r="107" ht="14.25" customHeight="1">
      <c r="A107" s="52" t="s">
        <v>592</v>
      </c>
      <c r="B107" s="21" t="s">
        <v>543</v>
      </c>
      <c r="C107" s="21" t="s">
        <v>593</v>
      </c>
    </row>
    <row r="108" ht="14.25" customHeight="1">
      <c r="A108" s="84"/>
      <c r="C108" s="21" t="s">
        <v>594</v>
      </c>
    </row>
    <row r="109" ht="14.25" customHeight="1">
      <c r="A109" s="84"/>
      <c r="C109" s="21" t="s">
        <v>595</v>
      </c>
    </row>
    <row r="110" ht="14.25" customHeight="1">
      <c r="A110" s="84"/>
      <c r="C110" s="21" t="s">
        <v>597</v>
      </c>
    </row>
    <row r="111" ht="14.25" customHeight="1">
      <c r="A111" s="84"/>
      <c r="C111" s="21" t="s">
        <v>598</v>
      </c>
    </row>
    <row r="112" ht="14.25" customHeight="1">
      <c r="A112" s="84"/>
    </row>
    <row r="113" ht="14.25" customHeight="1">
      <c r="A113" s="84"/>
    </row>
    <row r="114" ht="14.25" customHeight="1">
      <c r="A114" s="84"/>
      <c r="B114" s="22" t="s">
        <v>600</v>
      </c>
      <c r="C114" s="22"/>
      <c r="D114" s="22"/>
      <c r="E114" s="22"/>
      <c r="F114" s="22"/>
    </row>
    <row r="115" ht="14.25" customHeight="1">
      <c r="A115" s="84"/>
    </row>
    <row r="116" ht="14.25" customHeight="1">
      <c r="A116" s="84"/>
      <c r="B116" s="89" t="s">
        <v>601</v>
      </c>
    </row>
    <row r="117" ht="14.25" customHeight="1">
      <c r="A117" s="84"/>
    </row>
    <row r="118" ht="14.25" customHeight="1">
      <c r="A118" s="84"/>
      <c r="B118" s="309" t="s">
        <v>621</v>
      </c>
      <c r="C118" s="309"/>
      <c r="D118" s="309"/>
      <c r="E118" s="309"/>
      <c r="F118" s="309"/>
      <c r="G118" s="309"/>
    </row>
    <row r="119" ht="14.25" customHeight="1">
      <c r="A119" s="84"/>
    </row>
    <row r="120" ht="14.25" customHeight="1">
      <c r="A120" s="84"/>
      <c r="B120" s="89" t="s">
        <v>624</v>
      </c>
    </row>
    <row r="121" ht="14.25" customHeight="1">
      <c r="A121" s="84"/>
    </row>
    <row r="122" ht="14.25" customHeight="1">
      <c r="A122" s="84"/>
    </row>
    <row r="123" ht="14.25" customHeight="1">
      <c r="A123" s="84"/>
      <c r="B123" s="22" t="s">
        <v>629</v>
      </c>
      <c r="C123" s="22"/>
      <c r="D123" s="22"/>
    </row>
    <row r="124" ht="14.25" customHeight="1">
      <c r="A124" s="84"/>
    </row>
    <row r="125" ht="14.25" customHeight="1">
      <c r="A125" s="84"/>
      <c r="B125" s="89" t="s">
        <v>641</v>
      </c>
    </row>
    <row r="126" ht="14.25" customHeight="1">
      <c r="A126" s="84"/>
    </row>
    <row r="127" ht="14.25" customHeight="1">
      <c r="A127" s="84"/>
    </row>
    <row r="128" ht="14.25" customHeight="1">
      <c r="A128" s="84"/>
    </row>
    <row r="129" ht="14.25" customHeight="1">
      <c r="A129" s="84"/>
    </row>
    <row r="130" ht="14.25" customHeight="1">
      <c r="A130" s="84"/>
    </row>
    <row r="131" ht="14.25" customHeight="1">
      <c r="A131" s="84"/>
    </row>
    <row r="132" ht="14.25" customHeight="1">
      <c r="A132" s="84"/>
    </row>
    <row r="133" ht="14.25" customHeight="1">
      <c r="A133" s="84"/>
    </row>
    <row r="134" ht="14.25" customHeight="1">
      <c r="A134" s="84"/>
    </row>
    <row r="135" ht="14.25" customHeight="1">
      <c r="A135" s="84"/>
    </row>
    <row r="136" ht="14.25" customHeight="1">
      <c r="A136" s="84"/>
    </row>
    <row r="137" ht="14.25" customHeight="1">
      <c r="A137" s="84"/>
    </row>
    <row r="138" ht="14.25" customHeight="1">
      <c r="A138" s="84"/>
    </row>
    <row r="139" ht="14.25" customHeight="1">
      <c r="A139" s="84"/>
    </row>
    <row r="140" ht="14.25" customHeight="1">
      <c r="A140" s="84"/>
    </row>
    <row r="141" ht="14.25" customHeight="1">
      <c r="A141" s="84"/>
    </row>
    <row r="142" ht="14.25" customHeight="1">
      <c r="A142" s="84"/>
    </row>
    <row r="143" ht="14.25" customHeight="1">
      <c r="A143" s="84"/>
    </row>
    <row r="144" ht="14.25" customHeight="1">
      <c r="A144" s="84"/>
    </row>
    <row r="145" ht="14.25" customHeight="1">
      <c r="A145" s="84"/>
    </row>
    <row r="146" ht="14.25" customHeight="1">
      <c r="A146" s="84"/>
    </row>
    <row r="147" ht="14.25" customHeight="1">
      <c r="A147" s="84"/>
    </row>
    <row r="148" ht="14.25" customHeight="1">
      <c r="A148" s="84"/>
    </row>
    <row r="149" ht="14.25" customHeight="1">
      <c r="A149" s="84"/>
    </row>
    <row r="150" ht="14.25" customHeight="1">
      <c r="A150" s="84"/>
    </row>
    <row r="151" ht="14.25" customHeight="1">
      <c r="A151" s="84"/>
    </row>
    <row r="152" ht="14.25" customHeight="1">
      <c r="A152" s="84"/>
    </row>
    <row r="153" ht="14.25" customHeight="1">
      <c r="A153" s="84"/>
    </row>
    <row r="154" ht="14.25" customHeight="1">
      <c r="A154" s="84"/>
    </row>
    <row r="155" ht="14.25" customHeight="1">
      <c r="A155" s="84"/>
    </row>
    <row r="156" ht="14.25" customHeight="1">
      <c r="A156" s="84"/>
    </row>
    <row r="157" ht="14.25" customHeight="1">
      <c r="A157" s="84"/>
    </row>
    <row r="158" ht="14.25" customHeight="1">
      <c r="A158" s="84"/>
    </row>
    <row r="159" ht="14.25" customHeight="1">
      <c r="A159" s="84"/>
    </row>
    <row r="160" ht="14.25" customHeight="1">
      <c r="A160" s="84"/>
    </row>
    <row r="161" ht="14.25" customHeight="1">
      <c r="A161" s="84"/>
    </row>
    <row r="162" ht="14.25" customHeight="1">
      <c r="A162" s="84"/>
    </row>
    <row r="163" ht="14.25" customHeight="1">
      <c r="A163" s="84"/>
    </row>
    <row r="164" ht="14.25" customHeight="1">
      <c r="A164" s="84"/>
    </row>
    <row r="165" ht="14.25" customHeight="1">
      <c r="A165" s="84"/>
    </row>
    <row r="166" ht="14.25" customHeight="1">
      <c r="A166" s="84"/>
    </row>
    <row r="167" ht="14.25" customHeight="1">
      <c r="A167" s="84"/>
    </row>
    <row r="168" ht="14.25" customHeight="1">
      <c r="A168" s="84"/>
    </row>
    <row r="169" ht="14.25" customHeight="1">
      <c r="A169" s="84"/>
    </row>
    <row r="170" ht="14.25" customHeight="1">
      <c r="A170" s="84"/>
    </row>
    <row r="171" ht="14.25" customHeight="1">
      <c r="A171" s="84"/>
    </row>
    <row r="172" ht="14.25" customHeight="1">
      <c r="A172" s="84"/>
    </row>
    <row r="173" ht="14.25" customHeight="1">
      <c r="A173" s="84"/>
    </row>
    <row r="174" ht="14.25" customHeight="1">
      <c r="A174" s="84"/>
    </row>
    <row r="175" ht="14.25" customHeight="1">
      <c r="A175" s="84"/>
    </row>
    <row r="176" ht="14.25" customHeight="1">
      <c r="A176" s="84"/>
    </row>
    <row r="177" ht="14.25" customHeight="1">
      <c r="A177" s="84"/>
    </row>
    <row r="178" ht="14.25" customHeight="1">
      <c r="A178" s="84"/>
    </row>
    <row r="179" ht="14.25" customHeight="1">
      <c r="A179" s="84"/>
    </row>
    <row r="180" ht="14.25" customHeight="1">
      <c r="A180" s="84"/>
    </row>
    <row r="181" ht="14.25" customHeight="1">
      <c r="A181" s="84"/>
    </row>
    <row r="182" ht="14.25" customHeight="1">
      <c r="A182" s="84"/>
    </row>
    <row r="183" ht="14.25" customHeight="1">
      <c r="A183" s="84"/>
    </row>
    <row r="184" ht="14.25" customHeight="1">
      <c r="A184" s="84"/>
    </row>
    <row r="185" ht="14.25" customHeight="1">
      <c r="A185" s="84"/>
    </row>
    <row r="186" ht="14.25" customHeight="1">
      <c r="A186" s="84"/>
    </row>
    <row r="187" ht="14.25" customHeight="1">
      <c r="A187" s="84"/>
    </row>
    <row r="188" ht="14.25" customHeight="1">
      <c r="A188" s="84"/>
    </row>
    <row r="189" ht="14.25" customHeight="1">
      <c r="A189" s="84"/>
    </row>
    <row r="190" ht="14.25" customHeight="1">
      <c r="A190" s="84"/>
    </row>
    <row r="191" ht="14.25" customHeight="1">
      <c r="A191" s="84"/>
    </row>
    <row r="192" ht="14.25" customHeight="1">
      <c r="A192" s="84"/>
    </row>
    <row r="193" ht="14.25" customHeight="1">
      <c r="A193" s="84"/>
    </row>
    <row r="194" ht="14.25" customHeight="1">
      <c r="A194" s="84"/>
    </row>
    <row r="195" ht="14.25" customHeight="1">
      <c r="A195" s="84"/>
    </row>
    <row r="196" ht="14.25" customHeight="1">
      <c r="A196" s="84"/>
    </row>
    <row r="197" ht="14.25" customHeight="1">
      <c r="A197" s="84"/>
    </row>
    <row r="198" ht="14.25" customHeight="1">
      <c r="A198" s="84"/>
    </row>
    <row r="199" ht="14.25" customHeight="1">
      <c r="A199" s="84"/>
    </row>
    <row r="200" ht="14.25" customHeight="1">
      <c r="A200" s="84"/>
    </row>
    <row r="201" ht="14.25" customHeight="1">
      <c r="A201" s="84"/>
    </row>
    <row r="202" ht="14.25" customHeight="1">
      <c r="A202" s="84"/>
    </row>
    <row r="203" ht="14.25" customHeight="1">
      <c r="A203" s="84"/>
    </row>
    <row r="204" ht="14.25" customHeight="1">
      <c r="A204" s="84"/>
    </row>
    <row r="205" ht="14.25" customHeight="1">
      <c r="A205" s="84"/>
    </row>
    <row r="206" ht="14.25" customHeight="1">
      <c r="A206" s="84"/>
    </row>
    <row r="207" ht="14.25" customHeight="1">
      <c r="A207" s="84"/>
    </row>
    <row r="208" ht="14.25" customHeight="1">
      <c r="A208" s="84"/>
    </row>
    <row r="209" ht="14.25" customHeight="1">
      <c r="A209" s="84"/>
    </row>
    <row r="210" ht="14.25" customHeight="1">
      <c r="A210" s="84"/>
    </row>
    <row r="211" ht="14.25" customHeight="1">
      <c r="A211" s="84"/>
    </row>
    <row r="212" ht="14.25" customHeight="1">
      <c r="A212" s="84"/>
    </row>
    <row r="213" ht="14.25" customHeight="1">
      <c r="A213" s="84"/>
    </row>
    <row r="214" ht="14.25" customHeight="1">
      <c r="A214" s="84"/>
    </row>
    <row r="215" ht="14.25" customHeight="1">
      <c r="A215" s="84"/>
    </row>
    <row r="216" ht="14.25" customHeight="1">
      <c r="A216" s="84"/>
    </row>
    <row r="217" ht="14.25" customHeight="1">
      <c r="A217" s="84"/>
    </row>
    <row r="218" ht="14.25" customHeight="1">
      <c r="A218" s="84"/>
    </row>
    <row r="219" ht="14.25" customHeight="1">
      <c r="A219" s="84"/>
    </row>
    <row r="220" ht="14.25" customHeight="1">
      <c r="A220" s="84"/>
    </row>
    <row r="221" ht="14.25" customHeight="1">
      <c r="A221" s="84"/>
    </row>
    <row r="222" ht="14.25" customHeight="1">
      <c r="A222" s="84"/>
    </row>
    <row r="223" ht="14.25" customHeight="1">
      <c r="A223" s="84"/>
    </row>
    <row r="224" ht="14.25" customHeight="1">
      <c r="A224" s="84"/>
    </row>
    <row r="225" ht="14.25" customHeight="1">
      <c r="A225" s="84"/>
    </row>
    <row r="226" ht="14.25" customHeight="1">
      <c r="A226" s="84"/>
    </row>
    <row r="227" ht="14.25" customHeight="1">
      <c r="A227" s="84"/>
    </row>
    <row r="228" ht="14.25" customHeight="1">
      <c r="A228" s="84"/>
    </row>
    <row r="229" ht="14.25" customHeight="1">
      <c r="A229" s="84"/>
    </row>
    <row r="230" ht="14.25" customHeight="1">
      <c r="A230" s="84"/>
    </row>
    <row r="231" ht="14.25" customHeight="1">
      <c r="A231" s="84"/>
    </row>
    <row r="232" ht="14.25" customHeight="1">
      <c r="A232" s="84"/>
    </row>
    <row r="233" ht="14.25" customHeight="1">
      <c r="A233" s="84"/>
    </row>
    <row r="234" ht="14.25" customHeight="1">
      <c r="A234" s="84"/>
    </row>
    <row r="235" ht="14.25" customHeight="1">
      <c r="A235" s="84"/>
    </row>
    <row r="236" ht="14.25" customHeight="1">
      <c r="A236" s="84"/>
    </row>
    <row r="237" ht="14.25" customHeight="1">
      <c r="A237" s="84"/>
    </row>
    <row r="238" ht="14.25" customHeight="1">
      <c r="A238" s="84"/>
    </row>
    <row r="239" ht="14.25" customHeight="1">
      <c r="A239" s="84"/>
    </row>
    <row r="240" ht="14.25" customHeight="1">
      <c r="A240" s="84"/>
    </row>
    <row r="241" ht="14.25" customHeight="1">
      <c r="A241" s="84"/>
    </row>
    <row r="242" ht="14.25" customHeight="1">
      <c r="A242" s="84"/>
    </row>
    <row r="243" ht="14.25" customHeight="1">
      <c r="A243" s="84"/>
    </row>
    <row r="244" ht="14.25" customHeight="1">
      <c r="A244" s="84"/>
    </row>
    <row r="245" ht="14.25" customHeight="1">
      <c r="A245" s="84"/>
    </row>
    <row r="246" ht="14.25" customHeight="1">
      <c r="A246" s="84"/>
    </row>
    <row r="247" ht="14.25" customHeight="1">
      <c r="A247" s="84"/>
    </row>
    <row r="248" ht="14.25" customHeight="1">
      <c r="A248" s="84"/>
    </row>
    <row r="249" ht="14.25" customHeight="1">
      <c r="A249" s="84"/>
    </row>
    <row r="250" ht="14.25" customHeight="1">
      <c r="A250" s="84"/>
    </row>
    <row r="251" ht="14.25" customHeight="1">
      <c r="A251" s="84"/>
    </row>
    <row r="252" ht="14.25" customHeight="1">
      <c r="A252" s="84"/>
    </row>
    <row r="253" ht="14.25" customHeight="1">
      <c r="A253" s="84"/>
    </row>
    <row r="254" ht="14.25" customHeight="1">
      <c r="A254" s="84"/>
    </row>
    <row r="255" ht="14.25" customHeight="1">
      <c r="A255" s="84"/>
    </row>
    <row r="256" ht="14.25" customHeight="1">
      <c r="A256" s="84"/>
    </row>
    <row r="257" ht="14.25" customHeight="1">
      <c r="A257" s="84"/>
    </row>
    <row r="258" ht="14.25" customHeight="1">
      <c r="A258" s="84"/>
    </row>
    <row r="259" ht="14.25" customHeight="1">
      <c r="A259" s="84"/>
    </row>
    <row r="260" ht="14.25" customHeight="1">
      <c r="A260" s="84"/>
    </row>
    <row r="261" ht="14.25" customHeight="1">
      <c r="A261" s="84"/>
    </row>
    <row r="262" ht="14.25" customHeight="1">
      <c r="A262" s="84"/>
    </row>
    <row r="263" ht="14.25" customHeight="1">
      <c r="A263" s="84"/>
    </row>
    <row r="264" ht="14.25" customHeight="1">
      <c r="A264" s="84"/>
    </row>
    <row r="265" ht="14.25" customHeight="1">
      <c r="A265" s="84"/>
    </row>
    <row r="266" ht="14.25" customHeight="1">
      <c r="A266" s="84"/>
    </row>
    <row r="267" ht="14.25" customHeight="1">
      <c r="A267" s="84"/>
    </row>
    <row r="268" ht="14.25" customHeight="1">
      <c r="A268" s="84"/>
    </row>
    <row r="269" ht="14.25" customHeight="1">
      <c r="A269" s="84"/>
    </row>
    <row r="270" ht="14.25" customHeight="1">
      <c r="A270" s="84"/>
    </row>
    <row r="271" ht="14.25" customHeight="1">
      <c r="A271" s="84"/>
    </row>
    <row r="272" ht="14.25" customHeight="1">
      <c r="A272" s="84"/>
    </row>
    <row r="273" ht="14.25" customHeight="1">
      <c r="A273" s="84"/>
    </row>
    <row r="274" ht="14.25" customHeight="1">
      <c r="A274" s="84"/>
    </row>
    <row r="275" ht="14.25" customHeight="1">
      <c r="A275" s="84"/>
    </row>
    <row r="276" ht="14.25" customHeight="1">
      <c r="A276" s="84"/>
    </row>
    <row r="277" ht="14.25" customHeight="1">
      <c r="A277" s="84"/>
    </row>
    <row r="278" ht="14.25" customHeight="1">
      <c r="A278" s="84"/>
    </row>
    <row r="279" ht="14.25" customHeight="1">
      <c r="A279" s="84"/>
    </row>
    <row r="280" ht="14.25" customHeight="1">
      <c r="A280" s="84"/>
    </row>
    <row r="281" ht="14.25" customHeight="1">
      <c r="A281" s="84"/>
    </row>
    <row r="282" ht="14.25" customHeight="1">
      <c r="A282" s="84"/>
    </row>
    <row r="283" ht="14.25" customHeight="1">
      <c r="A283" s="84"/>
    </row>
    <row r="284" ht="14.25" customHeight="1">
      <c r="A284" s="84"/>
    </row>
    <row r="285" ht="14.25" customHeight="1">
      <c r="A285" s="84"/>
    </row>
    <row r="286" ht="14.25" customHeight="1">
      <c r="A286" s="84"/>
    </row>
    <row r="287" ht="14.25" customHeight="1">
      <c r="A287" s="84"/>
    </row>
    <row r="288" ht="14.25" customHeight="1">
      <c r="A288" s="84"/>
    </row>
    <row r="289" ht="14.25" customHeight="1">
      <c r="A289" s="84"/>
    </row>
    <row r="290" ht="14.25" customHeight="1">
      <c r="A290" s="84"/>
    </row>
    <row r="291" ht="14.25" customHeight="1">
      <c r="A291" s="84"/>
    </row>
    <row r="292" ht="14.25" customHeight="1">
      <c r="A292" s="84"/>
    </row>
    <row r="293" ht="14.25" customHeight="1">
      <c r="A293" s="84"/>
    </row>
    <row r="294" ht="14.25" customHeight="1">
      <c r="A294" s="84"/>
    </row>
    <row r="295" ht="14.25" customHeight="1">
      <c r="A295" s="84"/>
    </row>
    <row r="296" ht="14.25" customHeight="1">
      <c r="A296" s="84"/>
    </row>
    <row r="297" ht="14.25" customHeight="1">
      <c r="A297" s="84"/>
    </row>
    <row r="298" ht="14.25" customHeight="1">
      <c r="A298" s="84"/>
    </row>
    <row r="299" ht="14.25" customHeight="1">
      <c r="A299" s="84"/>
    </row>
    <row r="300" ht="14.25" customHeight="1">
      <c r="A300" s="84"/>
    </row>
    <row r="301" ht="14.25" customHeight="1">
      <c r="A301" s="84"/>
    </row>
    <row r="302" ht="14.25" customHeight="1">
      <c r="A302" s="84"/>
    </row>
    <row r="303" ht="14.25" customHeight="1">
      <c r="A303" s="84"/>
    </row>
    <row r="304" ht="14.25" customHeight="1">
      <c r="A304" s="84"/>
    </row>
    <row r="305" ht="14.25" customHeight="1">
      <c r="A305" s="84"/>
    </row>
    <row r="306" ht="14.25" customHeight="1">
      <c r="A306" s="84"/>
    </row>
    <row r="307" ht="14.25" customHeight="1">
      <c r="A307" s="84"/>
    </row>
    <row r="308" ht="14.25" customHeight="1">
      <c r="A308" s="84"/>
    </row>
    <row r="309" ht="14.25" customHeight="1">
      <c r="A309" s="84"/>
    </row>
    <row r="310" ht="14.25" customHeight="1">
      <c r="A310" s="84"/>
    </row>
    <row r="311" ht="14.25" customHeight="1">
      <c r="A311" s="84"/>
    </row>
    <row r="312" ht="14.25" customHeight="1">
      <c r="A312" s="84"/>
    </row>
    <row r="313" ht="14.25" customHeight="1">
      <c r="A313" s="84"/>
    </row>
    <row r="314" ht="14.25" customHeight="1">
      <c r="A314" s="84"/>
    </row>
    <row r="315" ht="14.25" customHeight="1">
      <c r="A315" s="84"/>
    </row>
    <row r="316" ht="14.25" customHeight="1">
      <c r="A316" s="84"/>
    </row>
    <row r="317" ht="14.25" customHeight="1">
      <c r="A317" s="84"/>
    </row>
    <row r="318" ht="14.25" customHeight="1">
      <c r="A318" s="84"/>
    </row>
    <row r="319" ht="14.25" customHeight="1">
      <c r="A319" s="84"/>
    </row>
    <row r="320" ht="14.25" customHeight="1">
      <c r="A320" s="84"/>
    </row>
    <row r="321" ht="14.25" customHeight="1">
      <c r="A321" s="84"/>
    </row>
    <row r="322" ht="14.25" customHeight="1">
      <c r="A322" s="84"/>
    </row>
    <row r="323" ht="14.25" customHeight="1">
      <c r="A323" s="84"/>
    </row>
    <row r="324" ht="14.25" customHeight="1">
      <c r="A324" s="84"/>
    </row>
    <row r="325" ht="14.25" customHeight="1">
      <c r="A325" s="84"/>
    </row>
    <row r="326" ht="14.25" customHeight="1">
      <c r="A326" s="84"/>
    </row>
    <row r="327" ht="14.25" customHeight="1">
      <c r="A327" s="84"/>
    </row>
    <row r="328" ht="14.25" customHeight="1">
      <c r="A328" s="84"/>
    </row>
    <row r="329" ht="14.25" customHeight="1">
      <c r="A329" s="84"/>
    </row>
    <row r="330" ht="14.25" customHeight="1">
      <c r="A330" s="84"/>
    </row>
    <row r="331" ht="14.25" customHeight="1">
      <c r="A331" s="84"/>
    </row>
    <row r="332" ht="14.25" customHeight="1">
      <c r="A332" s="84"/>
    </row>
    <row r="333" ht="14.25" customHeight="1">
      <c r="A333" s="84"/>
    </row>
    <row r="334" ht="14.25" customHeight="1">
      <c r="A334" s="84"/>
    </row>
    <row r="335" ht="14.25" customHeight="1">
      <c r="A335" s="84"/>
    </row>
    <row r="336" ht="14.25" customHeight="1">
      <c r="A336" s="84"/>
    </row>
    <row r="337" ht="14.25" customHeight="1">
      <c r="A337" s="84"/>
    </row>
    <row r="338" ht="14.25" customHeight="1">
      <c r="A338" s="84"/>
    </row>
    <row r="339" ht="14.25" customHeight="1">
      <c r="A339" s="84"/>
    </row>
    <row r="340" ht="14.25" customHeight="1">
      <c r="A340" s="84"/>
    </row>
    <row r="341" ht="14.25" customHeight="1">
      <c r="A341" s="84"/>
    </row>
    <row r="342" ht="14.25" customHeight="1">
      <c r="A342" s="84"/>
    </row>
    <row r="343" ht="14.25" customHeight="1">
      <c r="A343" s="84"/>
    </row>
    <row r="344" ht="14.25" customHeight="1">
      <c r="A344" s="84"/>
    </row>
    <row r="345" ht="14.25" customHeight="1">
      <c r="A345" s="84"/>
    </row>
    <row r="346" ht="14.25" customHeight="1">
      <c r="A346" s="84"/>
    </row>
    <row r="347" ht="14.25" customHeight="1">
      <c r="A347" s="84"/>
    </row>
    <row r="348" ht="14.25" customHeight="1">
      <c r="A348" s="84"/>
    </row>
    <row r="349" ht="14.25" customHeight="1">
      <c r="A349" s="84"/>
    </row>
    <row r="350" ht="14.25" customHeight="1">
      <c r="A350" s="84"/>
    </row>
    <row r="351" ht="14.25" customHeight="1">
      <c r="A351" s="84"/>
    </row>
    <row r="352" ht="14.25" customHeight="1">
      <c r="A352" s="84"/>
    </row>
    <row r="353" ht="14.25" customHeight="1">
      <c r="A353" s="84"/>
    </row>
    <row r="354" ht="14.25" customHeight="1">
      <c r="A354" s="84"/>
    </row>
    <row r="355" ht="14.25" customHeight="1">
      <c r="A355" s="84"/>
    </row>
    <row r="356" ht="14.25" customHeight="1">
      <c r="A356" s="84"/>
    </row>
    <row r="357" ht="14.25" customHeight="1">
      <c r="A357" s="84"/>
    </row>
    <row r="358" ht="14.25" customHeight="1">
      <c r="A358" s="84"/>
    </row>
    <row r="359" ht="14.25" customHeight="1">
      <c r="A359" s="84"/>
    </row>
    <row r="360" ht="14.25" customHeight="1">
      <c r="A360" s="84"/>
    </row>
    <row r="361" ht="14.25" customHeight="1">
      <c r="A361" s="84"/>
    </row>
    <row r="362" ht="14.25" customHeight="1">
      <c r="A362" s="84"/>
    </row>
    <row r="363" ht="14.25" customHeight="1">
      <c r="A363" s="84"/>
    </row>
    <row r="364" ht="14.25" customHeight="1">
      <c r="A364" s="84"/>
    </row>
    <row r="365" ht="14.25" customHeight="1">
      <c r="A365" s="84"/>
    </row>
    <row r="366" ht="14.25" customHeight="1">
      <c r="A366" s="84"/>
    </row>
    <row r="367" ht="14.25" customHeight="1">
      <c r="A367" s="84"/>
    </row>
    <row r="368" ht="14.25" customHeight="1">
      <c r="A368" s="84"/>
    </row>
    <row r="369" ht="14.25" customHeight="1">
      <c r="A369" s="84"/>
    </row>
    <row r="370" ht="14.25" customHeight="1">
      <c r="A370" s="84"/>
    </row>
    <row r="371" ht="14.25" customHeight="1">
      <c r="A371" s="84"/>
    </row>
    <row r="372" ht="14.25" customHeight="1">
      <c r="A372" s="84"/>
    </row>
    <row r="373" ht="14.25" customHeight="1">
      <c r="A373" s="84"/>
    </row>
    <row r="374" ht="14.25" customHeight="1">
      <c r="A374" s="84"/>
    </row>
    <row r="375" ht="14.25" customHeight="1">
      <c r="A375" s="84"/>
    </row>
    <row r="376" ht="14.25" customHeight="1">
      <c r="A376" s="84"/>
    </row>
    <row r="377" ht="14.25" customHeight="1">
      <c r="A377" s="84"/>
    </row>
    <row r="378" ht="14.25" customHeight="1">
      <c r="A378" s="84"/>
    </row>
    <row r="379" ht="14.25" customHeight="1">
      <c r="A379" s="84"/>
    </row>
    <row r="380" ht="14.25" customHeight="1">
      <c r="A380" s="84"/>
    </row>
    <row r="381" ht="14.25" customHeight="1">
      <c r="A381" s="84"/>
    </row>
    <row r="382" ht="14.25" customHeight="1">
      <c r="A382" s="84"/>
    </row>
    <row r="383" ht="14.25" customHeight="1">
      <c r="A383" s="84"/>
    </row>
    <row r="384" ht="14.25" customHeight="1">
      <c r="A384" s="84"/>
    </row>
    <row r="385" ht="14.25" customHeight="1">
      <c r="A385" s="84"/>
    </row>
    <row r="386" ht="14.25" customHeight="1">
      <c r="A386" s="84"/>
    </row>
    <row r="387" ht="14.25" customHeight="1">
      <c r="A387" s="84"/>
    </row>
    <row r="388" ht="14.25" customHeight="1">
      <c r="A388" s="84"/>
    </row>
    <row r="389" ht="14.25" customHeight="1">
      <c r="A389" s="84"/>
    </row>
    <row r="390" ht="14.25" customHeight="1">
      <c r="A390" s="84"/>
    </row>
    <row r="391" ht="14.25" customHeight="1">
      <c r="A391" s="84"/>
    </row>
    <row r="392" ht="14.25" customHeight="1">
      <c r="A392" s="84"/>
    </row>
    <row r="393" ht="14.25" customHeight="1">
      <c r="A393" s="84"/>
    </row>
    <row r="394" ht="14.25" customHeight="1">
      <c r="A394" s="84"/>
    </row>
    <row r="395" ht="14.25" customHeight="1">
      <c r="A395" s="84"/>
    </row>
    <row r="396" ht="14.25" customHeight="1">
      <c r="A396" s="84"/>
    </row>
    <row r="397" ht="14.25" customHeight="1">
      <c r="A397" s="84"/>
    </row>
    <row r="398" ht="14.25" customHeight="1">
      <c r="A398" s="84"/>
    </row>
    <row r="399" ht="14.25" customHeight="1">
      <c r="A399" s="84"/>
    </row>
    <row r="400" ht="14.25" customHeight="1">
      <c r="A400" s="84"/>
    </row>
    <row r="401" ht="14.25" customHeight="1">
      <c r="A401" s="84"/>
    </row>
    <row r="402" ht="14.25" customHeight="1">
      <c r="A402" s="84"/>
    </row>
    <row r="403" ht="14.25" customHeight="1">
      <c r="A403" s="84"/>
    </row>
    <row r="404" ht="14.25" customHeight="1">
      <c r="A404" s="84"/>
    </row>
    <row r="405" ht="14.25" customHeight="1">
      <c r="A405" s="84"/>
    </row>
    <row r="406" ht="14.25" customHeight="1">
      <c r="A406" s="84"/>
    </row>
    <row r="407" ht="14.25" customHeight="1">
      <c r="A407" s="84"/>
    </row>
    <row r="408" ht="14.25" customHeight="1">
      <c r="A408" s="84"/>
    </row>
    <row r="409" ht="14.25" customHeight="1">
      <c r="A409" s="84"/>
    </row>
    <row r="410" ht="14.25" customHeight="1">
      <c r="A410" s="84"/>
    </row>
    <row r="411" ht="14.25" customHeight="1">
      <c r="A411" s="84"/>
    </row>
    <row r="412" ht="14.25" customHeight="1">
      <c r="A412" s="84"/>
    </row>
    <row r="413" ht="14.25" customHeight="1">
      <c r="A413" s="84"/>
    </row>
    <row r="414" ht="14.25" customHeight="1">
      <c r="A414" s="84"/>
    </row>
    <row r="415" ht="14.25" customHeight="1">
      <c r="A415" s="84"/>
    </row>
    <row r="416" ht="14.25" customHeight="1">
      <c r="A416" s="84"/>
    </row>
    <row r="417" ht="14.25" customHeight="1">
      <c r="A417" s="84"/>
    </row>
    <row r="418" ht="14.25" customHeight="1">
      <c r="A418" s="84"/>
    </row>
    <row r="419" ht="14.25" customHeight="1">
      <c r="A419" s="84"/>
    </row>
    <row r="420" ht="14.25" customHeight="1">
      <c r="A420" s="84"/>
    </row>
    <row r="421" ht="14.25" customHeight="1">
      <c r="A421" s="84"/>
    </row>
    <row r="422" ht="14.25" customHeight="1">
      <c r="A422" s="84"/>
    </row>
    <row r="423" ht="14.25" customHeight="1">
      <c r="A423" s="84"/>
    </row>
    <row r="424" ht="14.25" customHeight="1">
      <c r="A424" s="84"/>
    </row>
    <row r="425" ht="14.25" customHeight="1">
      <c r="A425" s="84"/>
    </row>
    <row r="426" ht="14.25" customHeight="1">
      <c r="A426" s="84"/>
    </row>
    <row r="427" ht="14.25" customHeight="1">
      <c r="A427" s="84"/>
    </row>
    <row r="428" ht="14.25" customHeight="1">
      <c r="A428" s="84"/>
    </row>
    <row r="429" ht="14.25" customHeight="1">
      <c r="A429" s="84"/>
    </row>
    <row r="430" ht="14.25" customHeight="1">
      <c r="A430" s="84"/>
    </row>
    <row r="431" ht="14.25" customHeight="1">
      <c r="A431" s="84"/>
    </row>
    <row r="432" ht="14.25" customHeight="1">
      <c r="A432" s="84"/>
    </row>
    <row r="433" ht="14.25" customHeight="1">
      <c r="A433" s="84"/>
    </row>
    <row r="434" ht="14.25" customHeight="1">
      <c r="A434" s="84"/>
    </row>
    <row r="435" ht="14.25" customHeight="1">
      <c r="A435" s="84"/>
    </row>
    <row r="436" ht="14.25" customHeight="1">
      <c r="A436" s="84"/>
    </row>
    <row r="437" ht="14.25" customHeight="1">
      <c r="A437" s="84"/>
    </row>
    <row r="438" ht="14.25" customHeight="1">
      <c r="A438" s="84"/>
    </row>
    <row r="439" ht="14.25" customHeight="1">
      <c r="A439" s="84"/>
    </row>
    <row r="440" ht="14.25" customHeight="1">
      <c r="A440" s="84"/>
    </row>
    <row r="441" ht="14.25" customHeight="1">
      <c r="A441" s="84"/>
    </row>
    <row r="442" ht="14.25" customHeight="1">
      <c r="A442" s="84"/>
    </row>
    <row r="443" ht="14.25" customHeight="1">
      <c r="A443" s="84"/>
    </row>
    <row r="444" ht="14.25" customHeight="1">
      <c r="A444" s="84"/>
    </row>
    <row r="445" ht="14.25" customHeight="1">
      <c r="A445" s="84"/>
    </row>
    <row r="446" ht="14.25" customHeight="1">
      <c r="A446" s="84"/>
    </row>
    <row r="447" ht="14.25" customHeight="1">
      <c r="A447" s="84"/>
    </row>
    <row r="448" ht="14.25" customHeight="1">
      <c r="A448" s="84"/>
    </row>
    <row r="449" ht="14.25" customHeight="1">
      <c r="A449" s="84"/>
    </row>
    <row r="450" ht="14.25" customHeight="1">
      <c r="A450" s="84"/>
    </row>
    <row r="451" ht="14.25" customHeight="1">
      <c r="A451" s="84"/>
    </row>
    <row r="452" ht="14.25" customHeight="1">
      <c r="A452" s="84"/>
    </row>
    <row r="453" ht="14.25" customHeight="1">
      <c r="A453" s="84"/>
    </row>
    <row r="454" ht="14.25" customHeight="1">
      <c r="A454" s="84"/>
    </row>
    <row r="455" ht="14.25" customHeight="1">
      <c r="A455" s="84"/>
    </row>
    <row r="456" ht="14.25" customHeight="1">
      <c r="A456" s="84"/>
    </row>
    <row r="457" ht="14.25" customHeight="1">
      <c r="A457" s="84"/>
    </row>
    <row r="458" ht="14.25" customHeight="1">
      <c r="A458" s="84"/>
    </row>
    <row r="459" ht="14.25" customHeight="1">
      <c r="A459" s="84"/>
    </row>
    <row r="460" ht="14.25" customHeight="1">
      <c r="A460" s="84"/>
    </row>
    <row r="461" ht="14.25" customHeight="1">
      <c r="A461" s="84"/>
    </row>
    <row r="462" ht="14.25" customHeight="1">
      <c r="A462" s="84"/>
    </row>
    <row r="463" ht="14.25" customHeight="1">
      <c r="A463" s="84"/>
    </row>
    <row r="464" ht="14.25" customHeight="1">
      <c r="A464" s="84"/>
    </row>
    <row r="465" ht="14.25" customHeight="1">
      <c r="A465" s="84"/>
    </row>
    <row r="466" ht="14.25" customHeight="1">
      <c r="A466" s="84"/>
    </row>
    <row r="467" ht="14.25" customHeight="1">
      <c r="A467" s="84"/>
    </row>
    <row r="468" ht="14.25" customHeight="1">
      <c r="A468" s="84"/>
    </row>
    <row r="469" ht="14.25" customHeight="1">
      <c r="A469" s="84"/>
    </row>
    <row r="470" ht="14.25" customHeight="1">
      <c r="A470" s="84"/>
    </row>
    <row r="471" ht="14.25" customHeight="1">
      <c r="A471" s="84"/>
    </row>
    <row r="472" ht="14.25" customHeight="1">
      <c r="A472" s="84"/>
    </row>
    <row r="473" ht="14.25" customHeight="1">
      <c r="A473" s="84"/>
    </row>
    <row r="474" ht="14.25" customHeight="1">
      <c r="A474" s="84"/>
    </row>
    <row r="475" ht="14.25" customHeight="1">
      <c r="A475" s="84"/>
    </row>
    <row r="476" ht="14.25" customHeight="1">
      <c r="A476" s="84"/>
    </row>
    <row r="477" ht="14.25" customHeight="1">
      <c r="A477" s="84"/>
    </row>
    <row r="478" ht="14.25" customHeight="1">
      <c r="A478" s="84"/>
    </row>
    <row r="479" ht="14.25" customHeight="1">
      <c r="A479" s="84"/>
    </row>
    <row r="480" ht="14.25" customHeight="1">
      <c r="A480" s="84"/>
    </row>
    <row r="481" ht="14.25" customHeight="1">
      <c r="A481" s="84"/>
    </row>
    <row r="482" ht="14.25" customHeight="1">
      <c r="A482" s="84"/>
    </row>
    <row r="483" ht="14.25" customHeight="1">
      <c r="A483" s="84"/>
    </row>
    <row r="484" ht="14.25" customHeight="1">
      <c r="A484" s="84"/>
    </row>
    <row r="485" ht="14.25" customHeight="1">
      <c r="A485" s="84"/>
    </row>
    <row r="486" ht="14.25" customHeight="1">
      <c r="A486" s="84"/>
    </row>
    <row r="487" ht="14.25" customHeight="1">
      <c r="A487" s="84"/>
    </row>
    <row r="488" ht="14.25" customHeight="1">
      <c r="A488" s="84"/>
    </row>
    <row r="489" ht="14.25" customHeight="1">
      <c r="A489" s="84"/>
    </row>
    <row r="490" ht="14.25" customHeight="1">
      <c r="A490" s="84"/>
    </row>
    <row r="491" ht="14.25" customHeight="1">
      <c r="A491" s="84"/>
    </row>
    <row r="492" ht="14.25" customHeight="1">
      <c r="A492" s="84"/>
    </row>
    <row r="493" ht="14.25" customHeight="1">
      <c r="A493" s="84"/>
    </row>
    <row r="494" ht="14.25" customHeight="1">
      <c r="A494" s="84"/>
    </row>
    <row r="495" ht="14.25" customHeight="1">
      <c r="A495" s="84"/>
    </row>
    <row r="496" ht="14.25" customHeight="1">
      <c r="A496" s="84"/>
    </row>
    <row r="497" ht="14.25" customHeight="1">
      <c r="A497" s="84"/>
    </row>
    <row r="498" ht="14.25" customHeight="1">
      <c r="A498" s="84"/>
    </row>
    <row r="499" ht="14.25" customHeight="1">
      <c r="A499" s="84"/>
    </row>
    <row r="500" ht="14.25" customHeight="1">
      <c r="A500" s="84"/>
    </row>
    <row r="501" ht="14.25" customHeight="1">
      <c r="A501" s="84"/>
    </row>
    <row r="502" ht="14.25" customHeight="1">
      <c r="A502" s="84"/>
    </row>
    <row r="503" ht="14.25" customHeight="1">
      <c r="A503" s="84"/>
    </row>
    <row r="504" ht="14.25" customHeight="1">
      <c r="A504" s="84"/>
    </row>
    <row r="505" ht="14.25" customHeight="1">
      <c r="A505" s="84"/>
    </row>
    <row r="506" ht="14.25" customHeight="1">
      <c r="A506" s="84"/>
    </row>
    <row r="507" ht="14.25" customHeight="1">
      <c r="A507" s="84"/>
    </row>
    <row r="508" ht="14.25" customHeight="1">
      <c r="A508" s="84"/>
    </row>
    <row r="509" ht="14.25" customHeight="1">
      <c r="A509" s="84"/>
    </row>
    <row r="510" ht="14.25" customHeight="1">
      <c r="A510" s="84"/>
    </row>
    <row r="511" ht="14.25" customHeight="1">
      <c r="A511" s="84"/>
    </row>
    <row r="512" ht="14.25" customHeight="1">
      <c r="A512" s="84"/>
    </row>
    <row r="513" ht="14.25" customHeight="1">
      <c r="A513" s="84"/>
    </row>
    <row r="514" ht="14.25" customHeight="1">
      <c r="A514" s="84"/>
    </row>
    <row r="515" ht="14.25" customHeight="1">
      <c r="A515" s="84"/>
    </row>
    <row r="516" ht="14.25" customHeight="1">
      <c r="A516" s="84"/>
    </row>
    <row r="517" ht="14.25" customHeight="1">
      <c r="A517" s="84"/>
    </row>
    <row r="518" ht="14.25" customHeight="1">
      <c r="A518" s="84"/>
    </row>
    <row r="519" ht="14.25" customHeight="1">
      <c r="A519" s="84"/>
    </row>
    <row r="520" ht="14.25" customHeight="1">
      <c r="A520" s="84"/>
    </row>
    <row r="521" ht="14.25" customHeight="1">
      <c r="A521" s="84"/>
    </row>
    <row r="522" ht="14.25" customHeight="1">
      <c r="A522" s="84"/>
    </row>
    <row r="523" ht="14.25" customHeight="1">
      <c r="A523" s="84"/>
    </row>
    <row r="524" ht="14.25" customHeight="1">
      <c r="A524" s="84"/>
    </row>
    <row r="525" ht="14.25" customHeight="1">
      <c r="A525" s="84"/>
    </row>
    <row r="526" ht="14.25" customHeight="1">
      <c r="A526" s="84"/>
    </row>
    <row r="527" ht="14.25" customHeight="1">
      <c r="A527" s="84"/>
    </row>
    <row r="528" ht="14.25" customHeight="1">
      <c r="A528" s="84"/>
    </row>
    <row r="529" ht="14.25" customHeight="1">
      <c r="A529" s="84"/>
    </row>
    <row r="530" ht="14.25" customHeight="1">
      <c r="A530" s="84"/>
    </row>
    <row r="531" ht="14.25" customHeight="1">
      <c r="A531" s="84"/>
    </row>
    <row r="532" ht="14.25" customHeight="1">
      <c r="A532" s="84"/>
    </row>
    <row r="533" ht="14.25" customHeight="1">
      <c r="A533" s="84"/>
    </row>
    <row r="534" ht="14.25" customHeight="1">
      <c r="A534" s="84"/>
    </row>
    <row r="535" ht="14.25" customHeight="1">
      <c r="A535" s="84"/>
    </row>
    <row r="536" ht="14.25" customHeight="1">
      <c r="A536" s="84"/>
    </row>
    <row r="537" ht="14.25" customHeight="1">
      <c r="A537" s="84"/>
    </row>
    <row r="538" ht="14.25" customHeight="1">
      <c r="A538" s="84"/>
    </row>
    <row r="539" ht="14.25" customHeight="1">
      <c r="A539" s="84"/>
    </row>
    <row r="540" ht="14.25" customHeight="1">
      <c r="A540" s="84"/>
    </row>
    <row r="541" ht="14.25" customHeight="1">
      <c r="A541" s="84"/>
    </row>
    <row r="542" ht="14.25" customHeight="1">
      <c r="A542" s="84"/>
    </row>
    <row r="543" ht="14.25" customHeight="1">
      <c r="A543" s="84"/>
    </row>
    <row r="544" ht="14.25" customHeight="1">
      <c r="A544" s="84"/>
    </row>
    <row r="545" ht="14.25" customHeight="1">
      <c r="A545" s="84"/>
    </row>
    <row r="546" ht="14.25" customHeight="1">
      <c r="A546" s="84"/>
    </row>
    <row r="547" ht="14.25" customHeight="1">
      <c r="A547" s="84"/>
    </row>
    <row r="548" ht="14.25" customHeight="1">
      <c r="A548" s="84"/>
    </row>
    <row r="549" ht="14.25" customHeight="1">
      <c r="A549" s="84"/>
    </row>
    <row r="550" ht="14.25" customHeight="1">
      <c r="A550" s="84"/>
    </row>
    <row r="551" ht="14.25" customHeight="1">
      <c r="A551" s="84"/>
    </row>
    <row r="552" ht="14.25" customHeight="1">
      <c r="A552" s="84"/>
    </row>
    <row r="553" ht="14.25" customHeight="1">
      <c r="A553" s="84"/>
    </row>
    <row r="554" ht="14.25" customHeight="1">
      <c r="A554" s="84"/>
    </row>
    <row r="555" ht="14.25" customHeight="1">
      <c r="A555" s="84"/>
    </row>
    <row r="556" ht="14.25" customHeight="1">
      <c r="A556" s="84"/>
    </row>
    <row r="557" ht="14.25" customHeight="1">
      <c r="A557" s="84"/>
    </row>
    <row r="558" ht="14.25" customHeight="1">
      <c r="A558" s="84"/>
    </row>
    <row r="559" ht="14.25" customHeight="1">
      <c r="A559" s="84"/>
    </row>
    <row r="560" ht="14.25" customHeight="1">
      <c r="A560" s="84"/>
    </row>
    <row r="561" ht="14.25" customHeight="1">
      <c r="A561" s="84"/>
    </row>
    <row r="562" ht="14.25" customHeight="1">
      <c r="A562" s="84"/>
    </row>
    <row r="563" ht="14.25" customHeight="1">
      <c r="A563" s="84"/>
    </row>
    <row r="564" ht="14.25" customHeight="1">
      <c r="A564" s="84"/>
    </row>
    <row r="565" ht="14.25" customHeight="1">
      <c r="A565" s="84"/>
    </row>
    <row r="566" ht="14.25" customHeight="1">
      <c r="A566" s="84"/>
    </row>
    <row r="567" ht="14.25" customHeight="1">
      <c r="A567" s="84"/>
    </row>
    <row r="568" ht="14.25" customHeight="1">
      <c r="A568" s="84"/>
    </row>
    <row r="569" ht="14.25" customHeight="1">
      <c r="A569" s="84"/>
    </row>
    <row r="570" ht="14.25" customHeight="1">
      <c r="A570" s="84"/>
    </row>
    <row r="571" ht="14.25" customHeight="1">
      <c r="A571" s="84"/>
    </row>
    <row r="572" ht="14.25" customHeight="1">
      <c r="A572" s="84"/>
    </row>
    <row r="573" ht="14.25" customHeight="1">
      <c r="A573" s="84"/>
    </row>
    <row r="574" ht="14.25" customHeight="1">
      <c r="A574" s="84"/>
    </row>
    <row r="575" ht="14.25" customHeight="1">
      <c r="A575" s="84"/>
    </row>
    <row r="576" ht="14.25" customHeight="1">
      <c r="A576" s="84"/>
    </row>
    <row r="577" ht="14.25" customHeight="1">
      <c r="A577" s="84"/>
    </row>
    <row r="578" ht="14.25" customHeight="1">
      <c r="A578" s="84"/>
    </row>
    <row r="579" ht="14.25" customHeight="1">
      <c r="A579" s="84"/>
    </row>
    <row r="580" ht="14.25" customHeight="1">
      <c r="A580" s="84"/>
    </row>
    <row r="581" ht="14.25" customHeight="1">
      <c r="A581" s="84"/>
    </row>
    <row r="582" ht="14.25" customHeight="1">
      <c r="A582" s="84"/>
    </row>
    <row r="583" ht="14.25" customHeight="1">
      <c r="A583" s="84"/>
    </row>
    <row r="584" ht="14.25" customHeight="1">
      <c r="A584" s="84"/>
    </row>
    <row r="585" ht="14.25" customHeight="1">
      <c r="A585" s="84"/>
    </row>
    <row r="586" ht="14.25" customHeight="1">
      <c r="A586" s="84"/>
    </row>
    <row r="587" ht="14.25" customHeight="1">
      <c r="A587" s="84"/>
    </row>
    <row r="588" ht="14.25" customHeight="1">
      <c r="A588" s="84"/>
    </row>
    <row r="589" ht="14.25" customHeight="1">
      <c r="A589" s="84"/>
    </row>
    <row r="590" ht="14.25" customHeight="1">
      <c r="A590" s="84"/>
    </row>
    <row r="591" ht="14.25" customHeight="1">
      <c r="A591" s="84"/>
    </row>
    <row r="592" ht="14.25" customHeight="1">
      <c r="A592" s="84"/>
    </row>
    <row r="593" ht="14.25" customHeight="1">
      <c r="A593" s="84"/>
    </row>
    <row r="594" ht="14.25" customHeight="1">
      <c r="A594" s="84"/>
    </row>
    <row r="595" ht="14.25" customHeight="1">
      <c r="A595" s="84"/>
    </row>
    <row r="596" ht="14.25" customHeight="1">
      <c r="A596" s="84"/>
    </row>
    <row r="597" ht="14.25" customHeight="1">
      <c r="A597" s="84"/>
    </row>
    <row r="598" ht="14.25" customHeight="1">
      <c r="A598" s="84"/>
    </row>
    <row r="599" ht="14.25" customHeight="1">
      <c r="A599" s="84"/>
    </row>
    <row r="600" ht="14.25" customHeight="1">
      <c r="A600" s="84"/>
    </row>
    <row r="601" ht="14.25" customHeight="1">
      <c r="A601" s="84"/>
    </row>
    <row r="602" ht="14.25" customHeight="1">
      <c r="A602" s="84"/>
    </row>
    <row r="603" ht="14.25" customHeight="1">
      <c r="A603" s="84"/>
    </row>
    <row r="604" ht="14.25" customHeight="1">
      <c r="A604" s="84"/>
    </row>
    <row r="605" ht="14.25" customHeight="1">
      <c r="A605" s="84"/>
    </row>
    <row r="606" ht="14.25" customHeight="1">
      <c r="A606" s="84"/>
    </row>
    <row r="607" ht="14.25" customHeight="1">
      <c r="A607" s="84"/>
    </row>
    <row r="608" ht="14.25" customHeight="1">
      <c r="A608" s="84"/>
    </row>
    <row r="609" ht="14.25" customHeight="1">
      <c r="A609" s="84"/>
    </row>
    <row r="610" ht="14.25" customHeight="1">
      <c r="A610" s="84"/>
    </row>
    <row r="611" ht="14.25" customHeight="1">
      <c r="A611" s="84"/>
    </row>
    <row r="612" ht="14.25" customHeight="1">
      <c r="A612" s="84"/>
    </row>
    <row r="613" ht="14.25" customHeight="1">
      <c r="A613" s="84"/>
    </row>
    <row r="614" ht="14.25" customHeight="1">
      <c r="A614" s="84"/>
    </row>
    <row r="615" ht="14.25" customHeight="1">
      <c r="A615" s="84"/>
    </row>
    <row r="616" ht="14.25" customHeight="1">
      <c r="A616" s="84"/>
    </row>
    <row r="617" ht="14.25" customHeight="1">
      <c r="A617" s="84"/>
    </row>
    <row r="618" ht="14.25" customHeight="1">
      <c r="A618" s="84"/>
    </row>
    <row r="619" ht="14.25" customHeight="1">
      <c r="A619" s="84"/>
    </row>
    <row r="620" ht="14.25" customHeight="1">
      <c r="A620" s="84"/>
    </row>
    <row r="621" ht="14.25" customHeight="1">
      <c r="A621" s="84"/>
    </row>
    <row r="622" ht="14.25" customHeight="1">
      <c r="A622" s="84"/>
    </row>
    <row r="623" ht="14.25" customHeight="1">
      <c r="A623" s="84"/>
    </row>
    <row r="624" ht="14.25" customHeight="1">
      <c r="A624" s="84"/>
    </row>
    <row r="625" ht="14.25" customHeight="1">
      <c r="A625" s="84"/>
    </row>
    <row r="626" ht="14.25" customHeight="1">
      <c r="A626" s="84"/>
    </row>
    <row r="627" ht="14.25" customHeight="1">
      <c r="A627" s="84"/>
    </row>
    <row r="628" ht="14.25" customHeight="1">
      <c r="A628" s="84"/>
    </row>
    <row r="629" ht="14.25" customHeight="1">
      <c r="A629" s="84"/>
    </row>
    <row r="630" ht="14.25" customHeight="1">
      <c r="A630" s="84"/>
    </row>
    <row r="631" ht="14.25" customHeight="1">
      <c r="A631" s="84"/>
    </row>
    <row r="632" ht="14.25" customHeight="1">
      <c r="A632" s="84"/>
    </row>
    <row r="633" ht="14.25" customHeight="1">
      <c r="A633" s="84"/>
    </row>
    <row r="634" ht="14.25" customHeight="1">
      <c r="A634" s="84"/>
    </row>
    <row r="635" ht="14.25" customHeight="1">
      <c r="A635" s="84"/>
    </row>
    <row r="636" ht="14.25" customHeight="1">
      <c r="A636" s="84"/>
    </row>
    <row r="637" ht="14.25" customHeight="1">
      <c r="A637" s="84"/>
    </row>
    <row r="638" ht="14.25" customHeight="1">
      <c r="A638" s="84"/>
    </row>
    <row r="639" ht="14.25" customHeight="1">
      <c r="A639" s="84"/>
    </row>
    <row r="640" ht="14.25" customHeight="1">
      <c r="A640" s="84"/>
    </row>
    <row r="641" ht="14.25" customHeight="1">
      <c r="A641" s="84"/>
    </row>
    <row r="642" ht="14.25" customHeight="1">
      <c r="A642" s="84"/>
    </row>
    <row r="643" ht="14.25" customHeight="1">
      <c r="A643" s="84"/>
    </row>
    <row r="644" ht="14.25" customHeight="1">
      <c r="A644" s="84"/>
    </row>
    <row r="645" ht="14.25" customHeight="1">
      <c r="A645" s="84"/>
    </row>
    <row r="646" ht="14.25" customHeight="1">
      <c r="A646" s="84"/>
    </row>
    <row r="647" ht="14.25" customHeight="1">
      <c r="A647" s="84"/>
    </row>
    <row r="648" ht="14.25" customHeight="1">
      <c r="A648" s="84"/>
    </row>
    <row r="649" ht="14.25" customHeight="1">
      <c r="A649" s="84"/>
    </row>
    <row r="650" ht="14.25" customHeight="1">
      <c r="A650" s="84"/>
    </row>
    <row r="651" ht="14.25" customHeight="1">
      <c r="A651" s="84"/>
    </row>
    <row r="652" ht="14.25" customHeight="1">
      <c r="A652" s="84"/>
    </row>
    <row r="653" ht="14.25" customHeight="1">
      <c r="A653" s="84"/>
    </row>
    <row r="654" ht="14.25" customHeight="1">
      <c r="A654" s="84"/>
    </row>
    <row r="655" ht="14.25" customHeight="1">
      <c r="A655" s="84"/>
    </row>
    <row r="656" ht="14.25" customHeight="1">
      <c r="A656" s="84"/>
    </row>
    <row r="657" ht="14.25" customHeight="1">
      <c r="A657" s="84"/>
    </row>
    <row r="658" ht="14.25" customHeight="1">
      <c r="A658" s="84"/>
    </row>
    <row r="659" ht="14.25" customHeight="1">
      <c r="A659" s="84"/>
    </row>
    <row r="660" ht="14.25" customHeight="1">
      <c r="A660" s="84"/>
    </row>
    <row r="661" ht="14.25" customHeight="1">
      <c r="A661" s="84"/>
    </row>
    <row r="662" ht="14.25" customHeight="1">
      <c r="A662" s="84"/>
    </row>
    <row r="663" ht="14.25" customHeight="1">
      <c r="A663" s="84"/>
    </row>
    <row r="664" ht="14.25" customHeight="1">
      <c r="A664" s="84"/>
    </row>
    <row r="665" ht="14.25" customHeight="1">
      <c r="A665" s="84"/>
    </row>
    <row r="666" ht="14.25" customHeight="1">
      <c r="A666" s="84"/>
    </row>
    <row r="667" ht="14.25" customHeight="1">
      <c r="A667" s="84"/>
    </row>
    <row r="668" ht="14.25" customHeight="1">
      <c r="A668" s="84"/>
    </row>
    <row r="669" ht="14.25" customHeight="1">
      <c r="A669" s="84"/>
    </row>
    <row r="670" ht="14.25" customHeight="1">
      <c r="A670" s="84"/>
    </row>
    <row r="671" ht="14.25" customHeight="1">
      <c r="A671" s="84"/>
    </row>
    <row r="672" ht="14.25" customHeight="1">
      <c r="A672" s="84"/>
    </row>
    <row r="673" ht="14.25" customHeight="1">
      <c r="A673" s="84"/>
    </row>
    <row r="674" ht="14.25" customHeight="1">
      <c r="A674" s="84"/>
    </row>
    <row r="675" ht="14.25" customHeight="1">
      <c r="A675" s="84"/>
    </row>
    <row r="676" ht="14.25" customHeight="1">
      <c r="A676" s="84"/>
    </row>
    <row r="677" ht="14.25" customHeight="1">
      <c r="A677" s="84"/>
    </row>
    <row r="678" ht="14.25" customHeight="1">
      <c r="A678" s="84"/>
    </row>
    <row r="679" ht="14.25" customHeight="1">
      <c r="A679" s="84"/>
    </row>
    <row r="680" ht="14.25" customHeight="1">
      <c r="A680" s="84"/>
    </row>
    <row r="681" ht="14.25" customHeight="1">
      <c r="A681" s="84"/>
    </row>
    <row r="682" ht="14.25" customHeight="1">
      <c r="A682" s="84"/>
    </row>
    <row r="683" ht="14.25" customHeight="1">
      <c r="A683" s="84"/>
    </row>
    <row r="684" ht="14.25" customHeight="1">
      <c r="A684" s="84"/>
    </row>
    <row r="685" ht="14.25" customHeight="1">
      <c r="A685" s="84"/>
    </row>
    <row r="686" ht="14.25" customHeight="1">
      <c r="A686" s="84"/>
    </row>
    <row r="687" ht="14.25" customHeight="1">
      <c r="A687" s="84"/>
    </row>
    <row r="688" ht="14.25" customHeight="1">
      <c r="A688" s="84"/>
    </row>
    <row r="689" ht="14.25" customHeight="1">
      <c r="A689" s="84"/>
    </row>
    <row r="690" ht="14.25" customHeight="1">
      <c r="A690" s="84"/>
    </row>
    <row r="691" ht="14.25" customHeight="1">
      <c r="A691" s="84"/>
    </row>
    <row r="692" ht="14.25" customHeight="1">
      <c r="A692" s="84"/>
    </row>
    <row r="693" ht="14.25" customHeight="1">
      <c r="A693" s="84"/>
    </row>
    <row r="694" ht="14.25" customHeight="1">
      <c r="A694" s="84"/>
    </row>
    <row r="695" ht="14.25" customHeight="1">
      <c r="A695" s="84"/>
    </row>
    <row r="696" ht="14.25" customHeight="1">
      <c r="A696" s="84"/>
    </row>
    <row r="697" ht="14.25" customHeight="1">
      <c r="A697" s="84"/>
    </row>
    <row r="698" ht="14.25" customHeight="1">
      <c r="A698" s="84"/>
    </row>
    <row r="699" ht="14.25" customHeight="1">
      <c r="A699" s="84"/>
    </row>
    <row r="700" ht="14.25" customHeight="1">
      <c r="A700" s="84"/>
    </row>
    <row r="701" ht="14.25" customHeight="1">
      <c r="A701" s="84"/>
    </row>
    <row r="702" ht="14.25" customHeight="1">
      <c r="A702" s="84"/>
    </row>
    <row r="703" ht="14.25" customHeight="1">
      <c r="A703" s="84"/>
    </row>
    <row r="704" ht="14.25" customHeight="1">
      <c r="A704" s="84"/>
    </row>
    <row r="705" ht="14.25" customHeight="1">
      <c r="A705" s="84"/>
    </row>
    <row r="706" ht="14.25" customHeight="1">
      <c r="A706" s="84"/>
    </row>
    <row r="707" ht="14.25" customHeight="1">
      <c r="A707" s="84"/>
    </row>
    <row r="708" ht="14.25" customHeight="1">
      <c r="A708" s="84"/>
    </row>
    <row r="709" ht="14.25" customHeight="1">
      <c r="A709" s="84"/>
    </row>
    <row r="710" ht="14.25" customHeight="1">
      <c r="A710" s="84"/>
    </row>
    <row r="711" ht="14.25" customHeight="1">
      <c r="A711" s="84"/>
    </row>
    <row r="712" ht="14.25" customHeight="1">
      <c r="A712" s="84"/>
    </row>
    <row r="713" ht="14.25" customHeight="1">
      <c r="A713" s="84"/>
    </row>
    <row r="714" ht="14.25" customHeight="1">
      <c r="A714" s="84"/>
    </row>
    <row r="715" ht="14.25" customHeight="1">
      <c r="A715" s="84"/>
    </row>
    <row r="716" ht="14.25" customHeight="1">
      <c r="A716" s="84"/>
    </row>
    <row r="717" ht="14.25" customHeight="1">
      <c r="A717" s="84"/>
    </row>
    <row r="718" ht="14.25" customHeight="1">
      <c r="A718" s="84"/>
    </row>
    <row r="719" ht="14.25" customHeight="1">
      <c r="A719" s="84"/>
    </row>
    <row r="720" ht="14.25" customHeight="1">
      <c r="A720" s="84"/>
    </row>
    <row r="721" ht="14.25" customHeight="1">
      <c r="A721" s="84"/>
    </row>
    <row r="722" ht="14.25" customHeight="1">
      <c r="A722" s="84"/>
    </row>
    <row r="723" ht="14.25" customHeight="1">
      <c r="A723" s="84"/>
    </row>
    <row r="724" ht="14.25" customHeight="1">
      <c r="A724" s="84"/>
    </row>
    <row r="725" ht="14.25" customHeight="1">
      <c r="A725" s="84"/>
    </row>
    <row r="726" ht="14.25" customHeight="1">
      <c r="A726" s="84"/>
    </row>
    <row r="727" ht="14.25" customHeight="1">
      <c r="A727" s="84"/>
    </row>
    <row r="728" ht="14.25" customHeight="1">
      <c r="A728" s="84"/>
    </row>
    <row r="729" ht="14.25" customHeight="1">
      <c r="A729" s="84"/>
    </row>
    <row r="730" ht="14.25" customHeight="1">
      <c r="A730" s="84"/>
    </row>
    <row r="731" ht="14.25" customHeight="1">
      <c r="A731" s="84"/>
    </row>
    <row r="732" ht="14.25" customHeight="1">
      <c r="A732" s="84"/>
    </row>
    <row r="733" ht="14.25" customHeight="1">
      <c r="A733" s="84"/>
    </row>
    <row r="734" ht="14.25" customHeight="1">
      <c r="A734" s="84"/>
    </row>
    <row r="735" ht="14.25" customHeight="1">
      <c r="A735" s="84"/>
    </row>
    <row r="736" ht="14.25" customHeight="1">
      <c r="A736" s="84"/>
    </row>
    <row r="737" ht="14.25" customHeight="1">
      <c r="A737" s="84"/>
    </row>
    <row r="738" ht="14.25" customHeight="1">
      <c r="A738" s="84"/>
    </row>
    <row r="739" ht="14.25" customHeight="1">
      <c r="A739" s="84"/>
    </row>
    <row r="740" ht="14.25" customHeight="1">
      <c r="A740" s="84"/>
    </row>
    <row r="741" ht="14.25" customHeight="1">
      <c r="A741" s="84"/>
    </row>
    <row r="742" ht="14.25" customHeight="1">
      <c r="A742" s="84"/>
    </row>
    <row r="743" ht="14.25" customHeight="1">
      <c r="A743" s="84"/>
    </row>
    <row r="744" ht="14.25" customHeight="1">
      <c r="A744" s="84"/>
    </row>
    <row r="745" ht="14.25" customHeight="1">
      <c r="A745" s="84"/>
    </row>
    <row r="746" ht="14.25" customHeight="1">
      <c r="A746" s="84"/>
    </row>
    <row r="747" ht="14.25" customHeight="1">
      <c r="A747" s="84"/>
    </row>
    <row r="748" ht="14.25" customHeight="1">
      <c r="A748" s="84"/>
    </row>
    <row r="749" ht="14.25" customHeight="1">
      <c r="A749" s="84"/>
    </row>
    <row r="750" ht="14.25" customHeight="1">
      <c r="A750" s="84"/>
    </row>
    <row r="751" ht="14.25" customHeight="1">
      <c r="A751" s="84"/>
    </row>
    <row r="752" ht="14.25" customHeight="1">
      <c r="A752" s="84"/>
    </row>
    <row r="753" ht="14.25" customHeight="1">
      <c r="A753" s="84"/>
    </row>
    <row r="754" ht="14.25" customHeight="1">
      <c r="A754" s="84"/>
    </row>
    <row r="755" ht="14.25" customHeight="1">
      <c r="A755" s="84"/>
    </row>
    <row r="756" ht="14.25" customHeight="1">
      <c r="A756" s="84"/>
    </row>
    <row r="757" ht="14.25" customHeight="1">
      <c r="A757" s="84"/>
    </row>
    <row r="758" ht="14.25" customHeight="1">
      <c r="A758" s="84"/>
    </row>
    <row r="759" ht="14.25" customHeight="1">
      <c r="A759" s="84"/>
    </row>
    <row r="760" ht="14.25" customHeight="1">
      <c r="A760" s="84"/>
    </row>
    <row r="761" ht="14.25" customHeight="1">
      <c r="A761" s="84"/>
    </row>
    <row r="762" ht="14.25" customHeight="1">
      <c r="A762" s="84"/>
    </row>
    <row r="763" ht="14.25" customHeight="1">
      <c r="A763" s="84"/>
    </row>
    <row r="764" ht="14.25" customHeight="1">
      <c r="A764" s="84"/>
    </row>
    <row r="765" ht="14.25" customHeight="1">
      <c r="A765" s="84"/>
    </row>
    <row r="766" ht="14.25" customHeight="1">
      <c r="A766" s="84"/>
    </row>
    <row r="767" ht="14.25" customHeight="1">
      <c r="A767" s="84"/>
    </row>
    <row r="768" ht="14.25" customHeight="1">
      <c r="A768" s="84"/>
    </row>
    <row r="769" ht="14.25" customHeight="1">
      <c r="A769" s="84"/>
    </row>
    <row r="770" ht="14.25" customHeight="1">
      <c r="A770" s="84"/>
    </row>
    <row r="771" ht="14.25" customHeight="1">
      <c r="A771" s="84"/>
    </row>
    <row r="772" ht="14.25" customHeight="1">
      <c r="A772" s="84"/>
    </row>
    <row r="773" ht="14.25" customHeight="1">
      <c r="A773" s="84"/>
    </row>
    <row r="774" ht="14.25" customHeight="1">
      <c r="A774" s="84"/>
    </row>
    <row r="775" ht="14.25" customHeight="1">
      <c r="A775" s="84"/>
    </row>
    <row r="776" ht="14.25" customHeight="1">
      <c r="A776" s="84"/>
    </row>
    <row r="777" ht="14.25" customHeight="1">
      <c r="A777" s="84"/>
    </row>
    <row r="778" ht="14.25" customHeight="1">
      <c r="A778" s="84"/>
    </row>
    <row r="779" ht="14.25" customHeight="1">
      <c r="A779" s="84"/>
    </row>
    <row r="780" ht="14.25" customHeight="1">
      <c r="A780" s="84"/>
    </row>
    <row r="781" ht="14.25" customHeight="1">
      <c r="A781" s="84"/>
    </row>
    <row r="782" ht="14.25" customHeight="1">
      <c r="A782" s="84"/>
    </row>
    <row r="783" ht="14.25" customHeight="1">
      <c r="A783" s="84"/>
    </row>
    <row r="784" ht="14.25" customHeight="1">
      <c r="A784" s="84"/>
    </row>
    <row r="785" ht="14.25" customHeight="1">
      <c r="A785" s="84"/>
    </row>
    <row r="786" ht="14.25" customHeight="1">
      <c r="A786" s="84"/>
    </row>
    <row r="787" ht="14.25" customHeight="1">
      <c r="A787" s="84"/>
    </row>
    <row r="788" ht="14.25" customHeight="1">
      <c r="A788" s="84"/>
    </row>
    <row r="789" ht="14.25" customHeight="1">
      <c r="A789" s="84"/>
    </row>
    <row r="790" ht="14.25" customHeight="1">
      <c r="A790" s="84"/>
    </row>
    <row r="791" ht="14.25" customHeight="1">
      <c r="A791" s="84"/>
    </row>
    <row r="792" ht="14.25" customHeight="1">
      <c r="A792" s="84"/>
    </row>
    <row r="793" ht="14.25" customHeight="1">
      <c r="A793" s="84"/>
    </row>
    <row r="794" ht="14.25" customHeight="1">
      <c r="A794" s="84"/>
    </row>
    <row r="795" ht="14.25" customHeight="1">
      <c r="A795" s="84"/>
    </row>
    <row r="796" ht="14.25" customHeight="1">
      <c r="A796" s="84"/>
    </row>
    <row r="797" ht="14.25" customHeight="1">
      <c r="A797" s="84"/>
    </row>
    <row r="798" ht="14.25" customHeight="1">
      <c r="A798" s="84"/>
    </row>
    <row r="799" ht="14.25" customHeight="1">
      <c r="A799" s="84"/>
    </row>
    <row r="800" ht="14.25" customHeight="1">
      <c r="A800" s="84"/>
    </row>
    <row r="801" ht="14.25" customHeight="1">
      <c r="A801" s="84"/>
    </row>
    <row r="802" ht="14.25" customHeight="1">
      <c r="A802" s="84"/>
    </row>
    <row r="803" ht="14.25" customHeight="1">
      <c r="A803" s="84"/>
    </row>
    <row r="804" ht="14.25" customHeight="1">
      <c r="A804" s="84"/>
    </row>
    <row r="805" ht="14.25" customHeight="1">
      <c r="A805" s="84"/>
    </row>
    <row r="806" ht="14.25" customHeight="1">
      <c r="A806" s="84"/>
    </row>
    <row r="807" ht="14.25" customHeight="1">
      <c r="A807" s="84"/>
    </row>
    <row r="808" ht="14.25" customHeight="1">
      <c r="A808" s="84"/>
    </row>
    <row r="809" ht="14.25" customHeight="1">
      <c r="A809" s="84"/>
    </row>
    <row r="810" ht="14.25" customHeight="1">
      <c r="A810" s="84"/>
    </row>
    <row r="811" ht="14.25" customHeight="1">
      <c r="A811" s="84"/>
    </row>
    <row r="812" ht="14.25" customHeight="1">
      <c r="A812" s="84"/>
    </row>
    <row r="813" ht="14.25" customHeight="1">
      <c r="A813" s="84"/>
    </row>
    <row r="814" ht="14.25" customHeight="1">
      <c r="A814" s="84"/>
    </row>
    <row r="815" ht="14.25" customHeight="1">
      <c r="A815" s="84"/>
    </row>
    <row r="816" ht="14.25" customHeight="1">
      <c r="A816" s="84"/>
    </row>
    <row r="817" ht="14.25" customHeight="1">
      <c r="A817" s="84"/>
    </row>
    <row r="818" ht="14.25" customHeight="1">
      <c r="A818" s="84"/>
    </row>
    <row r="819" ht="14.25" customHeight="1">
      <c r="A819" s="84"/>
    </row>
    <row r="820" ht="14.25" customHeight="1">
      <c r="A820" s="84"/>
    </row>
    <row r="821" ht="14.25" customHeight="1">
      <c r="A821" s="84"/>
    </row>
    <row r="822" ht="14.25" customHeight="1">
      <c r="A822" s="84"/>
    </row>
    <row r="823" ht="14.25" customHeight="1">
      <c r="A823" s="84"/>
    </row>
    <row r="824" ht="14.25" customHeight="1">
      <c r="A824" s="84"/>
    </row>
    <row r="825" ht="14.25" customHeight="1">
      <c r="A825" s="84"/>
    </row>
    <row r="826" ht="14.25" customHeight="1">
      <c r="A826" s="84"/>
    </row>
    <row r="827" ht="14.25" customHeight="1">
      <c r="A827" s="84"/>
    </row>
    <row r="828" ht="14.25" customHeight="1">
      <c r="A828" s="84"/>
    </row>
    <row r="829" ht="14.25" customHeight="1">
      <c r="A829" s="84"/>
    </row>
    <row r="830" ht="14.25" customHeight="1">
      <c r="A830" s="84"/>
    </row>
    <row r="831" ht="14.25" customHeight="1">
      <c r="A831" s="84"/>
    </row>
    <row r="832" ht="14.25" customHeight="1">
      <c r="A832" s="84"/>
    </row>
    <row r="833" ht="14.25" customHeight="1">
      <c r="A833" s="84"/>
    </row>
    <row r="834" ht="14.25" customHeight="1">
      <c r="A834" s="84"/>
    </row>
    <row r="835" ht="14.25" customHeight="1">
      <c r="A835" s="84"/>
    </row>
    <row r="836" ht="14.25" customHeight="1">
      <c r="A836" s="84"/>
    </row>
    <row r="837" ht="14.25" customHeight="1">
      <c r="A837" s="84"/>
    </row>
    <row r="838" ht="14.25" customHeight="1">
      <c r="A838" s="84"/>
    </row>
    <row r="839" ht="14.25" customHeight="1">
      <c r="A839" s="84"/>
    </row>
    <row r="840" ht="14.25" customHeight="1">
      <c r="A840" s="84"/>
    </row>
    <row r="841" ht="14.25" customHeight="1">
      <c r="A841" s="84"/>
    </row>
    <row r="842" ht="14.25" customHeight="1">
      <c r="A842" s="84"/>
    </row>
    <row r="843" ht="14.25" customHeight="1">
      <c r="A843" s="84"/>
    </row>
    <row r="844" ht="14.25" customHeight="1">
      <c r="A844" s="84"/>
    </row>
    <row r="845" ht="14.25" customHeight="1">
      <c r="A845" s="84"/>
    </row>
    <row r="846" ht="14.25" customHeight="1">
      <c r="A846" s="84"/>
    </row>
    <row r="847" ht="14.25" customHeight="1">
      <c r="A847" s="84"/>
    </row>
    <row r="848" ht="14.25" customHeight="1">
      <c r="A848" s="84"/>
    </row>
    <row r="849" ht="14.25" customHeight="1">
      <c r="A849" s="84"/>
    </row>
    <row r="850" ht="14.25" customHeight="1">
      <c r="A850" s="84"/>
    </row>
    <row r="851" ht="14.25" customHeight="1">
      <c r="A851" s="84"/>
    </row>
    <row r="852" ht="14.25" customHeight="1">
      <c r="A852" s="84"/>
    </row>
    <row r="853" ht="14.25" customHeight="1">
      <c r="A853" s="84"/>
    </row>
    <row r="854" ht="14.25" customHeight="1">
      <c r="A854" s="84"/>
    </row>
    <row r="855" ht="14.25" customHeight="1">
      <c r="A855" s="84"/>
    </row>
    <row r="856" ht="14.25" customHeight="1">
      <c r="A856" s="84"/>
    </row>
    <row r="857" ht="14.25" customHeight="1">
      <c r="A857" s="84"/>
    </row>
    <row r="858" ht="14.25" customHeight="1">
      <c r="A858" s="84"/>
    </row>
    <row r="859" ht="14.25" customHeight="1">
      <c r="A859" s="84"/>
    </row>
    <row r="860" ht="14.25" customHeight="1">
      <c r="A860" s="84"/>
    </row>
    <row r="861" ht="14.25" customHeight="1">
      <c r="A861" s="84"/>
    </row>
    <row r="862" ht="14.25" customHeight="1">
      <c r="A862" s="84"/>
    </row>
    <row r="863" ht="14.25" customHeight="1">
      <c r="A863" s="84"/>
    </row>
    <row r="864" ht="14.25" customHeight="1">
      <c r="A864" s="84"/>
    </row>
    <row r="865" ht="14.25" customHeight="1">
      <c r="A865" s="84"/>
    </row>
    <row r="866" ht="14.25" customHeight="1">
      <c r="A866" s="84"/>
    </row>
    <row r="867" ht="14.25" customHeight="1">
      <c r="A867" s="84"/>
    </row>
    <row r="868" ht="14.25" customHeight="1">
      <c r="A868" s="84"/>
    </row>
    <row r="869" ht="14.25" customHeight="1">
      <c r="A869" s="84"/>
    </row>
    <row r="870" ht="14.25" customHeight="1">
      <c r="A870" s="84"/>
    </row>
    <row r="871" ht="14.25" customHeight="1">
      <c r="A871" s="84"/>
    </row>
    <row r="872" ht="14.25" customHeight="1">
      <c r="A872" s="84"/>
    </row>
    <row r="873" ht="14.25" customHeight="1">
      <c r="A873" s="84"/>
    </row>
    <row r="874" ht="14.25" customHeight="1">
      <c r="A874" s="84"/>
    </row>
    <row r="875" ht="14.25" customHeight="1">
      <c r="A875" s="84"/>
    </row>
    <row r="876" ht="14.25" customHeight="1">
      <c r="A876" s="84"/>
    </row>
    <row r="877" ht="14.25" customHeight="1">
      <c r="A877" s="84"/>
    </row>
    <row r="878" ht="14.25" customHeight="1">
      <c r="A878" s="84"/>
    </row>
    <row r="879" ht="14.25" customHeight="1">
      <c r="A879" s="84"/>
    </row>
    <row r="880" ht="14.25" customHeight="1">
      <c r="A880" s="84"/>
    </row>
    <row r="881" ht="14.25" customHeight="1">
      <c r="A881" s="84"/>
    </row>
    <row r="882" ht="14.25" customHeight="1">
      <c r="A882" s="84"/>
    </row>
    <row r="883" ht="14.25" customHeight="1">
      <c r="A883" s="84"/>
    </row>
    <row r="884" ht="14.25" customHeight="1">
      <c r="A884" s="84"/>
    </row>
    <row r="885" ht="14.25" customHeight="1">
      <c r="A885" s="84"/>
    </row>
    <row r="886" ht="14.25" customHeight="1">
      <c r="A886" s="84"/>
    </row>
    <row r="887" ht="14.25" customHeight="1">
      <c r="A887" s="84"/>
    </row>
    <row r="888" ht="14.25" customHeight="1">
      <c r="A888" s="84"/>
    </row>
    <row r="889" ht="14.25" customHeight="1">
      <c r="A889" s="84"/>
    </row>
    <row r="890" ht="14.25" customHeight="1">
      <c r="A890" s="84"/>
    </row>
    <row r="891" ht="14.25" customHeight="1">
      <c r="A891" s="84"/>
    </row>
    <row r="892" ht="14.25" customHeight="1">
      <c r="A892" s="84"/>
    </row>
    <row r="893" ht="14.25" customHeight="1">
      <c r="A893" s="84"/>
    </row>
    <row r="894" ht="14.25" customHeight="1">
      <c r="A894" s="84"/>
    </row>
    <row r="895" ht="14.25" customHeight="1">
      <c r="A895" s="84"/>
    </row>
    <row r="896" ht="14.25" customHeight="1">
      <c r="A896" s="84"/>
    </row>
    <row r="897" ht="14.25" customHeight="1">
      <c r="A897" s="84"/>
    </row>
    <row r="898" ht="14.25" customHeight="1">
      <c r="A898" s="84"/>
    </row>
    <row r="899" ht="14.25" customHeight="1">
      <c r="A899" s="84"/>
    </row>
    <row r="900" ht="14.25" customHeight="1">
      <c r="A900" s="84"/>
    </row>
    <row r="901" ht="14.25" customHeight="1">
      <c r="A901" s="84"/>
    </row>
    <row r="902" ht="14.25" customHeight="1">
      <c r="A902" s="84"/>
    </row>
    <row r="903" ht="14.25" customHeight="1">
      <c r="A903" s="84"/>
    </row>
    <row r="904" ht="14.25" customHeight="1">
      <c r="A904" s="84"/>
    </row>
    <row r="905" ht="14.25" customHeight="1">
      <c r="A905" s="84"/>
    </row>
    <row r="906" ht="14.25" customHeight="1">
      <c r="A906" s="84"/>
    </row>
    <row r="907" ht="14.25" customHeight="1">
      <c r="A907" s="84"/>
    </row>
    <row r="908" ht="14.25" customHeight="1">
      <c r="A908" s="84"/>
    </row>
    <row r="909" ht="14.25" customHeight="1">
      <c r="A909" s="84"/>
    </row>
    <row r="910" ht="14.25" customHeight="1">
      <c r="A910" s="84"/>
    </row>
    <row r="911" ht="14.25" customHeight="1">
      <c r="A911" s="84"/>
    </row>
    <row r="912" ht="14.25" customHeight="1">
      <c r="A912" s="84"/>
    </row>
    <row r="913" ht="14.25" customHeight="1">
      <c r="A913" s="84"/>
    </row>
    <row r="914" ht="14.25" customHeight="1">
      <c r="A914" s="84"/>
    </row>
    <row r="915" ht="14.25" customHeight="1">
      <c r="A915" s="84"/>
    </row>
    <row r="916" ht="14.25" customHeight="1">
      <c r="A916" s="84"/>
    </row>
    <row r="917" ht="14.25" customHeight="1">
      <c r="A917" s="84"/>
    </row>
    <row r="918" ht="14.25" customHeight="1">
      <c r="A918" s="84"/>
    </row>
    <row r="919" ht="14.25" customHeight="1">
      <c r="A919" s="84"/>
    </row>
    <row r="920" ht="14.25" customHeight="1">
      <c r="A920" s="84"/>
    </row>
    <row r="921" ht="14.25" customHeight="1">
      <c r="A921" s="84"/>
    </row>
    <row r="922" ht="14.25" customHeight="1">
      <c r="A922" s="84"/>
    </row>
    <row r="923" ht="14.25" customHeight="1">
      <c r="A923" s="84"/>
    </row>
    <row r="924" ht="14.25" customHeight="1">
      <c r="A924" s="84"/>
    </row>
    <row r="925" ht="14.25" customHeight="1">
      <c r="A925" s="84"/>
    </row>
    <row r="926" ht="14.25" customHeight="1">
      <c r="A926" s="84"/>
    </row>
    <row r="927" ht="14.25" customHeight="1">
      <c r="A927" s="84"/>
    </row>
    <row r="928" ht="14.25" customHeight="1">
      <c r="A928" s="84"/>
    </row>
    <row r="929" ht="14.25" customHeight="1">
      <c r="A929" s="84"/>
    </row>
    <row r="930" ht="14.25" customHeight="1">
      <c r="A930" s="84"/>
    </row>
    <row r="931" ht="14.25" customHeight="1">
      <c r="A931" s="84"/>
    </row>
    <row r="932" ht="14.25" customHeight="1">
      <c r="A932" s="84"/>
    </row>
    <row r="933" ht="14.25" customHeight="1">
      <c r="A933" s="84"/>
    </row>
    <row r="934" ht="14.25" customHeight="1">
      <c r="A934" s="84"/>
    </row>
    <row r="935" ht="14.25" customHeight="1">
      <c r="A935" s="84"/>
    </row>
    <row r="936" ht="14.25" customHeight="1">
      <c r="A936" s="84"/>
    </row>
    <row r="937" ht="14.25" customHeight="1">
      <c r="A937" s="84"/>
    </row>
    <row r="938" ht="14.25" customHeight="1">
      <c r="A938" s="84"/>
    </row>
    <row r="939" ht="14.25" customHeight="1">
      <c r="A939" s="84"/>
    </row>
    <row r="940" ht="14.25" customHeight="1">
      <c r="A940" s="84"/>
    </row>
    <row r="941" ht="14.25" customHeight="1">
      <c r="A941" s="84"/>
    </row>
    <row r="942" ht="14.25" customHeight="1">
      <c r="A942" s="84"/>
    </row>
    <row r="943" ht="14.25" customHeight="1">
      <c r="A943" s="84"/>
    </row>
    <row r="944" ht="14.25" customHeight="1">
      <c r="A944" s="84"/>
    </row>
    <row r="945" ht="14.25" customHeight="1">
      <c r="A945" s="84"/>
    </row>
    <row r="946" ht="14.25" customHeight="1">
      <c r="A946" s="84"/>
    </row>
    <row r="947" ht="14.25" customHeight="1">
      <c r="A947" s="84"/>
    </row>
    <row r="948" ht="14.25" customHeight="1">
      <c r="A948" s="84"/>
    </row>
    <row r="949" ht="14.25" customHeight="1">
      <c r="A949" s="84"/>
    </row>
    <row r="950" ht="14.25" customHeight="1">
      <c r="A950" s="84"/>
    </row>
    <row r="951" ht="14.25" customHeight="1">
      <c r="A951" s="84"/>
    </row>
    <row r="952" ht="14.25" customHeight="1">
      <c r="A952" s="84"/>
    </row>
    <row r="953" ht="14.25" customHeight="1">
      <c r="A953" s="84"/>
    </row>
    <row r="954" ht="14.25" customHeight="1">
      <c r="A954" s="84"/>
    </row>
    <row r="955" ht="14.25" customHeight="1">
      <c r="A955" s="84"/>
    </row>
    <row r="956" ht="14.25" customHeight="1">
      <c r="A956" s="84"/>
    </row>
    <row r="957" ht="14.25" customHeight="1">
      <c r="A957" s="84"/>
    </row>
    <row r="958" ht="14.25" customHeight="1">
      <c r="A958" s="84"/>
    </row>
    <row r="959" ht="14.25" customHeight="1">
      <c r="A959" s="84"/>
    </row>
    <row r="960" ht="14.25" customHeight="1">
      <c r="A960" s="84"/>
    </row>
    <row r="961" ht="14.25" customHeight="1">
      <c r="A961" s="84"/>
    </row>
    <row r="962" ht="14.25" customHeight="1">
      <c r="A962" s="84"/>
    </row>
    <row r="963" ht="14.25" customHeight="1">
      <c r="A963" s="84"/>
    </row>
    <row r="964" ht="14.25" customHeight="1">
      <c r="A964" s="84"/>
    </row>
    <row r="965" ht="14.25" customHeight="1">
      <c r="A965" s="84"/>
    </row>
    <row r="966" ht="14.25" customHeight="1">
      <c r="A966" s="84"/>
    </row>
    <row r="967" ht="14.25" customHeight="1">
      <c r="A967" s="84"/>
    </row>
    <row r="968" ht="14.25" customHeight="1">
      <c r="A968" s="84"/>
    </row>
    <row r="969" ht="14.25" customHeight="1">
      <c r="A969" s="84"/>
    </row>
    <row r="970" ht="14.25" customHeight="1">
      <c r="A970" s="84"/>
    </row>
    <row r="971" ht="14.25" customHeight="1">
      <c r="A971" s="84"/>
    </row>
    <row r="972" ht="14.25" customHeight="1">
      <c r="A972" s="84"/>
    </row>
    <row r="973" ht="14.25" customHeight="1">
      <c r="A973" s="84"/>
    </row>
    <row r="974" ht="14.25" customHeight="1">
      <c r="A974" s="84"/>
    </row>
    <row r="975" ht="14.25" customHeight="1">
      <c r="A975" s="84"/>
    </row>
    <row r="976" ht="14.25" customHeight="1">
      <c r="A976" s="84"/>
    </row>
    <row r="977" ht="14.25" customHeight="1">
      <c r="A977" s="84"/>
    </row>
    <row r="978" ht="14.25" customHeight="1">
      <c r="A978" s="84"/>
    </row>
    <row r="979" ht="14.25" customHeight="1">
      <c r="A979" s="84"/>
    </row>
    <row r="980" ht="14.25" customHeight="1">
      <c r="A980" s="84"/>
    </row>
    <row r="981" ht="14.25" customHeight="1">
      <c r="A981" s="84"/>
    </row>
    <row r="982" ht="14.25" customHeight="1">
      <c r="A982" s="84"/>
    </row>
    <row r="983" ht="14.25" customHeight="1">
      <c r="A983" s="84"/>
    </row>
    <row r="984" ht="14.25" customHeight="1">
      <c r="A984" s="84"/>
    </row>
    <row r="985" ht="14.25" customHeight="1">
      <c r="A985" s="84"/>
    </row>
    <row r="986" ht="14.25" customHeight="1">
      <c r="A986" s="84"/>
    </row>
    <row r="987" ht="14.25" customHeight="1">
      <c r="A987" s="84"/>
    </row>
    <row r="988" ht="14.25" customHeight="1">
      <c r="A988" s="84"/>
    </row>
    <row r="989" ht="14.25" customHeight="1">
      <c r="A989" s="84"/>
    </row>
    <row r="990" ht="14.25" customHeight="1">
      <c r="A990" s="84"/>
    </row>
    <row r="991" ht="14.25" customHeight="1">
      <c r="A991" s="84"/>
    </row>
    <row r="992" ht="14.25" customHeight="1">
      <c r="A992" s="84"/>
    </row>
    <row r="993" ht="14.25" customHeight="1">
      <c r="A993" s="84"/>
    </row>
    <row r="994" ht="14.25" customHeight="1">
      <c r="A994" s="84"/>
    </row>
    <row r="995" ht="14.25" customHeight="1">
      <c r="A995" s="84"/>
    </row>
    <row r="996" ht="14.25" customHeight="1">
      <c r="A996" s="84"/>
    </row>
    <row r="997" ht="14.25" customHeight="1">
      <c r="A997" s="84"/>
    </row>
    <row r="998" ht="14.25" customHeight="1">
      <c r="A998" s="84"/>
    </row>
    <row r="999" ht="14.25" customHeight="1">
      <c r="A999" s="84"/>
    </row>
    <row r="1000" ht="14.25" customHeight="1">
      <c r="A1000" s="84"/>
    </row>
  </sheetData>
  <mergeCells count="11">
    <mergeCell ref="BE8:BG8"/>
    <mergeCell ref="BL8:BO8"/>
    <mergeCell ref="AP50:AP52"/>
    <mergeCell ref="AD7:AG7"/>
    <mergeCell ref="AO7:BA7"/>
    <mergeCell ref="BE7:BQ7"/>
    <mergeCell ref="K8:S8"/>
    <mergeCell ref="AO8:AQ8"/>
    <mergeCell ref="AV8:AY8"/>
    <mergeCell ref="AZ8:BA8"/>
    <mergeCell ref="BP8:BQ8"/>
  </mergeCells>
  <hyperlinks>
    <hyperlink r:id="rId2" ref="B3"/>
    <hyperlink r:id="rId3" ref="B4"/>
    <hyperlink r:id="rId4" ref="B116"/>
    <hyperlink r:id="rId5" ref="B120"/>
    <hyperlink r:id="rId6" ref="B125"/>
  </hyperlinks>
  <printOptions/>
  <pageMargins bottom="0.75" footer="0.0" header="0.0" left="0.7" right="0.7" top="0.75"/>
  <pageSetup paperSize="9" orientation="landscape"/>
  <drawing r:id="rId7"/>
  <legacyDrawing r:id="rId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41.71"/>
    <col customWidth="1" min="2" max="2" width="11.57"/>
    <col customWidth="1" min="3" max="3" width="13.71"/>
    <col customWidth="1" min="4" max="4" width="12.57"/>
    <col customWidth="1" min="5" max="5" width="10.43"/>
    <col customWidth="1" min="6" max="6" width="13.71"/>
    <col customWidth="1" min="7" max="7" width="11.43"/>
    <col customWidth="1" min="8" max="8" width="13.86"/>
    <col customWidth="1" min="9" max="9" width="11.57"/>
    <col customWidth="1" min="10" max="46" width="10.43"/>
  </cols>
  <sheetData>
    <row r="1" ht="14.25" customHeight="1">
      <c r="P1" s="165" t="s">
        <v>435</v>
      </c>
      <c r="Q1" s="166"/>
      <c r="R1" s="166"/>
      <c r="S1" s="166"/>
      <c r="T1" s="166"/>
      <c r="U1" s="166"/>
      <c r="V1" s="167"/>
    </row>
    <row r="2" ht="14.25" customHeight="1">
      <c r="A2" s="1" t="s">
        <v>436</v>
      </c>
      <c r="P2" s="168"/>
      <c r="V2" s="169"/>
    </row>
    <row r="3" ht="14.25" customHeight="1">
      <c r="P3" s="170"/>
      <c r="Q3" s="171"/>
      <c r="R3" s="171"/>
      <c r="S3" s="171"/>
      <c r="T3" s="171"/>
      <c r="U3" s="171"/>
      <c r="V3" s="172"/>
    </row>
    <row r="4" ht="14.25" customHeight="1">
      <c r="A4" s="1"/>
      <c r="B4" s="2" t="s">
        <v>437</v>
      </c>
      <c r="C4" s="1"/>
      <c r="D4" s="1"/>
      <c r="E4" s="1"/>
      <c r="F4" s="1"/>
      <c r="G4" s="2"/>
      <c r="H4" s="7"/>
      <c r="I4" s="7"/>
      <c r="J4" s="7"/>
      <c r="K4" s="7"/>
      <c r="L4" s="7"/>
      <c r="M4" s="7"/>
      <c r="N4" s="7"/>
      <c r="O4" s="7"/>
    </row>
    <row r="5" ht="14.25" customHeight="1">
      <c r="B5" s="7"/>
      <c r="C5" s="2"/>
      <c r="D5" s="2"/>
      <c r="E5" s="2"/>
      <c r="F5" s="2"/>
      <c r="G5" s="7"/>
      <c r="H5" s="7"/>
      <c r="I5" s="7"/>
      <c r="J5" s="7"/>
      <c r="K5" s="2"/>
      <c r="L5" s="7"/>
      <c r="M5" s="7"/>
      <c r="N5" s="7"/>
      <c r="O5" s="7"/>
    </row>
    <row r="6" ht="14.25" customHeight="1">
      <c r="A6" s="11" t="s">
        <v>3</v>
      </c>
      <c r="B6" s="173">
        <v>1895.0</v>
      </c>
      <c r="C6" s="173">
        <v>1910.0</v>
      </c>
      <c r="D6" s="175">
        <v>1914.0</v>
      </c>
      <c r="E6" s="11">
        <v>1915.0</v>
      </c>
      <c r="F6" s="11">
        <v>1916.0</v>
      </c>
      <c r="G6" s="14">
        <v>1923.0</v>
      </c>
      <c r="H6" s="14" t="s">
        <v>10</v>
      </c>
      <c r="I6" s="14">
        <v>1932.0</v>
      </c>
      <c r="J6" s="176">
        <v>1933.0</v>
      </c>
      <c r="K6" s="175">
        <v>1945.0</v>
      </c>
      <c r="L6" s="177">
        <v>1952.0</v>
      </c>
      <c r="M6" s="178">
        <v>1953.0</v>
      </c>
      <c r="N6" s="178">
        <v>1954.0</v>
      </c>
      <c r="O6" s="178">
        <v>1955.0</v>
      </c>
      <c r="P6" s="178">
        <v>1956.0</v>
      </c>
      <c r="Q6" s="178">
        <v>1957.0</v>
      </c>
      <c r="R6" s="178">
        <v>1958.0</v>
      </c>
      <c r="S6" s="178">
        <v>1959.0</v>
      </c>
      <c r="T6" s="177">
        <v>1960.0</v>
      </c>
      <c r="U6" s="178">
        <v>1961.0</v>
      </c>
      <c r="V6" s="178">
        <v>1962.0</v>
      </c>
      <c r="W6" s="178">
        <v>1963.0</v>
      </c>
      <c r="X6" s="178">
        <v>1964.0</v>
      </c>
      <c r="Y6" s="178">
        <v>1965.0</v>
      </c>
      <c r="Z6" s="178">
        <v>1966.0</v>
      </c>
      <c r="AA6" s="178">
        <v>1967.0</v>
      </c>
      <c r="AB6" s="178">
        <v>1968.0</v>
      </c>
      <c r="AC6" s="178">
        <v>1969.0</v>
      </c>
      <c r="AD6" s="178">
        <v>1970.0</v>
      </c>
      <c r="AE6" s="178">
        <v>1971.0</v>
      </c>
      <c r="AF6" s="178">
        <v>1972.0</v>
      </c>
      <c r="AG6" s="178">
        <v>1973.0</v>
      </c>
      <c r="AH6" s="178">
        <v>1974.0</v>
      </c>
      <c r="AI6" s="178">
        <v>1975.0</v>
      </c>
      <c r="AJ6" s="178">
        <v>1976.0</v>
      </c>
      <c r="AK6" s="178">
        <v>1977.0</v>
      </c>
      <c r="AL6" s="178">
        <v>1978.0</v>
      </c>
      <c r="AM6" s="178">
        <v>1979.0</v>
      </c>
      <c r="AN6" s="178">
        <v>1980.0</v>
      </c>
      <c r="AO6" s="178">
        <v>1981.0</v>
      </c>
      <c r="AP6" s="178">
        <v>1982.0</v>
      </c>
      <c r="AQ6" s="178">
        <v>1983.0</v>
      </c>
      <c r="AR6" s="178">
        <v>1984.0</v>
      </c>
      <c r="AS6" s="178">
        <v>1985.0</v>
      </c>
      <c r="AT6" s="178">
        <v>1986.0</v>
      </c>
    </row>
    <row r="7" ht="14.25" customHeight="1">
      <c r="A7" s="141" t="s">
        <v>33</v>
      </c>
      <c r="B7" s="183"/>
      <c r="C7" s="183"/>
      <c r="D7" s="183">
        <v>56.771671388101986</v>
      </c>
      <c r="E7" s="37">
        <v>52.66859395532194</v>
      </c>
      <c r="F7" s="37">
        <v>49.058506731946146</v>
      </c>
      <c r="G7" s="183">
        <v>51.40321477428181</v>
      </c>
      <c r="H7" s="183">
        <v>55.77105751391465</v>
      </c>
      <c r="I7" s="37">
        <v>68.24618499769903</v>
      </c>
      <c r="J7" s="183">
        <v>55.19082007343941</v>
      </c>
      <c r="K7" s="183">
        <v>46.296043892578695</v>
      </c>
      <c r="L7" s="37"/>
      <c r="M7" s="37"/>
      <c r="N7" s="37"/>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row>
    <row r="8" ht="14.25" customHeight="1">
      <c r="A8" s="21" t="s">
        <v>58</v>
      </c>
      <c r="B8" s="37"/>
      <c r="C8" s="37"/>
      <c r="D8" s="37">
        <v>80.4265344664778</v>
      </c>
      <c r="E8" s="37">
        <v>0.0</v>
      </c>
      <c r="F8" s="37">
        <v>0.0</v>
      </c>
      <c r="G8" s="37">
        <v>68.53761969904241</v>
      </c>
      <c r="H8" s="37">
        <v>74.36141001855286</v>
      </c>
      <c r="I8" s="37">
        <v>71.01292222733548</v>
      </c>
      <c r="J8" s="37">
        <v>73.58776009791922</v>
      </c>
      <c r="K8" s="37">
        <v>52.08304937915103</v>
      </c>
      <c r="L8" s="37"/>
      <c r="M8" s="3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row>
    <row r="9" ht="14.25" customHeight="1">
      <c r="A9" s="21" t="s">
        <v>417</v>
      </c>
      <c r="B9" s="37"/>
      <c r="C9" s="37"/>
      <c r="D9" s="37">
        <v>47.30972615675165</v>
      </c>
      <c r="E9" s="37">
        <v>43.89049496276829</v>
      </c>
      <c r="F9" s="37">
        <v>40.88208894328845</v>
      </c>
      <c r="G9" s="37">
        <v>34.268809849521205</v>
      </c>
      <c r="H9" s="37">
        <v>55.77105751391465</v>
      </c>
      <c r="I9" s="37">
        <v>68.24618499769903</v>
      </c>
      <c r="J9" s="37">
        <v>55.19082007343941</v>
      </c>
      <c r="K9" s="37">
        <v>37.615535662720184</v>
      </c>
      <c r="L9" s="37"/>
      <c r="M9" s="37"/>
      <c r="N9" s="37"/>
      <c r="O9" s="37"/>
      <c r="P9" s="37"/>
      <c r="Q9" s="37"/>
      <c r="R9" s="37"/>
      <c r="S9" s="37"/>
      <c r="T9" s="37"/>
      <c r="U9" s="37"/>
      <c r="V9" s="37"/>
      <c r="W9" s="37"/>
      <c r="X9" s="37">
        <v>53.34116671274536</v>
      </c>
      <c r="Y9" s="37">
        <v>58.06922498118886</v>
      </c>
      <c r="Z9" s="37">
        <v>58.55681447668732</v>
      </c>
      <c r="AA9" s="37">
        <v>55.2581214912004</v>
      </c>
      <c r="AB9" s="37">
        <v>47.544477611940295</v>
      </c>
      <c r="AC9" s="37">
        <v>54.90022079697194</v>
      </c>
      <c r="AD9" s="37">
        <v>49.376266021331915</v>
      </c>
      <c r="AE9" s="37">
        <v>46.724017409654465</v>
      </c>
      <c r="AF9" s="37">
        <v>42.60453599667085</v>
      </c>
      <c r="AG9" s="37">
        <v>47.09057279700948</v>
      </c>
      <c r="AH9" s="37">
        <v>61.05597701149428</v>
      </c>
      <c r="AI9" s="37">
        <v>80.834822616408</v>
      </c>
      <c r="AJ9" s="37">
        <v>34.43437508490696</v>
      </c>
      <c r="AK9" s="37">
        <v>23.758052241926368</v>
      </c>
      <c r="AL9" s="37">
        <v>16.714717572661186</v>
      </c>
      <c r="AM9" s="37">
        <v>15.638851460885315</v>
      </c>
      <c r="AN9" s="37">
        <v>19.124585339845616</v>
      </c>
      <c r="AO9" s="37">
        <v>21.963469693293604</v>
      </c>
      <c r="AP9" s="37">
        <v>22.98979615288142</v>
      </c>
      <c r="AQ9" s="37">
        <v>38.051770036472234</v>
      </c>
      <c r="AR9" s="37">
        <v>50.309507986263576</v>
      </c>
      <c r="AS9" s="37">
        <v>39.14413251470526</v>
      </c>
      <c r="AT9" s="37">
        <v>35.58365463223319</v>
      </c>
    </row>
    <row r="10" ht="14.25" customHeight="1">
      <c r="A10" s="21" t="s">
        <v>426</v>
      </c>
      <c r="B10" s="37"/>
      <c r="C10" s="37"/>
      <c r="D10" s="37">
        <v>85.15750708215297</v>
      </c>
      <c r="E10" s="37"/>
      <c r="F10" s="37"/>
      <c r="G10" s="37"/>
      <c r="H10" s="37">
        <v>85.5156215213358</v>
      </c>
      <c r="I10" s="37">
        <v>101.4470317533364</v>
      </c>
      <c r="J10" s="37">
        <v>88.1417837617299</v>
      </c>
      <c r="K10" s="37"/>
      <c r="L10" s="37"/>
      <c r="M10" s="37"/>
      <c r="N10" s="37"/>
      <c r="O10" s="37"/>
      <c r="P10" s="37"/>
      <c r="Q10" s="37"/>
      <c r="R10" s="37"/>
      <c r="S10" s="37"/>
      <c r="T10" s="37"/>
      <c r="U10" s="37"/>
      <c r="V10" s="37"/>
      <c r="W10" s="37"/>
      <c r="X10" s="37">
        <v>76.83397843516725</v>
      </c>
      <c r="Y10" s="37">
        <v>84.36805331613456</v>
      </c>
      <c r="Z10" s="37">
        <v>82.44799478317574</v>
      </c>
      <c r="AA10" s="37">
        <v>74.57515927584684</v>
      </c>
      <c r="AB10" s="37">
        <v>64.16499321573949</v>
      </c>
      <c r="AC10" s="37">
        <v>72.03495952055516</v>
      </c>
      <c r="AD10" s="37">
        <v>65.23406829792957</v>
      </c>
      <c r="AE10" s="37">
        <v>57.14623450276974</v>
      </c>
      <c r="AF10" s="37">
        <v>49.26683312526011</v>
      </c>
      <c r="AG10" s="37">
        <v>65.04658437495947</v>
      </c>
      <c r="AH10" s="37">
        <v>62.49723092998957</v>
      </c>
      <c r="AI10" s="37">
        <v>65.62842202512937</v>
      </c>
      <c r="AJ10" s="37">
        <v>28.648003667979907</v>
      </c>
      <c r="AK10" s="37">
        <v>32.24954718744621</v>
      </c>
      <c r="AL10" s="37">
        <v>29.4573110452134</v>
      </c>
      <c r="AM10" s="37">
        <v>21.61829429722968</v>
      </c>
      <c r="AN10" s="37">
        <v>31.658611473507197</v>
      </c>
      <c r="AO10" s="37">
        <v>31.462557618627894</v>
      </c>
      <c r="AP10" s="37">
        <v>29.813085776530887</v>
      </c>
      <c r="AQ10" s="37">
        <v>50.18897254810563</v>
      </c>
      <c r="AR10" s="37">
        <v>57.2543093322269</v>
      </c>
      <c r="AS10" s="37">
        <v>47.49488078450905</v>
      </c>
      <c r="AT10" s="37">
        <v>41.73391592669325</v>
      </c>
    </row>
    <row r="11" ht="14.25" customHeight="1">
      <c r="A11" s="184" t="s">
        <v>50</v>
      </c>
      <c r="B11" s="185"/>
      <c r="C11" s="185"/>
      <c r="D11" s="185">
        <v>23.654863078375826</v>
      </c>
      <c r="E11" s="185">
        <v>28.528821725799386</v>
      </c>
      <c r="F11" s="185">
        <v>24.529253365973073</v>
      </c>
      <c r="G11" s="185">
        <v>25.701607387140903</v>
      </c>
      <c r="H11" s="185">
        <v>55.77105751391465</v>
      </c>
      <c r="I11" s="185">
        <v>68.24618499769903</v>
      </c>
      <c r="J11" s="185">
        <v>55.19082007343941</v>
      </c>
      <c r="K11" s="185">
        <v>36.1687842910771</v>
      </c>
      <c r="L11" s="37">
        <v>41.34986494597839</v>
      </c>
      <c r="M11" s="37">
        <v>44.264047591000114</v>
      </c>
      <c r="N11" s="37">
        <v>42.64640789921689</v>
      </c>
      <c r="O11" s="37">
        <v>37.97064470493128</v>
      </c>
      <c r="P11" s="37">
        <v>44.64136148979773</v>
      </c>
      <c r="Q11" s="37">
        <v>46.53066619039114</v>
      </c>
      <c r="R11" s="37">
        <v>55.76449668802259</v>
      </c>
      <c r="S11" s="37">
        <v>30.550554518083764</v>
      </c>
      <c r="T11" s="37">
        <v>34.0</v>
      </c>
      <c r="U11" s="37">
        <v>36.997854077253216</v>
      </c>
      <c r="V11" s="37">
        <v>34.73858399664851</v>
      </c>
      <c r="W11" s="37">
        <v>36.32252617359</v>
      </c>
      <c r="X11" s="37">
        <v>49.93641139065523</v>
      </c>
      <c r="Y11" s="37">
        <v>52.950661077071906</v>
      </c>
      <c r="Z11" s="37">
        <v>52.19921747636127</v>
      </c>
      <c r="AA11" s="37">
        <v>52.824071153724844</v>
      </c>
      <c r="AB11" s="37">
        <v>45.45020352781547</v>
      </c>
      <c r="AC11" s="37">
        <v>44.02376195983599</v>
      </c>
      <c r="AD11" s="37">
        <v>45.623375459352886</v>
      </c>
      <c r="AE11" s="37">
        <v>44.72078607227646</v>
      </c>
      <c r="AF11" s="37">
        <v>32.45734498543489</v>
      </c>
      <c r="AG11" s="37">
        <v>34.39881624547332</v>
      </c>
      <c r="AH11" s="37">
        <v>66.11477826541278</v>
      </c>
      <c r="AI11" s="37">
        <v>83.859719142646</v>
      </c>
      <c r="AJ11" s="37">
        <v>24.134790110039408</v>
      </c>
      <c r="AK11" s="37">
        <v>21.83336185158768</v>
      </c>
      <c r="AL11" s="37">
        <v>45.23236427946197</v>
      </c>
      <c r="AM11" s="37">
        <v>51.053499413167785</v>
      </c>
      <c r="AN11" s="37">
        <v>53.666533038235336</v>
      </c>
      <c r="AO11" s="37">
        <v>53.33140008701396</v>
      </c>
      <c r="AP11" s="37">
        <v>39.647127652854145</v>
      </c>
      <c r="AQ11" s="37">
        <v>39.79760586493132</v>
      </c>
      <c r="AR11" s="37">
        <v>44.335979344790246</v>
      </c>
      <c r="AS11" s="37">
        <v>37.30696789534843</v>
      </c>
      <c r="AT11" s="37">
        <v>40.49068453645597</v>
      </c>
    </row>
    <row r="12" ht="14.25" customHeight="1">
      <c r="A12" s="184" t="s">
        <v>23</v>
      </c>
      <c r="B12" s="185"/>
      <c r="C12" s="185"/>
      <c r="D12" s="185">
        <v>47.30972615675165</v>
      </c>
      <c r="E12" s="185">
        <v>43.89049496276829</v>
      </c>
      <c r="F12" s="185">
        <v>40.88208894328845</v>
      </c>
      <c r="G12" s="185">
        <v>34.268809849521205</v>
      </c>
      <c r="H12" s="185">
        <v>44.61684601113172</v>
      </c>
      <c r="I12" s="185">
        <v>55.33474459272894</v>
      </c>
      <c r="J12" s="185">
        <v>44.152656058751525</v>
      </c>
      <c r="K12" s="185">
        <v>43.40254114929252</v>
      </c>
      <c r="L12" s="37">
        <v>39.09441776710685</v>
      </c>
      <c r="M12" s="37">
        <v>42.49348568736011</v>
      </c>
      <c r="N12" s="37">
        <v>40.940551583248215</v>
      </c>
      <c r="O12" s="37">
        <v>36.451818916734034</v>
      </c>
      <c r="P12" s="37">
        <v>40.17722534081796</v>
      </c>
      <c r="Q12" s="37">
        <v>42.951384175745666</v>
      </c>
      <c r="R12" s="37">
        <v>54.40438701270496</v>
      </c>
      <c r="S12" s="37">
        <v>30.550554518083764</v>
      </c>
      <c r="T12" s="37">
        <v>34.0</v>
      </c>
      <c r="U12" s="37">
        <v>36.997854077253216</v>
      </c>
      <c r="V12" s="37">
        <v>34.73858399664851</v>
      </c>
      <c r="W12" s="37">
        <v>36.32252617359</v>
      </c>
      <c r="X12" s="37">
        <v>34.274536909040634</v>
      </c>
      <c r="Y12" s="37">
        <v>40.77200902934537</v>
      </c>
      <c r="Z12" s="37">
        <v>30.917998043690904</v>
      </c>
      <c r="AA12" s="37">
        <v>43.50217624424399</v>
      </c>
      <c r="AB12" s="37">
        <v>37.42957937584803</v>
      </c>
      <c r="AC12" s="37">
        <v>36.25486279045317</v>
      </c>
      <c r="AD12" s="37">
        <v>36.79304472528459</v>
      </c>
      <c r="AE12" s="37">
        <v>35.191901872856775</v>
      </c>
      <c r="AF12" s="37">
        <v>29.04078235538911</v>
      </c>
      <c r="AG12" s="37">
        <v>36.87109795828305</v>
      </c>
      <c r="AH12" s="37">
        <v>55.934378265412775</v>
      </c>
      <c r="AI12" s="37">
        <v>50.97117516629714</v>
      </c>
      <c r="AJ12" s="37">
        <v>19.11242494226329</v>
      </c>
      <c r="AK12" s="37">
        <v>22.764072184371702</v>
      </c>
      <c r="AL12" s="37">
        <v>29.557407956555153</v>
      </c>
      <c r="AM12" s="37">
        <v>32.032628561004756</v>
      </c>
      <c r="AN12" s="37">
        <v>36.575921647017296</v>
      </c>
      <c r="AO12" s="37">
        <v>36.5329234613327</v>
      </c>
      <c r="AP12" s="37">
        <v>28.711446230223665</v>
      </c>
      <c r="AQ12" s="37">
        <v>32.866044824358916</v>
      </c>
      <c r="AR12" s="37">
        <v>44.152751368703385</v>
      </c>
      <c r="AS12" s="37">
        <v>33.185873624200255</v>
      </c>
      <c r="AT12" s="37">
        <v>43.52408126775931</v>
      </c>
    </row>
    <row r="13" ht="14.25" customHeight="1">
      <c r="A13" s="184" t="s">
        <v>428</v>
      </c>
      <c r="B13" s="185"/>
      <c r="C13" s="185"/>
      <c r="D13" s="185">
        <v>42.57875354107649</v>
      </c>
      <c r="E13" s="185">
        <v>39.50144546649146</v>
      </c>
      <c r="F13" s="185">
        <v>36.79388004895961</v>
      </c>
      <c r="G13" s="185">
        <v>30.841928864569088</v>
      </c>
      <c r="H13" s="185">
        <v>44.61684601113172</v>
      </c>
      <c r="I13" s="185">
        <v>55.33474459272894</v>
      </c>
      <c r="J13" s="185">
        <v>44.152656058751525</v>
      </c>
      <c r="K13" s="185">
        <v>43.40254114929252</v>
      </c>
      <c r="L13" s="37">
        <v>41.34986494597839</v>
      </c>
      <c r="M13" s="37">
        <v>44.264047591000114</v>
      </c>
      <c r="N13" s="37">
        <v>42.64640789921689</v>
      </c>
      <c r="O13" s="37">
        <v>37.97064470493128</v>
      </c>
      <c r="P13" s="37">
        <v>44.64136148979773</v>
      </c>
      <c r="Q13" s="37">
        <v>46.53066619039114</v>
      </c>
      <c r="R13" s="37">
        <v>68.00548376588121</v>
      </c>
      <c r="S13" s="37">
        <v>34.05113888994753</v>
      </c>
      <c r="T13" s="37">
        <v>36.75</v>
      </c>
      <c r="U13" s="37">
        <v>55.93723175965665</v>
      </c>
      <c r="V13" s="37">
        <v>43.681189777963965</v>
      </c>
      <c r="W13" s="37">
        <v>43.53157716987504</v>
      </c>
      <c r="X13" s="37">
        <v>59.01575891622891</v>
      </c>
      <c r="Y13" s="37">
        <v>61.77577125658389</v>
      </c>
      <c r="Z13" s="37">
        <v>58.891424845125535</v>
      </c>
      <c r="AA13" s="37">
        <v>52.824071153724844</v>
      </c>
      <c r="AB13" s="37">
        <v>45.45020352781547</v>
      </c>
      <c r="AC13" s="37">
        <v>54.38229418567975</v>
      </c>
      <c r="AD13" s="37">
        <v>50.038540826387035</v>
      </c>
      <c r="AE13" s="37">
        <v>42.988261672381974</v>
      </c>
      <c r="AF13" s="37">
        <v>39.973782771535596</v>
      </c>
      <c r="AG13" s="37">
        <v>32.65116882779748</v>
      </c>
      <c r="AH13" s="37">
        <v>57.66148087774297</v>
      </c>
      <c r="AI13" s="37">
        <v>81.46225351071695</v>
      </c>
      <c r="AJ13" s="37">
        <v>57.293218991984816</v>
      </c>
      <c r="AK13" s="37">
        <v>45.17212797796199</v>
      </c>
      <c r="AL13" s="37">
        <v>40.54474892370356</v>
      </c>
      <c r="AM13" s="37">
        <v>41.42799971088619</v>
      </c>
      <c r="AN13" s="37">
        <v>53.0541634708191</v>
      </c>
      <c r="AO13" s="37">
        <v>50.81931468898863</v>
      </c>
      <c r="AP13" s="37">
        <v>37.982912700474046</v>
      </c>
      <c r="AQ13" s="37">
        <v>39.567748805782436</v>
      </c>
      <c r="AR13" s="37">
        <v>36.47658570643629</v>
      </c>
      <c r="AS13" s="37">
        <v>36.50112068731236</v>
      </c>
      <c r="AT13" s="37">
        <v>57.118355250406914</v>
      </c>
    </row>
    <row r="14" ht="14.25" customHeight="1">
      <c r="A14" s="21" t="s">
        <v>24</v>
      </c>
      <c r="B14" s="37"/>
      <c r="C14" s="37"/>
      <c r="D14" s="37">
        <v>47.30972615675165</v>
      </c>
      <c r="E14" s="37">
        <v>43.89049496276829</v>
      </c>
      <c r="F14" s="37">
        <v>40.88208894328845</v>
      </c>
      <c r="G14" s="37">
        <v>25.701607387140903</v>
      </c>
      <c r="H14" s="37">
        <v>44.61684601113172</v>
      </c>
      <c r="I14" s="37">
        <v>55.33474459272894</v>
      </c>
      <c r="J14" s="37"/>
      <c r="K14" s="37"/>
      <c r="L14" s="37"/>
      <c r="M14" s="3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row>
    <row r="15" ht="14.25" customHeight="1">
      <c r="A15" s="21" t="s">
        <v>146</v>
      </c>
      <c r="B15" s="37"/>
      <c r="C15" s="37"/>
      <c r="D15" s="37">
        <v>47.30972615675165</v>
      </c>
      <c r="E15" s="37">
        <v>43.89049496276829</v>
      </c>
      <c r="F15" s="37">
        <v>40.88208894328845</v>
      </c>
      <c r="G15" s="37">
        <v>41.122571819425445</v>
      </c>
      <c r="H15" s="37">
        <v>37.18070500927643</v>
      </c>
      <c r="I15" s="37">
        <v>52.10688449148642</v>
      </c>
      <c r="J15" s="37">
        <v>36.79388004895961</v>
      </c>
      <c r="K15" s="37">
        <v>37.615535662720184</v>
      </c>
      <c r="L15" s="37"/>
      <c r="M15" s="3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row>
    <row r="16" ht="14.25" customHeight="1">
      <c r="A16" s="21" t="s">
        <v>432</v>
      </c>
      <c r="B16" s="37"/>
      <c r="C16" s="37"/>
      <c r="D16" s="37">
        <v>47.30972615675165</v>
      </c>
      <c r="E16" s="37">
        <v>43.89049496276829</v>
      </c>
      <c r="F16" s="37">
        <v>40.88208894328845</v>
      </c>
      <c r="G16" s="37">
        <v>34.268809849521205</v>
      </c>
      <c r="H16" s="37">
        <v>37.18070500927643</v>
      </c>
      <c r="I16" s="37"/>
      <c r="J16" s="37">
        <v>36.79388004895961</v>
      </c>
      <c r="K16" s="37">
        <v>34.72203291943402</v>
      </c>
      <c r="L16" s="37">
        <v>79.88042091836735</v>
      </c>
      <c r="M16" s="37">
        <v>62.70740075391683</v>
      </c>
      <c r="N16" s="37">
        <v>69.65579956872092</v>
      </c>
      <c r="O16" s="37">
        <v>62.01871968472109</v>
      </c>
      <c r="P16" s="37">
        <v>84.81858683061569</v>
      </c>
      <c r="Q16" s="37">
        <v>68.00635827826397</v>
      </c>
      <c r="R16" s="37">
        <v>114.24921272668043</v>
      </c>
      <c r="S16" s="37">
        <v>53.46347040664659</v>
      </c>
      <c r="T16" s="37">
        <v>57.5</v>
      </c>
      <c r="U16" s="37">
        <v>63.42489270386265</v>
      </c>
      <c r="V16" s="37">
        <v>75.66820276497695</v>
      </c>
      <c r="W16" s="37">
        <v>67.09962850388382</v>
      </c>
      <c r="X16" s="37">
        <v>71.27287807575338</v>
      </c>
      <c r="Y16" s="37">
        <v>74.83693432226163</v>
      </c>
      <c r="Z16" s="37">
        <v>75.68886534072384</v>
      </c>
      <c r="AA16" s="37">
        <v>78.51107045984986</v>
      </c>
      <c r="AB16" s="37">
        <v>67.5514789687924</v>
      </c>
      <c r="AC16" s="37">
        <v>70.61066133950165</v>
      </c>
      <c r="AD16" s="37">
        <v>68.95016581518331</v>
      </c>
      <c r="AE16" s="37">
        <v>67.16239118965974</v>
      </c>
      <c r="AF16" s="37">
        <v>62.403516437786124</v>
      </c>
      <c r="AG16" s="37">
        <v>67.76396298171154</v>
      </c>
      <c r="AH16" s="37">
        <v>64.87358411703242</v>
      </c>
      <c r="AI16" s="37">
        <v>56.1138026607539</v>
      </c>
      <c r="AJ16" s="37">
        <v>31.71406670289365</v>
      </c>
      <c r="AK16" s="37">
        <v>23.522800009838416</v>
      </c>
      <c r="AL16" s="37">
        <v>18.605779220779233</v>
      </c>
      <c r="AM16" s="37">
        <v>20.021607920342266</v>
      </c>
      <c r="AN16" s="37">
        <v>20.788896828267703</v>
      </c>
      <c r="AO16" s="37">
        <v>20.28506343182358</v>
      </c>
      <c r="AP16" s="37">
        <v>22.107972904035886</v>
      </c>
      <c r="AQ16" s="37">
        <v>34.86516860484649</v>
      </c>
      <c r="AR16" s="37">
        <v>43.577499996304695</v>
      </c>
      <c r="AS16" s="37">
        <v>26.51362575662703</v>
      </c>
      <c r="AT16" s="37">
        <v>25.479653934191663</v>
      </c>
    </row>
    <row r="17" ht="14.25" customHeight="1">
      <c r="A17" s="21" t="s">
        <v>68</v>
      </c>
      <c r="B17" s="37"/>
      <c r="C17" s="37"/>
      <c r="D17" s="37">
        <v>28.385835694050993</v>
      </c>
      <c r="E17" s="37">
        <v>39.50144546649146</v>
      </c>
      <c r="F17" s="37">
        <v>32.705671154630764</v>
      </c>
      <c r="G17" s="37">
        <v>27.415047879616964</v>
      </c>
      <c r="H17" s="37">
        <v>37.18070500927643</v>
      </c>
      <c r="I17" s="37"/>
      <c r="J17" s="37">
        <v>36.79388004895961</v>
      </c>
      <c r="K17" s="37">
        <v>34.72203291943402</v>
      </c>
      <c r="L17" s="37"/>
      <c r="M17" s="3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row>
    <row r="18" ht="14.25" customHeight="1">
      <c r="A18" s="21" t="s">
        <v>300</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row>
    <row r="19" ht="14.25" customHeight="1">
      <c r="A19" s="21" t="s">
        <v>211</v>
      </c>
      <c r="B19" s="37"/>
      <c r="C19" s="37"/>
      <c r="D19" s="37"/>
      <c r="E19" s="37"/>
      <c r="F19" s="37"/>
      <c r="G19" s="37"/>
      <c r="H19" s="37"/>
      <c r="I19" s="37">
        <v>69.16843074091118</v>
      </c>
      <c r="J19" s="37">
        <v>58.25697674418604</v>
      </c>
      <c r="K19" s="37"/>
      <c r="L19" s="37">
        <v>41.34986494597839</v>
      </c>
      <c r="M19" s="37">
        <v>44.264047591000114</v>
      </c>
      <c r="N19" s="37">
        <v>42.64640789921689</v>
      </c>
      <c r="O19" s="37">
        <v>37.97064470493128</v>
      </c>
      <c r="P19" s="37">
        <v>51.337565713267395</v>
      </c>
      <c r="Q19" s="37">
        <v>51.899589212359345</v>
      </c>
      <c r="R19" s="37">
        <v>81.60658051905745</v>
      </c>
      <c r="S19" s="37">
        <v>38.18819314760471</v>
      </c>
      <c r="T19" s="37">
        <v>49.800000000000004</v>
      </c>
      <c r="U19" s="37">
        <v>55.49678111587982</v>
      </c>
      <c r="V19" s="37">
        <v>47.46459991621281</v>
      </c>
      <c r="W19" s="37">
        <v>49.90881458966565</v>
      </c>
      <c r="X19" s="37">
        <v>62.102737074923965</v>
      </c>
      <c r="Y19" s="37">
        <v>57.68092013329033</v>
      </c>
      <c r="Z19" s="37">
        <v>50.86077600260841</v>
      </c>
      <c r="AA19" s="37">
        <v>47.23093420803633</v>
      </c>
      <c r="AB19" s="37">
        <v>40.637829036635004</v>
      </c>
      <c r="AC19" s="37">
        <v>47.279793922826215</v>
      </c>
      <c r="AD19" s="37">
        <v>43.90146096620957</v>
      </c>
      <c r="AE19" s="37">
        <v>40.701329464521244</v>
      </c>
      <c r="AF19" s="37">
        <v>36.914592592592605</v>
      </c>
      <c r="AG19" s="37">
        <v>40.5688641408045</v>
      </c>
      <c r="AH19" s="37">
        <v>56.793296969696996</v>
      </c>
      <c r="AI19" s="37">
        <v>73.71888248337031</v>
      </c>
      <c r="AJ19" s="37">
        <v>21.815624045645983</v>
      </c>
      <c r="AK19" s="37">
        <v>23.47662191504539</v>
      </c>
      <c r="AL19" s="37">
        <v>34.9047096232516</v>
      </c>
      <c r="AM19" s="37">
        <v>37.70932123644351</v>
      </c>
      <c r="AN19" s="37">
        <v>38.836909219641754</v>
      </c>
      <c r="AO19" s="37">
        <v>42.34371102857222</v>
      </c>
      <c r="AP19" s="37">
        <v>33.48011534437578</v>
      </c>
      <c r="AQ19" s="37">
        <v>31.922248459168586</v>
      </c>
      <c r="AR19" s="37">
        <v>41.57692003568713</v>
      </c>
      <c r="AS19" s="37">
        <v>30.70152601393363</v>
      </c>
      <c r="AT19" s="37">
        <v>39.03658704469434</v>
      </c>
    </row>
    <row r="20" ht="14.25" customHeight="1">
      <c r="A20" s="9" t="s">
        <v>352</v>
      </c>
      <c r="B20" s="186"/>
      <c r="C20" s="186"/>
      <c r="D20" s="186"/>
      <c r="E20" s="37"/>
      <c r="F20" s="37"/>
      <c r="G20" s="186"/>
      <c r="H20" s="186"/>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row>
    <row r="21" ht="14.25" customHeight="1">
      <c r="A21" s="21" t="s">
        <v>208</v>
      </c>
      <c r="B21" s="186"/>
      <c r="C21" s="186"/>
      <c r="D21" s="37"/>
      <c r="E21" s="37"/>
      <c r="F21" s="37"/>
      <c r="G21" s="37"/>
      <c r="H21" s="37"/>
      <c r="I21" s="37">
        <v>69.16843074091118</v>
      </c>
      <c r="J21" s="37">
        <v>58.25697674418604</v>
      </c>
      <c r="K21" s="37"/>
      <c r="L21" s="37">
        <v>41.34986494597839</v>
      </c>
      <c r="M21" s="37">
        <v>44.264047591000114</v>
      </c>
      <c r="N21" s="37">
        <v>42.64640789921689</v>
      </c>
      <c r="O21" s="37">
        <v>37.97064470493128</v>
      </c>
      <c r="P21" s="37">
        <v>51.337565713267395</v>
      </c>
      <c r="Q21" s="37">
        <v>51.899589212359345</v>
      </c>
      <c r="R21" s="37">
        <v>81.60658051905745</v>
      </c>
      <c r="S21" s="37">
        <v>38.18819314760471</v>
      </c>
      <c r="T21" s="37">
        <v>49.800000000000004</v>
      </c>
      <c r="U21" s="37">
        <v>55.49678111587982</v>
      </c>
      <c r="V21" s="37">
        <v>47.46459991621281</v>
      </c>
      <c r="W21" s="37">
        <v>49.90881458966565</v>
      </c>
      <c r="X21" s="37">
        <v>62.102737074923965</v>
      </c>
      <c r="Y21" s="37">
        <v>57.68092013329033</v>
      </c>
      <c r="Z21" s="37">
        <v>50.86077600260841</v>
      </c>
      <c r="AA21" s="37">
        <v>47.23093420803633</v>
      </c>
      <c r="AB21" s="37">
        <v>40.637829036635004</v>
      </c>
      <c r="AC21" s="37">
        <v>47.279793922826215</v>
      </c>
      <c r="AD21" s="37">
        <v>43.90146096620957</v>
      </c>
      <c r="AE21" s="37">
        <v>40.701329464521244</v>
      </c>
      <c r="AF21" s="37">
        <v>36.914592592592605</v>
      </c>
      <c r="AG21" s="37">
        <v>40.5688641408045</v>
      </c>
      <c r="AH21" s="37">
        <v>56.793296969696996</v>
      </c>
      <c r="AI21" s="37">
        <v>73.71888248337031</v>
      </c>
      <c r="AJ21" s="37">
        <v>21.815624045645983</v>
      </c>
      <c r="AK21" s="37">
        <v>23.47662191504539</v>
      </c>
      <c r="AL21" s="37">
        <v>34.9047096232516</v>
      </c>
      <c r="AM21" s="37">
        <v>37.70932123644351</v>
      </c>
      <c r="AN21" s="37">
        <v>38.836909219641754</v>
      </c>
      <c r="AO21" s="37">
        <v>42.34371102857222</v>
      </c>
      <c r="AP21" s="37">
        <v>33.48011534437578</v>
      </c>
      <c r="AQ21" s="37">
        <v>31.922248459168586</v>
      </c>
      <c r="AR21" s="37">
        <v>41.57692003568713</v>
      </c>
      <c r="AS21" s="37">
        <v>30.70152601393363</v>
      </c>
      <c r="AT21" s="37">
        <v>39.03658704469434</v>
      </c>
    </row>
    <row r="22" ht="14.25" customHeight="1">
      <c r="A22" s="141" t="s">
        <v>204</v>
      </c>
      <c r="B22" s="187"/>
      <c r="C22" s="187"/>
      <c r="D22" s="67">
        <v>70.96458923512748</v>
      </c>
      <c r="E22" s="67"/>
      <c r="F22" s="67"/>
      <c r="G22" s="67">
        <v>68.53761969904241</v>
      </c>
      <c r="H22" s="67">
        <v>74.36141001855286</v>
      </c>
      <c r="I22" s="67">
        <v>88.99671421997239</v>
      </c>
      <c r="J22" s="67">
        <v>77.67596899224806</v>
      </c>
      <c r="K22" s="67">
        <v>65.10381172393878</v>
      </c>
      <c r="L22" s="37"/>
      <c r="M22" s="3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row>
    <row r="23" ht="14.25" customHeight="1">
      <c r="A23" s="141" t="s">
        <v>54</v>
      </c>
      <c r="B23" s="187"/>
      <c r="C23" s="187"/>
      <c r="D23" s="67">
        <v>18.923890462700662</v>
      </c>
      <c r="E23" s="67">
        <v>21.945247481384143</v>
      </c>
      <c r="F23" s="67">
        <v>20.441044471644226</v>
      </c>
      <c r="G23" s="67">
        <v>25.701607387140903</v>
      </c>
      <c r="H23" s="67">
        <v>37.18070500927643</v>
      </c>
      <c r="I23" s="67">
        <v>61.329341923607906</v>
      </c>
      <c r="J23" s="67">
        <v>36.79388004895961</v>
      </c>
      <c r="K23" s="67"/>
      <c r="L23" s="37"/>
      <c r="M23" s="3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row>
    <row r="24" ht="14.25" customHeight="1">
      <c r="A24" s="21" t="s">
        <v>74</v>
      </c>
      <c r="B24" s="74"/>
      <c r="C24" s="74"/>
      <c r="D24" s="37">
        <v>18.923890462700662</v>
      </c>
      <c r="E24" s="37">
        <v>26.33429697766097</v>
      </c>
      <c r="F24" s="37">
        <v>24.529253365973073</v>
      </c>
      <c r="G24" s="37">
        <v>20.561285909712723</v>
      </c>
      <c r="H24" s="37">
        <v>29.744564007421147</v>
      </c>
      <c r="I24" s="37">
        <v>49.34014726184997</v>
      </c>
      <c r="J24" s="37"/>
      <c r="K24" s="37">
        <v>26.041524689575514</v>
      </c>
      <c r="L24" s="37"/>
      <c r="M24" s="3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row>
    <row r="25" ht="14.25" customHeight="1">
      <c r="A25" s="141" t="s">
        <v>72</v>
      </c>
      <c r="B25" s="187"/>
      <c r="C25" s="187"/>
      <c r="D25" s="67">
        <v>14.192917847025496</v>
      </c>
      <c r="E25" s="67">
        <v>13.167148488830485</v>
      </c>
      <c r="F25" s="67">
        <v>12.264626682986536</v>
      </c>
      <c r="G25" s="67">
        <v>13.707523939808482</v>
      </c>
      <c r="H25" s="67">
        <v>27.885528756957324</v>
      </c>
      <c r="I25" s="67">
        <v>34.58421537045559</v>
      </c>
      <c r="J25" s="67">
        <v>27.595410036719706</v>
      </c>
      <c r="K25" s="67">
        <v>21.70127057464626</v>
      </c>
      <c r="L25" s="37"/>
      <c r="M25" s="3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row>
    <row r="26" ht="14.25" customHeight="1">
      <c r="A26" s="21" t="s">
        <v>173</v>
      </c>
      <c r="B26" s="74"/>
      <c r="C26" s="74"/>
      <c r="D26" s="37"/>
      <c r="E26" s="37"/>
      <c r="F26" s="37"/>
      <c r="G26" s="37"/>
      <c r="H26" s="37">
        <v>27.885528756957324</v>
      </c>
      <c r="I26" s="37">
        <v>34.58421537045559</v>
      </c>
      <c r="J26" s="37"/>
      <c r="K26" s="37">
        <v>21.70127057464626</v>
      </c>
      <c r="L26" s="37"/>
      <c r="M26" s="3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row>
    <row r="27" ht="14.25" customHeight="1">
      <c r="A27" s="21" t="s">
        <v>195</v>
      </c>
      <c r="B27" s="74"/>
      <c r="C27" s="74"/>
      <c r="D27" s="37"/>
      <c r="E27" s="37"/>
      <c r="F27" s="37"/>
      <c r="G27" s="37"/>
      <c r="H27" s="37">
        <v>22.30842300556586</v>
      </c>
      <c r="I27" s="37">
        <v>27.66737229636447</v>
      </c>
      <c r="J27" s="37">
        <v>24.529253365973073</v>
      </c>
      <c r="K27" s="37">
        <v>21.70127057464626</v>
      </c>
    </row>
    <row r="28" ht="14.25" customHeight="1">
      <c r="A28" s="188" t="s">
        <v>438</v>
      </c>
      <c r="B28" s="185"/>
      <c r="C28" s="185"/>
      <c r="D28" s="185">
        <v>23.654863078375826</v>
      </c>
      <c r="E28" s="185">
        <v>30.7233464739378</v>
      </c>
      <c r="F28" s="185">
        <v>28.61746226030192</v>
      </c>
      <c r="G28" s="185">
        <v>25.701607387140903</v>
      </c>
      <c r="H28" s="185">
        <v>44.61684601113172</v>
      </c>
      <c r="I28" s="185">
        <v>55.33474459272894</v>
      </c>
      <c r="J28" s="185">
        <v>44.152656058751525</v>
      </c>
      <c r="K28" s="185"/>
      <c r="L28" s="37">
        <v>63.90433673469388</v>
      </c>
      <c r="M28" s="37">
        <v>50.165920603133465</v>
      </c>
      <c r="N28" s="37">
        <v>55.44033026898195</v>
      </c>
      <c r="O28" s="37">
        <v>49.36183811641067</v>
      </c>
      <c r="P28" s="37">
        <v>63.61394012296177</v>
      </c>
      <c r="Q28" s="37">
        <v>51.00476870869797</v>
      </c>
      <c r="R28" s="37">
        <v>78.8863611684222</v>
      </c>
      <c r="S28" s="37">
        <v>36.91525337601789</v>
      </c>
      <c r="T28" s="37">
        <v>43.125</v>
      </c>
      <c r="U28" s="37">
        <v>45.80686695278969</v>
      </c>
      <c r="V28" s="37">
        <v>55.54733975701717</v>
      </c>
      <c r="W28" s="37">
        <v>49.35427220533603</v>
      </c>
      <c r="X28" s="37">
        <v>52.54672380425767</v>
      </c>
      <c r="Y28" s="37">
        <v>55.156938621949905</v>
      </c>
      <c r="Z28" s="37">
        <v>55.81300945549397</v>
      </c>
      <c r="AA28" s="37">
        <v>57.899325048886645</v>
      </c>
      <c r="AB28" s="37">
        <v>49.81698778833107</v>
      </c>
      <c r="AC28" s="37">
        <v>53.4327620649774</v>
      </c>
      <c r="AD28" s="37">
        <v>51.17912521287086</v>
      </c>
      <c r="AF28" s="37"/>
      <c r="AG28" s="37"/>
      <c r="AH28" s="37"/>
      <c r="AI28" s="37"/>
      <c r="AJ28" s="37"/>
      <c r="AK28" s="37"/>
      <c r="AL28" s="37"/>
      <c r="AM28" s="37"/>
      <c r="AN28" s="37"/>
      <c r="AO28" s="37"/>
      <c r="AP28" s="37"/>
      <c r="AQ28" s="37"/>
      <c r="AR28" s="37"/>
      <c r="AS28" s="37"/>
      <c r="AT28" s="37"/>
    </row>
    <row r="29" ht="14.25" customHeight="1">
      <c r="A29" s="184" t="s">
        <v>442</v>
      </c>
      <c r="B29" s="185"/>
      <c r="C29" s="185"/>
      <c r="D29" s="189"/>
      <c r="E29" s="185"/>
      <c r="F29" s="185"/>
      <c r="G29" s="189"/>
      <c r="H29" s="189"/>
      <c r="I29" s="185"/>
      <c r="J29" s="185"/>
      <c r="K29" s="185"/>
      <c r="L29" s="37">
        <v>34.77147734093637</v>
      </c>
      <c r="M29" s="37">
        <v>27.296162681116737</v>
      </c>
      <c r="N29" s="37">
        <v>40.10183889456361</v>
      </c>
      <c r="O29" s="37">
        <v>35.705062904203714</v>
      </c>
      <c r="P29" s="37">
        <v>46.65022275683864</v>
      </c>
      <c r="Q29" s="37">
        <v>38.02987140560814</v>
      </c>
      <c r="R29" s="37">
        <v>56.43095042892823</v>
      </c>
      <c r="S29" s="37">
        <v>46.09951382801682</v>
      </c>
      <c r="T29" s="37">
        <v>36.215</v>
      </c>
      <c r="U29" s="37">
        <v>51.97317596566523</v>
      </c>
      <c r="V29" s="37">
        <v>51.5919564306661</v>
      </c>
      <c r="W29" s="37">
        <v>50.46335697399527</v>
      </c>
      <c r="X29" s="37">
        <v>54.930052529720754</v>
      </c>
      <c r="Y29" s="37">
        <v>57.18671396323766</v>
      </c>
      <c r="Z29" s="37">
        <v>57.285295076622106</v>
      </c>
      <c r="AA29" s="37">
        <v>49.664984545511885</v>
      </c>
      <c r="AB29" s="37">
        <v>42.73210312075984</v>
      </c>
      <c r="AC29" s="37">
        <v>49.8504363368731</v>
      </c>
      <c r="AD29" s="37">
        <v>48.67719817155151</v>
      </c>
      <c r="AE29" s="37">
        <v>51.81330783434451</v>
      </c>
      <c r="AF29" s="37">
        <v>44.756970453599685</v>
      </c>
      <c r="AG29" s="37">
        <v>47.65536129174619</v>
      </c>
      <c r="AH29" s="37">
        <v>46.28312434691747</v>
      </c>
      <c r="AI29" s="37">
        <v>28.847257945306737</v>
      </c>
      <c r="AJ29" s="37">
        <v>24.108579676674378</v>
      </c>
      <c r="AK29" s="37">
        <v>25.07203187642965</v>
      </c>
      <c r="AL29" s="37">
        <v>17.734752764429526</v>
      </c>
      <c r="AM29" s="37">
        <v>13.49055169114383</v>
      </c>
      <c r="AN29" s="37">
        <v>24.50716858474669</v>
      </c>
      <c r="AO29" s="37">
        <v>22.916604773767247</v>
      </c>
      <c r="AP29" s="37">
        <v>24.83326760953293</v>
      </c>
      <c r="AQ29" s="37">
        <v>31.350534672906317</v>
      </c>
      <c r="AR29" s="37">
        <v>46.5824001144281</v>
      </c>
      <c r="AS29" s="37">
        <v>38.100288980979784</v>
      </c>
      <c r="AT29" s="37">
        <v>34.70504587588176</v>
      </c>
    </row>
    <row r="30" ht="14.25" customHeight="1">
      <c r="A30" s="184" t="s">
        <v>445</v>
      </c>
      <c r="B30" s="185"/>
      <c r="C30" s="185"/>
      <c r="D30" s="189"/>
      <c r="E30" s="185">
        <v>21.945247481384143</v>
      </c>
      <c r="F30" s="185">
        <v>20.441044471644226</v>
      </c>
      <c r="G30" s="185"/>
      <c r="H30" s="185">
        <v>41.82829313543599</v>
      </c>
      <c r="I30" s="185">
        <v>51.87632305568338</v>
      </c>
      <c r="J30" s="185">
        <v>43.69273255813954</v>
      </c>
      <c r="K30" s="185"/>
      <c r="L30" s="37">
        <v>75.25675420168066</v>
      </c>
      <c r="M30" s="37">
        <v>59.07774885145482</v>
      </c>
      <c r="N30" s="37">
        <v>67.77935762115537</v>
      </c>
      <c r="O30" s="37">
        <v>60.34801131770412</v>
      </c>
      <c r="P30" s="37">
        <v>72.87702263209479</v>
      </c>
      <c r="Q30" s="37">
        <v>58.431778889087326</v>
      </c>
      <c r="R30" s="37">
        <v>94.78604327288522</v>
      </c>
      <c r="S30" s="37">
        <v>56.486702364165296</v>
      </c>
      <c r="T30" s="37">
        <v>52.375</v>
      </c>
      <c r="U30" s="37">
        <v>55.276555793991406</v>
      </c>
      <c r="V30" s="37">
        <v>55.54733975701717</v>
      </c>
      <c r="W30" s="37">
        <v>54.483789260385</v>
      </c>
      <c r="X30" s="37">
        <v>50.844346143212604</v>
      </c>
      <c r="Y30" s="37">
        <v>56.12770074169622</v>
      </c>
      <c r="Z30" s="37">
        <v>55.41147701336811</v>
      </c>
      <c r="AA30" s="37">
        <v>53.18658928909355</v>
      </c>
      <c r="AB30" s="37">
        <v>45.762116689280866</v>
      </c>
      <c r="AC30" s="37">
        <v>47.60608768794029</v>
      </c>
      <c r="AD30" s="37">
        <v>43.74693017836337</v>
      </c>
      <c r="AE30" s="37">
        <v>49.13330915325773</v>
      </c>
      <c r="AF30" s="37">
        <v>43.28784852268</v>
      </c>
      <c r="AG30" s="37">
        <v>35.43248575470842</v>
      </c>
      <c r="AH30" s="37">
        <v>35.20777429467086</v>
      </c>
      <c r="AI30" s="37">
        <v>45.349175905395434</v>
      </c>
      <c r="AJ30" s="37">
        <v>34.27543947833176</v>
      </c>
      <c r="AK30" s="37">
        <v>23.693635536316016</v>
      </c>
      <c r="AL30" s="37">
        <v>16.86834616552637</v>
      </c>
      <c r="AM30" s="37">
        <v>15.680163831171297</v>
      </c>
      <c r="AN30" s="37">
        <v>18.68143796855527</v>
      </c>
      <c r="AO30" s="37">
        <v>18.490463996829217</v>
      </c>
      <c r="AP30" s="37">
        <v>19.534056019168887</v>
      </c>
      <c r="AQ30" s="37">
        <v>31.44425824442472</v>
      </c>
      <c r="AR30" s="37">
        <v>37.41294095569101</v>
      </c>
      <c r="AS30" s="37">
        <v>32.35914954548968</v>
      </c>
      <c r="AT30" s="37">
        <v>32.508523985003166</v>
      </c>
    </row>
    <row r="31" ht="14.25" customHeight="1">
      <c r="A31" s="184" t="s">
        <v>281</v>
      </c>
      <c r="B31" s="185"/>
      <c r="C31" s="185"/>
      <c r="D31" s="185">
        <v>25.074154863078377</v>
      </c>
      <c r="E31" s="185">
        <v>16.458935611038108</v>
      </c>
      <c r="F31" s="185">
        <v>15.330783353733171</v>
      </c>
      <c r="G31" s="189"/>
      <c r="H31" s="189">
        <v>32.533116883116875</v>
      </c>
      <c r="I31" s="185">
        <v>40.34825126553152</v>
      </c>
      <c r="J31" s="185">
        <v>33.98323643410853</v>
      </c>
      <c r="K31" s="185"/>
      <c r="L31" s="37">
        <v>45.10894357743097</v>
      </c>
      <c r="M31" s="37">
        <v>35.41123807280009</v>
      </c>
      <c r="N31" s="37">
        <v>43.35718136420384</v>
      </c>
      <c r="O31" s="37">
        <v>38.603488783346805</v>
      </c>
      <c r="P31" s="37">
        <v>46.65022275683864</v>
      </c>
      <c r="Q31" s="37">
        <v>37.403497053045186</v>
      </c>
      <c r="R31" s="37">
        <v>67.24382234770333</v>
      </c>
      <c r="S31" s="37">
        <v>45.494867436513076</v>
      </c>
      <c r="T31" s="37">
        <v>39.275</v>
      </c>
      <c r="U31" s="37">
        <v>34.59739806866952</v>
      </c>
      <c r="V31" s="37">
        <v>34.394637620444065</v>
      </c>
      <c r="W31" s="37">
        <v>30.499831138129007</v>
      </c>
      <c r="X31" s="37">
        <v>34.04755322090129</v>
      </c>
      <c r="Y31" s="37">
        <v>42.36052886165753</v>
      </c>
      <c r="Z31" s="37">
        <v>45.507010107597004</v>
      </c>
      <c r="AA31" s="37">
        <v>43.97862865072857</v>
      </c>
      <c r="AB31" s="37">
        <v>37.8395223880597</v>
      </c>
      <c r="AC31" s="37">
        <v>44.48385343286722</v>
      </c>
      <c r="AD31" s="37">
        <v>39.55252307968093</v>
      </c>
      <c r="AE31" s="37">
        <v>53.59997362173571</v>
      </c>
      <c r="AF31" s="37">
        <v>49.23266749895965</v>
      </c>
      <c r="AG31" s="37">
        <v>64.08750957257638</v>
      </c>
      <c r="AH31" s="37">
        <v>60.51550679205855</v>
      </c>
      <c r="AI31" s="37">
        <v>30.603943089430903</v>
      </c>
      <c r="AJ31" s="37">
        <v>25.759836978671387</v>
      </c>
      <c r="AK31" s="37">
        <v>18.90377893105739</v>
      </c>
      <c r="AL31" s="37">
        <v>15.012850086639641</v>
      </c>
      <c r="AM31" s="37">
        <v>10.617392193238183</v>
      </c>
      <c r="AN31" s="37">
        <v>16.707113331013247</v>
      </c>
      <c r="AO31" s="37">
        <v>17.189430860485086</v>
      </c>
      <c r="AP31" s="37">
        <v>21.43336283270674</v>
      </c>
      <c r="AQ31" s="37">
        <v>29.505351858637727</v>
      </c>
      <c r="AR31" s="37">
        <v>33.52462599597338</v>
      </c>
      <c r="AS31" s="37">
        <v>28.601312824077976</v>
      </c>
      <c r="AT31" s="37">
        <v>24.875610414200057</v>
      </c>
    </row>
    <row r="32" ht="14.25" customHeight="1">
      <c r="A32" s="184" t="s">
        <v>299</v>
      </c>
      <c r="B32" s="185"/>
      <c r="C32" s="185"/>
      <c r="D32" s="189"/>
      <c r="E32" s="185"/>
      <c r="F32" s="185"/>
      <c r="G32" s="189"/>
      <c r="H32" s="189"/>
      <c r="I32" s="185"/>
      <c r="J32" s="185"/>
      <c r="K32" s="185"/>
      <c r="L32" s="37">
        <v>36.387881152460984</v>
      </c>
      <c r="M32" s="37">
        <v>31.870114265520083</v>
      </c>
      <c r="N32" s="37">
        <v>30.705413687436163</v>
      </c>
      <c r="O32" s="37">
        <v>32.6547544462409</v>
      </c>
      <c r="P32" s="37">
        <v>31.650725296266593</v>
      </c>
      <c r="Q32" s="37">
        <v>35.79282014645472</v>
      </c>
      <c r="R32" s="37">
        <v>35.36285155825823</v>
      </c>
      <c r="S32" s="37">
        <v>23.167503842880187</v>
      </c>
      <c r="T32" s="37">
        <v>27.0</v>
      </c>
      <c r="U32" s="37">
        <v>30.83154506437768</v>
      </c>
      <c r="V32" s="37">
        <v>28.891495601173016</v>
      </c>
      <c r="W32" s="37">
        <v>27.948936170212765</v>
      </c>
      <c r="X32" s="37">
        <v>29.280895769975114</v>
      </c>
      <c r="Y32" s="37">
        <v>33.78252176717188</v>
      </c>
      <c r="Z32" s="37">
        <v>38.426654711444414</v>
      </c>
      <c r="AA32" s="37">
        <v>36.27874345549738</v>
      </c>
      <c r="AB32" s="37">
        <v>31.214486838534597</v>
      </c>
      <c r="AC32" s="37">
        <v>32.65354641993482</v>
      </c>
      <c r="AD32" s="37">
        <v>32.5677314690329</v>
      </c>
      <c r="AE32" s="37">
        <v>38.403568979161186</v>
      </c>
      <c r="AF32" s="37">
        <v>33.26775364128174</v>
      </c>
      <c r="AG32" s="37">
        <v>26.38095089755073</v>
      </c>
      <c r="AH32" s="37">
        <v>28.387554858934184</v>
      </c>
      <c r="AI32" s="37">
        <v>48.543976348854414</v>
      </c>
      <c r="AJ32" s="37">
        <v>11.541513381334063</v>
      </c>
      <c r="AK32" s="37">
        <v>7.590266866714222</v>
      </c>
      <c r="AL32" s="37">
        <v>7.26094928455314</v>
      </c>
      <c r="AM32" s="37">
        <v>6.121879524889606</v>
      </c>
      <c r="AN32" s="37">
        <v>14.526225859707298</v>
      </c>
      <c r="AO32" s="37">
        <v>12.121536187762219</v>
      </c>
      <c r="AP32" s="37">
        <v>12.472284586257574</v>
      </c>
      <c r="AQ32" s="37">
        <v>16.182780476225318</v>
      </c>
      <c r="AR32" s="37">
        <v>25.885151066908268</v>
      </c>
      <c r="AS32" s="37">
        <v>21.33198645521378</v>
      </c>
      <c r="AT32" s="37">
        <v>23.085445073134004</v>
      </c>
    </row>
    <row r="33" ht="14.25" customHeight="1">
      <c r="A33" s="184" t="s">
        <v>292</v>
      </c>
      <c r="B33" s="189"/>
      <c r="C33" s="189"/>
      <c r="D33" s="191"/>
      <c r="E33" s="189">
        <v>32.917871222076215</v>
      </c>
      <c r="F33" s="189">
        <v>34.749775601795186</v>
      </c>
      <c r="G33" s="185">
        <v>29.985208618331054</v>
      </c>
      <c r="H33" s="185"/>
      <c r="I33" s="185"/>
      <c r="J33" s="185"/>
      <c r="K33" s="185"/>
      <c r="L33" s="37"/>
      <c r="M33" s="37"/>
      <c r="N33" s="37"/>
      <c r="O33" s="37"/>
      <c r="P33" s="37"/>
      <c r="Q33" s="37"/>
      <c r="R33" s="37"/>
      <c r="S33" s="37"/>
      <c r="T33" s="37"/>
      <c r="U33" s="37"/>
      <c r="V33" s="37"/>
      <c r="W33" s="37"/>
      <c r="X33" s="37">
        <v>53.681642244954375</v>
      </c>
      <c r="Y33" s="37">
        <v>59.03998710093518</v>
      </c>
      <c r="Z33" s="37">
        <v>57.61990544506032</v>
      </c>
      <c r="AA33" s="37">
        <v>55.2581214912004</v>
      </c>
      <c r="AB33" s="37">
        <v>47.544477611940295</v>
      </c>
      <c r="AC33" s="37">
        <v>49.764115234991074</v>
      </c>
      <c r="AD33" s="37">
        <v>45.47620328045175</v>
      </c>
      <c r="AE33" s="37">
        <v>51.92159060933792</v>
      </c>
      <c r="AF33" s="37">
        <v>42.741198501872674</v>
      </c>
      <c r="AG33" s="37">
        <v>35.04885583375519</v>
      </c>
      <c r="AH33" s="37">
        <v>34.86461859979103</v>
      </c>
      <c r="AI33" s="37">
        <v>52.41232446415375</v>
      </c>
      <c r="AJ33" s="37">
        <v>40.106982067653874</v>
      </c>
      <c r="AK33" s="37">
        <v>25.95367243033181</v>
      </c>
      <c r="AL33" s="37">
        <v>18.559873970596126</v>
      </c>
      <c r="AM33" s="37">
        <v>16.09616979242316</v>
      </c>
      <c r="AN33" s="37">
        <v>20.046841382526253</v>
      </c>
      <c r="AO33" s="37">
        <v>20.732358965519392</v>
      </c>
      <c r="AP33" s="37">
        <v>24.990252882663384</v>
      </c>
      <c r="AQ33" s="37">
        <v>33.74048574662563</v>
      </c>
      <c r="AR33" s="37">
        <v>39.74077130470936</v>
      </c>
      <c r="AS33" s="37">
        <v>35.80383320678374</v>
      </c>
      <c r="AT33" s="37">
        <v>36.02295901040891</v>
      </c>
    </row>
    <row r="34" ht="14.25" customHeight="1">
      <c r="J34" s="21" t="s">
        <v>357</v>
      </c>
    </row>
    <row r="35" ht="14.25" customHeight="1">
      <c r="A35" s="50" t="s">
        <v>448</v>
      </c>
      <c r="B35" s="50">
        <v>62.6</v>
      </c>
      <c r="C35" s="50"/>
      <c r="D35" s="50">
        <v>131.1</v>
      </c>
      <c r="E35" s="50"/>
      <c r="F35" s="50"/>
      <c r="G35" s="50"/>
      <c r="H35" s="50" t="s">
        <v>361</v>
      </c>
      <c r="I35" s="50"/>
      <c r="J35" s="50" t="s">
        <v>362</v>
      </c>
      <c r="L35" s="193"/>
      <c r="T35" s="193"/>
    </row>
    <row r="36" ht="14.25" customHeight="1">
      <c r="A36" s="21" t="s">
        <v>449</v>
      </c>
      <c r="D36" s="21">
        <v>2.118</v>
      </c>
      <c r="G36" s="21">
        <v>2.924</v>
      </c>
      <c r="H36" s="21">
        <v>2.759</v>
      </c>
      <c r="J36" s="21">
        <v>2.451</v>
      </c>
      <c r="K36" s="21">
        <v>3.463</v>
      </c>
      <c r="L36" s="21">
        <v>13.328</v>
      </c>
      <c r="M36" s="21">
        <v>16.978</v>
      </c>
      <c r="N36" s="21">
        <v>17.622</v>
      </c>
      <c r="O36" s="21">
        <v>19.792</v>
      </c>
      <c r="P36" s="21">
        <v>22.446</v>
      </c>
      <c r="Q36" s="21">
        <v>27.995</v>
      </c>
      <c r="R36" s="21">
        <v>36.836</v>
      </c>
      <c r="S36" s="21">
        <v>78.717</v>
      </c>
      <c r="T36" s="21">
        <v>100.202</v>
      </c>
      <c r="U36" s="21">
        <v>113.74940803897687</v>
      </c>
      <c r="V36" s="21">
        <v>145.6651485992692</v>
      </c>
      <c r="W36" s="21">
        <v>180.69313154689405</v>
      </c>
      <c r="X36" s="21">
        <v>220.7251120584653</v>
      </c>
      <c r="Y36" s="21">
        <v>283.85481303288674</v>
      </c>
      <c r="Z36" s="21">
        <v>374.3234275274056</v>
      </c>
      <c r="AA36" s="21">
        <v>483.70959378806333</v>
      </c>
      <c r="AB36" s="21">
        <v>562.1869214372716</v>
      </c>
      <c r="AC36" s="21">
        <v>580.4026930572471</v>
      </c>
      <c r="AD36" s="21">
        <v>680.8487904993908</v>
      </c>
      <c r="AE36" s="21">
        <v>925.3734031668694</v>
      </c>
      <c r="AF36" s="21">
        <v>1466.4153836784403</v>
      </c>
      <c r="AG36" s="21">
        <v>2350.7499043848957</v>
      </c>
      <c r="AH36" s="21">
        <v>2920.015651644335</v>
      </c>
      <c r="AI36" s="21">
        <v>8256.595980511569</v>
      </c>
      <c r="AJ36" s="21">
        <v>44920.03179049937</v>
      </c>
      <c r="AK36" s="21">
        <v>124053.37131546889</v>
      </c>
      <c r="AL36" s="21">
        <v>341608.2678440924</v>
      </c>
      <c r="AM36" s="21">
        <v>886510.039159561</v>
      </c>
      <c r="AN36" s="21">
        <v>1779802.935992691</v>
      </c>
      <c r="AO36" s="21">
        <v>3639219.3032873147</v>
      </c>
      <c r="AP36" s="21">
        <v>9636092.057137894</v>
      </c>
      <c r="AQ36" s="21">
        <v>4.27649089238232E7</v>
      </c>
      <c r="AR36" s="21">
        <v>3.107865830106924E8</v>
      </c>
      <c r="AS36" s="21">
        <v>2.3998328476102986E9</v>
      </c>
      <c r="AT36" s="21">
        <v>4.561848457604943E9</v>
      </c>
    </row>
    <row r="37" ht="14.25" customHeight="1"/>
    <row r="38" ht="14.25" customHeight="1">
      <c r="A38" s="21" t="s">
        <v>266</v>
      </c>
      <c r="B38" s="21" t="s">
        <v>450</v>
      </c>
    </row>
    <row r="39" ht="14.25" customHeight="1"/>
    <row r="40" ht="14.25" customHeight="1"/>
    <row r="41" ht="14.25" customHeight="1"/>
    <row r="42" ht="14.25" customHeight="1">
      <c r="A42" s="194" t="s">
        <v>451</v>
      </c>
    </row>
    <row r="43" ht="14.25" customHeight="1">
      <c r="A43" s="195"/>
    </row>
    <row r="44" ht="14.25" customHeight="1">
      <c r="A44" s="11" t="s">
        <v>3</v>
      </c>
      <c r="B44" s="173">
        <v>1895.0</v>
      </c>
      <c r="C44" s="173">
        <v>1910.0</v>
      </c>
      <c r="D44" s="175">
        <v>1914.0</v>
      </c>
      <c r="E44" s="11">
        <v>1915.0</v>
      </c>
      <c r="F44" s="11">
        <v>1916.0</v>
      </c>
      <c r="G44" s="14">
        <v>1923.0</v>
      </c>
      <c r="H44" s="176" t="s">
        <v>10</v>
      </c>
      <c r="I44" s="14">
        <v>1932.0</v>
      </c>
      <c r="J44" s="176">
        <v>1933.0</v>
      </c>
      <c r="K44" s="11">
        <v>1945.0</v>
      </c>
      <c r="L44" s="177">
        <v>1952.0</v>
      </c>
      <c r="M44" s="178">
        <v>1953.0</v>
      </c>
      <c r="N44" s="178">
        <v>1954.0</v>
      </c>
      <c r="O44" s="178">
        <v>1955.0</v>
      </c>
      <c r="P44" s="178">
        <v>1956.0</v>
      </c>
      <c r="Q44" s="178">
        <v>1957.0</v>
      </c>
      <c r="R44" s="178">
        <v>1958.0</v>
      </c>
      <c r="S44" s="178">
        <v>1959.0</v>
      </c>
      <c r="T44" s="177">
        <v>1960.0</v>
      </c>
      <c r="U44" s="178">
        <v>1961.0</v>
      </c>
      <c r="V44" s="178">
        <v>1962.0</v>
      </c>
      <c r="W44" s="178">
        <v>1963.0</v>
      </c>
      <c r="X44" s="178">
        <v>1964.0</v>
      </c>
      <c r="Y44" s="178">
        <v>1965.0</v>
      </c>
      <c r="Z44" s="178">
        <v>1966.0</v>
      </c>
      <c r="AA44" s="178">
        <v>1967.0</v>
      </c>
      <c r="AB44" s="178">
        <v>1968.0</v>
      </c>
      <c r="AC44" s="178">
        <v>1969.0</v>
      </c>
      <c r="AD44" s="178">
        <v>1970.0</v>
      </c>
      <c r="AE44" s="178">
        <v>1971.0</v>
      </c>
      <c r="AF44" s="178">
        <v>1972.0</v>
      </c>
      <c r="AG44" s="178">
        <v>1973.0</v>
      </c>
      <c r="AH44" s="178">
        <v>1974.0</v>
      </c>
      <c r="AI44" s="178">
        <v>1975.0</v>
      </c>
      <c r="AJ44" s="178">
        <v>1976.0</v>
      </c>
      <c r="AK44" s="178">
        <v>1977.0</v>
      </c>
      <c r="AL44" s="178">
        <v>1978.0</v>
      </c>
      <c r="AM44" s="178">
        <v>1979.0</v>
      </c>
      <c r="AN44" s="178">
        <v>1980.0</v>
      </c>
      <c r="AO44" s="178">
        <v>1981.0</v>
      </c>
      <c r="AP44" s="178">
        <v>1982.0</v>
      </c>
      <c r="AQ44" s="178">
        <v>1983.0</v>
      </c>
      <c r="AR44" s="178">
        <v>1984.0</v>
      </c>
      <c r="AS44" s="178">
        <v>1985.0</v>
      </c>
      <c r="AT44" s="178">
        <v>1986.0</v>
      </c>
    </row>
    <row r="45" ht="14.25" customHeight="1">
      <c r="A45" s="188" t="s">
        <v>453</v>
      </c>
      <c r="B45" s="185"/>
      <c r="C45" s="185"/>
      <c r="D45" s="185">
        <v>23.654863078375826</v>
      </c>
      <c r="E45" s="185">
        <v>30.7233464739378</v>
      </c>
      <c r="F45" s="185">
        <v>28.61746226030192</v>
      </c>
      <c r="G45" s="185">
        <v>25.701607387140903</v>
      </c>
      <c r="H45" s="185">
        <v>44.61684601113172</v>
      </c>
      <c r="I45" s="185">
        <v>55.33474459272894</v>
      </c>
      <c r="J45" s="185">
        <v>44.152656058751525</v>
      </c>
      <c r="K45" s="185"/>
      <c r="L45" s="37">
        <v>63.90433673469388</v>
      </c>
      <c r="M45" s="37">
        <v>50.165920603133465</v>
      </c>
      <c r="N45" s="37">
        <v>55.44033026898195</v>
      </c>
      <c r="O45" s="37">
        <v>49.36183811641067</v>
      </c>
      <c r="P45" s="37">
        <v>63.61394012296177</v>
      </c>
      <c r="Q45" s="37">
        <v>51.00476870869797</v>
      </c>
      <c r="R45" s="37">
        <v>78.8863611684222</v>
      </c>
      <c r="S45" s="37">
        <v>36.91525337601789</v>
      </c>
      <c r="T45" s="37">
        <v>43.125</v>
      </c>
      <c r="U45" s="37">
        <v>45.80686695278969</v>
      </c>
      <c r="V45" s="37">
        <v>55.54733975701717</v>
      </c>
      <c r="W45" s="37">
        <v>49.35427220533603</v>
      </c>
      <c r="X45" s="37">
        <v>52.54672380425767</v>
      </c>
      <c r="Y45" s="37">
        <v>55.156938621949905</v>
      </c>
      <c r="Z45" s="37">
        <v>55.81300945549397</v>
      </c>
      <c r="AA45" s="37">
        <v>57.899325048886645</v>
      </c>
      <c r="AB45" s="37">
        <v>49.81698778833107</v>
      </c>
      <c r="AC45" s="37">
        <v>53.4327620649774</v>
      </c>
      <c r="AD45" s="37">
        <v>51.17912521287086</v>
      </c>
      <c r="AE45" s="37"/>
      <c r="AF45" s="37"/>
      <c r="AG45" s="37"/>
      <c r="AH45" s="37"/>
      <c r="AI45" s="37"/>
      <c r="AJ45" s="37"/>
      <c r="AK45" s="37"/>
      <c r="AL45" s="37"/>
      <c r="AM45" s="37"/>
      <c r="AN45" s="37"/>
      <c r="AO45" s="37"/>
      <c r="AP45" s="37"/>
      <c r="AQ45" s="37"/>
      <c r="AR45" s="37"/>
      <c r="AS45" s="37"/>
      <c r="AT45" s="37"/>
    </row>
    <row r="46" ht="14.25" customHeight="1">
      <c r="A46" s="21" t="s">
        <v>404</v>
      </c>
      <c r="B46" s="37"/>
      <c r="C46" s="37"/>
      <c r="D46" s="37">
        <v>47.30972615675165</v>
      </c>
      <c r="E46" s="37">
        <v>43.89049496276829</v>
      </c>
      <c r="F46" s="37">
        <v>40.88208894328845</v>
      </c>
      <c r="G46" s="37">
        <v>34.268809849521205</v>
      </c>
      <c r="H46" s="37">
        <v>37.18070500927643</v>
      </c>
      <c r="I46" s="37"/>
      <c r="J46" s="37">
        <v>36.79388004895961</v>
      </c>
      <c r="K46" s="37">
        <v>34.72203291943402</v>
      </c>
      <c r="L46" s="37">
        <v>79.88042091836735</v>
      </c>
      <c r="M46" s="37">
        <v>62.70740075391683</v>
      </c>
      <c r="N46" s="37">
        <v>69.65579956872092</v>
      </c>
      <c r="O46" s="37">
        <v>62.01871968472109</v>
      </c>
      <c r="P46" s="37">
        <v>84.81858683061569</v>
      </c>
      <c r="Q46" s="37">
        <v>68.00635827826397</v>
      </c>
      <c r="R46" s="37">
        <v>114.24921272668043</v>
      </c>
      <c r="S46" s="37">
        <v>53.46347040664659</v>
      </c>
      <c r="T46" s="37">
        <v>57.5</v>
      </c>
      <c r="U46" s="37">
        <v>63.42489270386265</v>
      </c>
      <c r="V46" s="37">
        <v>75.66820276497695</v>
      </c>
      <c r="W46" s="37">
        <v>67.09962850388382</v>
      </c>
      <c r="X46" s="37">
        <v>71.27287807575338</v>
      </c>
      <c r="Y46" s="37">
        <v>74.83693432226163</v>
      </c>
      <c r="Z46" s="37">
        <v>75.68886534072384</v>
      </c>
      <c r="AA46" s="37">
        <v>78.51107045984986</v>
      </c>
      <c r="AB46" s="37">
        <v>67.5514789687924</v>
      </c>
      <c r="AC46" s="37">
        <v>70.61066133950165</v>
      </c>
      <c r="AD46" s="37">
        <v>68.95016581518331</v>
      </c>
      <c r="AE46" s="37">
        <v>67.16239118965974</v>
      </c>
      <c r="AF46" s="37">
        <v>62.403516437786124</v>
      </c>
      <c r="AG46" s="37">
        <v>67.76396298171154</v>
      </c>
      <c r="AH46" s="37">
        <v>64.87358411703242</v>
      </c>
      <c r="AI46" s="37">
        <v>56.1138026607539</v>
      </c>
      <c r="AJ46" s="37">
        <v>31.71406670289365</v>
      </c>
      <c r="AK46" s="37">
        <v>23.522800009838416</v>
      </c>
      <c r="AL46" s="37">
        <v>18.605779220779233</v>
      </c>
      <c r="AM46" s="37">
        <v>20.021607920342266</v>
      </c>
      <c r="AN46" s="37">
        <v>20.788896828267703</v>
      </c>
      <c r="AO46" s="37">
        <v>20.28506343182358</v>
      </c>
      <c r="AP46" s="37">
        <v>22.107972904035886</v>
      </c>
      <c r="AQ46" s="37">
        <v>34.86516860484649</v>
      </c>
      <c r="AR46" s="37">
        <v>43.577499996304695</v>
      </c>
      <c r="AS46" s="37">
        <v>26.51362575662703</v>
      </c>
      <c r="AT46" s="37">
        <v>25.479653934191663</v>
      </c>
    </row>
    <row r="47" ht="14.25" customHeight="1">
      <c r="A47" s="21" t="s">
        <v>42</v>
      </c>
      <c r="B47" s="37"/>
      <c r="C47" s="37"/>
      <c r="D47" s="37">
        <v>47.30972615675165</v>
      </c>
      <c r="E47" s="37">
        <v>43.89049496276829</v>
      </c>
      <c r="F47" s="37">
        <v>40.88208894328845</v>
      </c>
      <c r="G47" s="37">
        <v>34.268809849521205</v>
      </c>
      <c r="H47" s="37">
        <v>55.77105751391465</v>
      </c>
      <c r="I47" s="37">
        <v>68.24618499769903</v>
      </c>
      <c r="J47" s="37">
        <v>55.19082007343941</v>
      </c>
      <c r="K47" s="37">
        <v>37.615535662720184</v>
      </c>
      <c r="L47" s="37"/>
      <c r="M47" s="37"/>
      <c r="N47" s="37"/>
      <c r="O47" s="37"/>
      <c r="P47" s="37"/>
      <c r="Q47" s="37"/>
      <c r="R47" s="37"/>
      <c r="S47" s="37"/>
      <c r="T47" s="37"/>
      <c r="U47" s="37"/>
      <c r="V47" s="37"/>
      <c r="W47" s="37"/>
      <c r="X47" s="37">
        <v>53.34116671274536</v>
      </c>
      <c r="Y47" s="37">
        <v>58.06922498118886</v>
      </c>
      <c r="Z47" s="37">
        <v>58.55681447668732</v>
      </c>
      <c r="AA47" s="37">
        <v>55.2581214912004</v>
      </c>
      <c r="AB47" s="37">
        <v>47.544477611940295</v>
      </c>
      <c r="AC47" s="37">
        <v>54.90022079697194</v>
      </c>
      <c r="AD47" s="37">
        <v>49.376266021331915</v>
      </c>
      <c r="AE47" s="37">
        <v>46.724017409654465</v>
      </c>
      <c r="AF47" s="37">
        <v>42.60453599667085</v>
      </c>
      <c r="AG47" s="37">
        <v>47.09057279700948</v>
      </c>
      <c r="AH47" s="37">
        <v>61.05597701149428</v>
      </c>
      <c r="AI47" s="37">
        <v>80.834822616408</v>
      </c>
      <c r="AJ47" s="37">
        <v>34.43437508490696</v>
      </c>
      <c r="AK47" s="37">
        <v>23.758052241926368</v>
      </c>
      <c r="AL47" s="37">
        <v>16.714717572661186</v>
      </c>
      <c r="AM47" s="37">
        <v>15.638851460885315</v>
      </c>
      <c r="AN47" s="37">
        <v>19.124585339845616</v>
      </c>
      <c r="AO47" s="37">
        <v>21.963469693293604</v>
      </c>
      <c r="AP47" s="37">
        <v>22.98979615288142</v>
      </c>
      <c r="AQ47" s="37">
        <v>38.051770036472234</v>
      </c>
      <c r="AR47" s="37">
        <v>50.309507986263576</v>
      </c>
      <c r="AS47" s="37">
        <v>39.14413251470526</v>
      </c>
      <c r="AT47" s="37">
        <v>35.58365463223319</v>
      </c>
    </row>
    <row r="48" ht="14.25" customHeight="1">
      <c r="A48" s="21" t="s">
        <v>153</v>
      </c>
      <c r="B48" s="37"/>
      <c r="C48" s="37"/>
      <c r="D48" s="37">
        <v>85.15750708215297</v>
      </c>
      <c r="E48" s="37"/>
      <c r="F48" s="37"/>
      <c r="G48" s="37"/>
      <c r="H48" s="37">
        <v>85.5156215213358</v>
      </c>
      <c r="I48" s="37">
        <v>101.4470317533364</v>
      </c>
      <c r="J48" s="37">
        <v>88.1417837617299</v>
      </c>
      <c r="K48" s="37"/>
      <c r="L48" s="37"/>
      <c r="M48" s="37"/>
      <c r="N48" s="37"/>
      <c r="O48" s="37"/>
      <c r="P48" s="37"/>
      <c r="Q48" s="37"/>
      <c r="R48" s="37"/>
      <c r="S48" s="37"/>
      <c r="T48" s="37"/>
      <c r="U48" s="37"/>
      <c r="V48" s="37"/>
      <c r="W48" s="37"/>
      <c r="X48" s="37">
        <v>76.83397843516725</v>
      </c>
      <c r="Y48" s="37">
        <v>84.36805331613456</v>
      </c>
      <c r="Z48" s="37">
        <v>82.44799478317574</v>
      </c>
      <c r="AA48" s="37">
        <v>74.57515927584684</v>
      </c>
      <c r="AB48" s="37">
        <v>64.16499321573949</v>
      </c>
      <c r="AC48" s="37">
        <v>72.03495952055516</v>
      </c>
      <c r="AD48" s="37">
        <v>65.23406829792957</v>
      </c>
      <c r="AE48" s="37">
        <v>57.14623450276974</v>
      </c>
      <c r="AF48" s="37">
        <v>49.26683312526011</v>
      </c>
      <c r="AG48" s="37">
        <v>65.04658437495947</v>
      </c>
      <c r="AH48" s="37">
        <v>62.49723092998957</v>
      </c>
      <c r="AI48" s="37">
        <v>65.62842202512937</v>
      </c>
      <c r="AJ48" s="37">
        <v>28.648003667979907</v>
      </c>
      <c r="AK48" s="37">
        <v>32.24954718744621</v>
      </c>
      <c r="AL48" s="37">
        <v>29.4573110452134</v>
      </c>
      <c r="AM48" s="37">
        <v>21.61829429722968</v>
      </c>
      <c r="AN48" s="37">
        <v>31.658611473507197</v>
      </c>
      <c r="AO48" s="37">
        <v>31.462557618627894</v>
      </c>
      <c r="AP48" s="37">
        <v>29.813085776530887</v>
      </c>
      <c r="AQ48" s="37">
        <v>50.18897254810563</v>
      </c>
      <c r="AR48" s="37">
        <v>57.2543093322269</v>
      </c>
      <c r="AS48" s="37">
        <v>47.49488078450905</v>
      </c>
      <c r="AT48" s="37">
        <v>41.73391592669325</v>
      </c>
    </row>
    <row r="49" ht="14.25" customHeight="1">
      <c r="A49" s="21" t="s">
        <v>300</v>
      </c>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row>
    <row r="50" ht="14.25" customHeight="1">
      <c r="A50" s="184" t="s">
        <v>50</v>
      </c>
      <c r="B50" s="185"/>
      <c r="C50" s="185"/>
      <c r="D50" s="185">
        <v>23.654863078375826</v>
      </c>
      <c r="E50" s="185">
        <v>28.528821725799386</v>
      </c>
      <c r="F50" s="185">
        <v>24.529253365973073</v>
      </c>
      <c r="G50" s="185">
        <v>25.701607387140903</v>
      </c>
      <c r="H50" s="185">
        <v>55.77105751391465</v>
      </c>
      <c r="I50" s="185">
        <v>68.24618499769903</v>
      </c>
      <c r="J50" s="185">
        <v>55.19082007343941</v>
      </c>
      <c r="K50" s="185">
        <v>36.1687842910771</v>
      </c>
      <c r="L50" s="37">
        <v>41.34986494597839</v>
      </c>
      <c r="M50" s="37">
        <v>44.264047591000114</v>
      </c>
      <c r="N50" s="37">
        <v>42.64640789921689</v>
      </c>
      <c r="O50" s="37">
        <v>37.97064470493128</v>
      </c>
      <c r="P50" s="37">
        <v>44.64136148979773</v>
      </c>
      <c r="Q50" s="37">
        <v>46.53066619039114</v>
      </c>
      <c r="R50" s="37">
        <v>55.76449668802259</v>
      </c>
      <c r="S50" s="37">
        <v>30.550554518083764</v>
      </c>
      <c r="T50" s="37">
        <v>34.0</v>
      </c>
      <c r="U50" s="37">
        <v>36.997854077253216</v>
      </c>
      <c r="V50" s="37">
        <v>34.73858399664851</v>
      </c>
      <c r="W50" s="37">
        <v>36.32252617359</v>
      </c>
      <c r="X50" s="37">
        <v>49.93641139065523</v>
      </c>
      <c r="Y50" s="37">
        <v>52.950661077071906</v>
      </c>
      <c r="Z50" s="37">
        <v>52.19921747636127</v>
      </c>
      <c r="AA50" s="37">
        <v>52.824071153724844</v>
      </c>
      <c r="AB50" s="37">
        <v>45.45020352781547</v>
      </c>
      <c r="AC50" s="37">
        <v>44.02376195983599</v>
      </c>
      <c r="AD50" s="37">
        <v>45.623375459352886</v>
      </c>
      <c r="AE50" s="37">
        <v>44.72078607227646</v>
      </c>
      <c r="AF50" s="37">
        <v>32.45734498543489</v>
      </c>
      <c r="AG50" s="37">
        <v>34.39881624547332</v>
      </c>
      <c r="AH50" s="37">
        <v>66.11477826541278</v>
      </c>
      <c r="AI50" s="37">
        <v>83.859719142646</v>
      </c>
      <c r="AJ50" s="37">
        <v>24.134790110039408</v>
      </c>
      <c r="AK50" s="37">
        <v>21.83336185158768</v>
      </c>
      <c r="AL50" s="37">
        <v>45.23236427946197</v>
      </c>
      <c r="AM50" s="37">
        <v>51.053499413167785</v>
      </c>
      <c r="AN50" s="37">
        <v>53.666533038235336</v>
      </c>
      <c r="AO50" s="37">
        <v>53.33140008701396</v>
      </c>
      <c r="AP50" s="37">
        <v>39.647127652854145</v>
      </c>
      <c r="AQ50" s="37">
        <v>39.79760586493132</v>
      </c>
      <c r="AR50" s="37">
        <v>44.335979344790246</v>
      </c>
      <c r="AS50" s="37">
        <v>37.30696789534843</v>
      </c>
      <c r="AT50" s="37">
        <v>40.49068453645597</v>
      </c>
    </row>
    <row r="51" ht="14.25" customHeight="1">
      <c r="A51" s="184" t="s">
        <v>23</v>
      </c>
      <c r="B51" s="185"/>
      <c r="C51" s="185"/>
      <c r="D51" s="185">
        <v>47.30972615675165</v>
      </c>
      <c r="E51" s="185">
        <v>43.89049496276829</v>
      </c>
      <c r="F51" s="185">
        <v>40.88208894328845</v>
      </c>
      <c r="G51" s="185">
        <v>34.268809849521205</v>
      </c>
      <c r="H51" s="185">
        <v>44.61684601113172</v>
      </c>
      <c r="I51" s="185">
        <v>55.33474459272894</v>
      </c>
      <c r="J51" s="185">
        <v>44.152656058751525</v>
      </c>
      <c r="K51" s="185">
        <v>43.40254114929252</v>
      </c>
      <c r="L51" s="37">
        <v>39.09441776710685</v>
      </c>
      <c r="M51" s="37">
        <v>42.49348568736011</v>
      </c>
      <c r="N51" s="37">
        <v>40.940551583248215</v>
      </c>
      <c r="O51" s="37">
        <v>36.451818916734034</v>
      </c>
      <c r="P51" s="37">
        <v>40.17722534081796</v>
      </c>
      <c r="Q51" s="37">
        <v>42.951384175745666</v>
      </c>
      <c r="R51" s="37">
        <v>54.40438701270496</v>
      </c>
      <c r="S51" s="37">
        <v>30.550554518083764</v>
      </c>
      <c r="T51" s="37">
        <v>34.0</v>
      </c>
      <c r="U51" s="37">
        <v>36.997854077253216</v>
      </c>
      <c r="V51" s="37">
        <v>34.73858399664851</v>
      </c>
      <c r="W51" s="37">
        <v>36.32252617359</v>
      </c>
      <c r="X51" s="37">
        <v>34.274536909040634</v>
      </c>
      <c r="Y51" s="37">
        <v>40.77200902934537</v>
      </c>
      <c r="Z51" s="37">
        <v>30.917998043690904</v>
      </c>
      <c r="AA51" s="37">
        <v>43.50217624424399</v>
      </c>
      <c r="AB51" s="37">
        <v>37.42957937584803</v>
      </c>
      <c r="AC51" s="37">
        <v>36.25486279045317</v>
      </c>
      <c r="AD51" s="37">
        <v>36.79304472528459</v>
      </c>
      <c r="AE51" s="37">
        <v>35.191901872856775</v>
      </c>
      <c r="AF51" s="37">
        <v>29.04078235538911</v>
      </c>
      <c r="AG51" s="37">
        <v>36.87109795828305</v>
      </c>
      <c r="AH51" s="37">
        <v>55.934378265412775</v>
      </c>
      <c r="AI51" s="37">
        <v>50.97117516629714</v>
      </c>
      <c r="AJ51" s="37">
        <v>19.11242494226329</v>
      </c>
      <c r="AK51" s="37">
        <v>22.764072184371702</v>
      </c>
      <c r="AL51" s="37">
        <v>29.557407956555153</v>
      </c>
      <c r="AM51" s="37">
        <v>32.032628561004756</v>
      </c>
      <c r="AN51" s="37">
        <v>36.575921647017296</v>
      </c>
      <c r="AO51" s="37">
        <v>36.5329234613327</v>
      </c>
      <c r="AP51" s="37">
        <v>28.711446230223665</v>
      </c>
      <c r="AQ51" s="37">
        <v>32.866044824358916</v>
      </c>
      <c r="AR51" s="37">
        <v>44.152751368703385</v>
      </c>
      <c r="AS51" s="37">
        <v>33.185873624200255</v>
      </c>
      <c r="AT51" s="37">
        <v>43.52408126775931</v>
      </c>
    </row>
    <row r="52" ht="14.25" customHeight="1">
      <c r="A52" s="184" t="s">
        <v>462</v>
      </c>
      <c r="B52" s="185"/>
      <c r="C52" s="185"/>
      <c r="D52" s="185">
        <v>42.57875354107649</v>
      </c>
      <c r="E52" s="185">
        <v>39.50144546649146</v>
      </c>
      <c r="F52" s="185">
        <v>36.79388004895961</v>
      </c>
      <c r="G52" s="185">
        <v>30.841928864569088</v>
      </c>
      <c r="H52" s="185">
        <v>44.61684601113172</v>
      </c>
      <c r="I52" s="185">
        <v>55.33474459272894</v>
      </c>
      <c r="J52" s="185">
        <v>44.152656058751525</v>
      </c>
      <c r="K52" s="185">
        <v>43.40254114929252</v>
      </c>
      <c r="L52" s="37">
        <v>41.34986494597839</v>
      </c>
      <c r="M52" s="37">
        <v>44.264047591000114</v>
      </c>
      <c r="N52" s="37">
        <v>42.64640789921689</v>
      </c>
      <c r="O52" s="37">
        <v>37.97064470493128</v>
      </c>
      <c r="P52" s="37">
        <v>44.64136148979773</v>
      </c>
      <c r="Q52" s="37">
        <v>46.53066619039114</v>
      </c>
      <c r="R52" s="37">
        <v>68.00548376588121</v>
      </c>
      <c r="S52" s="37">
        <v>34.05113888994753</v>
      </c>
      <c r="T52" s="37">
        <v>36.75</v>
      </c>
      <c r="U52" s="37">
        <v>55.93723175965665</v>
      </c>
      <c r="V52" s="37">
        <v>43.681189777963965</v>
      </c>
      <c r="W52" s="37">
        <v>43.53157716987504</v>
      </c>
      <c r="X52" s="37">
        <v>59.01575891622891</v>
      </c>
      <c r="Y52" s="37">
        <v>61.77577125658389</v>
      </c>
      <c r="Z52" s="37">
        <v>58.891424845125535</v>
      </c>
      <c r="AA52" s="37">
        <v>52.824071153724844</v>
      </c>
      <c r="AB52" s="37">
        <v>45.45020352781547</v>
      </c>
      <c r="AC52" s="37">
        <v>54.38229418567975</v>
      </c>
      <c r="AD52" s="37">
        <v>50.038540826387035</v>
      </c>
      <c r="AE52" s="37">
        <v>42.988261672381974</v>
      </c>
      <c r="AF52" s="37">
        <v>39.973782771535596</v>
      </c>
      <c r="AG52" s="37">
        <v>32.65116882779748</v>
      </c>
      <c r="AH52" s="37">
        <v>57.66148087774297</v>
      </c>
      <c r="AI52" s="37">
        <v>81.46225351071695</v>
      </c>
      <c r="AJ52" s="37">
        <v>57.293218991984816</v>
      </c>
      <c r="AK52" s="37">
        <v>45.17212797796199</v>
      </c>
      <c r="AL52" s="37">
        <v>40.54474892370356</v>
      </c>
      <c r="AM52" s="37">
        <v>41.42799971088619</v>
      </c>
      <c r="AN52" s="37">
        <v>53.0541634708191</v>
      </c>
      <c r="AO52" s="37">
        <v>50.81931468898863</v>
      </c>
      <c r="AP52" s="37">
        <v>37.982912700474046</v>
      </c>
      <c r="AQ52" s="37">
        <v>39.567748805782436</v>
      </c>
      <c r="AR52" s="37">
        <v>36.47658570643629</v>
      </c>
      <c r="AS52" s="37">
        <v>36.50112068731236</v>
      </c>
      <c r="AT52" s="37">
        <v>57.118355250406914</v>
      </c>
    </row>
    <row r="53" ht="14.25" customHeight="1">
      <c r="A53" s="21">
        <v>0.0</v>
      </c>
      <c r="B53" s="37"/>
      <c r="C53" s="37"/>
      <c r="D53" s="37"/>
      <c r="E53" s="37"/>
      <c r="F53" s="37"/>
      <c r="G53" s="37"/>
      <c r="H53" s="37"/>
      <c r="I53" s="37">
        <v>69.16843074091118</v>
      </c>
      <c r="J53" s="37">
        <v>58.25697674418604</v>
      </c>
      <c r="K53" s="37"/>
      <c r="L53" s="37">
        <v>41.34986494597839</v>
      </c>
      <c r="M53" s="37">
        <v>44.264047591000114</v>
      </c>
      <c r="N53" s="37">
        <v>42.64640789921689</v>
      </c>
      <c r="O53" s="37">
        <v>37.97064470493128</v>
      </c>
      <c r="P53" s="37">
        <v>51.337565713267395</v>
      </c>
      <c r="Q53" s="37">
        <v>51.899589212359345</v>
      </c>
      <c r="R53" s="37">
        <v>81.60658051905745</v>
      </c>
      <c r="S53" s="37">
        <v>38.18819314760471</v>
      </c>
      <c r="T53" s="37">
        <v>49.800000000000004</v>
      </c>
      <c r="U53" s="37">
        <v>55.49678111587982</v>
      </c>
      <c r="V53" s="37">
        <v>47.46459991621281</v>
      </c>
      <c r="W53" s="37">
        <v>49.90881458966565</v>
      </c>
      <c r="X53" s="37">
        <v>62.102737074923965</v>
      </c>
      <c r="Y53" s="37">
        <v>57.68092013329033</v>
      </c>
      <c r="Z53" s="37">
        <v>50.86077600260841</v>
      </c>
      <c r="AA53" s="37">
        <v>47.23093420803633</v>
      </c>
      <c r="AB53" s="37">
        <v>40.637829036635004</v>
      </c>
      <c r="AC53" s="37">
        <v>47.279793922826215</v>
      </c>
      <c r="AD53" s="37">
        <v>43.90146096620957</v>
      </c>
      <c r="AE53" s="37">
        <v>40.701329464521244</v>
      </c>
      <c r="AF53" s="37">
        <v>36.914592592592605</v>
      </c>
      <c r="AG53" s="37">
        <v>40.5688641408045</v>
      </c>
      <c r="AH53" s="37">
        <v>56.793296969696996</v>
      </c>
      <c r="AI53" s="37">
        <v>73.71888248337031</v>
      </c>
      <c r="AJ53" s="37">
        <v>21.815624045645983</v>
      </c>
      <c r="AK53" s="37">
        <v>23.47662191504539</v>
      </c>
      <c r="AL53" s="37">
        <v>34.9047096232516</v>
      </c>
      <c r="AM53" s="37">
        <v>37.70932123644351</v>
      </c>
      <c r="AN53" s="37">
        <v>38.836909219641754</v>
      </c>
      <c r="AO53" s="37">
        <v>42.34371102857222</v>
      </c>
      <c r="AP53" s="37">
        <v>33.48011534437578</v>
      </c>
      <c r="AQ53" s="37">
        <v>31.922248459168586</v>
      </c>
      <c r="AR53" s="37">
        <v>41.57692003568713</v>
      </c>
      <c r="AS53" s="37">
        <v>30.70152601393363</v>
      </c>
      <c r="AT53" s="37">
        <v>39.03658704469434</v>
      </c>
    </row>
    <row r="54" ht="14.25" customHeight="1">
      <c r="A54" s="21" t="s">
        <v>208</v>
      </c>
      <c r="B54" s="186"/>
      <c r="C54" s="186"/>
      <c r="D54" s="37"/>
      <c r="E54" s="37"/>
      <c r="F54" s="37"/>
      <c r="G54" s="37"/>
      <c r="H54" s="37"/>
      <c r="I54" s="37">
        <v>69.16843074091118</v>
      </c>
      <c r="J54" s="37">
        <v>58.25697674418604</v>
      </c>
      <c r="K54" s="37"/>
      <c r="L54" s="37">
        <v>41.34986494597839</v>
      </c>
      <c r="M54" s="37">
        <v>44.264047591000114</v>
      </c>
      <c r="N54" s="37">
        <v>42.64640789921689</v>
      </c>
      <c r="O54" s="37">
        <v>37.97064470493128</v>
      </c>
      <c r="P54" s="37">
        <v>51.337565713267395</v>
      </c>
      <c r="Q54" s="37">
        <v>51.899589212359345</v>
      </c>
      <c r="R54" s="37">
        <v>81.60658051905745</v>
      </c>
      <c r="S54" s="37">
        <v>38.18819314760471</v>
      </c>
      <c r="T54" s="37">
        <v>49.800000000000004</v>
      </c>
      <c r="U54" s="37">
        <v>55.49678111587982</v>
      </c>
      <c r="V54" s="37">
        <v>47.46459991621281</v>
      </c>
      <c r="W54" s="37">
        <v>49.90881458966565</v>
      </c>
      <c r="X54" s="37">
        <v>62.102737074923965</v>
      </c>
      <c r="Y54" s="37">
        <v>57.68092013329033</v>
      </c>
      <c r="Z54" s="37">
        <v>50.86077600260841</v>
      </c>
      <c r="AA54" s="37">
        <v>47.23093420803633</v>
      </c>
      <c r="AB54" s="37">
        <v>40.637829036635004</v>
      </c>
      <c r="AC54" s="37">
        <v>47.279793922826215</v>
      </c>
      <c r="AD54" s="37">
        <v>43.90146096620957</v>
      </c>
      <c r="AE54" s="37">
        <v>40.701329464521244</v>
      </c>
      <c r="AF54" s="37">
        <v>36.914592592592605</v>
      </c>
      <c r="AG54" s="37">
        <v>40.5688641408045</v>
      </c>
      <c r="AH54" s="37">
        <v>56.793296969696996</v>
      </c>
      <c r="AI54" s="37">
        <v>73.71888248337031</v>
      </c>
      <c r="AJ54" s="37">
        <v>21.815624045645983</v>
      </c>
      <c r="AK54" s="37">
        <v>23.47662191504539</v>
      </c>
      <c r="AL54" s="37">
        <v>34.9047096232516</v>
      </c>
      <c r="AM54" s="37">
        <v>37.70932123644351</v>
      </c>
      <c r="AN54" s="37">
        <v>38.836909219641754</v>
      </c>
      <c r="AO54" s="37">
        <v>42.34371102857222</v>
      </c>
      <c r="AP54" s="37">
        <v>33.48011534437578</v>
      </c>
      <c r="AQ54" s="37">
        <v>31.922248459168586</v>
      </c>
      <c r="AR54" s="37">
        <v>41.57692003568713</v>
      </c>
      <c r="AS54" s="37">
        <v>30.70152601393363</v>
      </c>
      <c r="AT54" s="37">
        <v>39.03658704469434</v>
      </c>
    </row>
    <row r="55" ht="14.25" customHeight="1">
      <c r="A55" s="184" t="s">
        <v>281</v>
      </c>
      <c r="B55" s="185"/>
      <c r="C55" s="185"/>
      <c r="D55" s="185">
        <v>25.074154863078377</v>
      </c>
      <c r="E55" s="185">
        <v>16.458935611038108</v>
      </c>
      <c r="F55" s="185">
        <v>15.330783353733171</v>
      </c>
      <c r="G55" s="189"/>
      <c r="H55" s="189"/>
      <c r="I55" s="185"/>
      <c r="J55" s="185"/>
      <c r="K55" s="185"/>
      <c r="L55" s="37">
        <v>45.10894357743097</v>
      </c>
      <c r="M55" s="37">
        <v>35.41123807280009</v>
      </c>
      <c r="N55" s="37">
        <v>43.35718136420384</v>
      </c>
      <c r="O55" s="37">
        <v>38.603488783346805</v>
      </c>
      <c r="P55" s="37">
        <v>46.65022275683864</v>
      </c>
      <c r="Q55" s="37">
        <v>37.403497053045186</v>
      </c>
      <c r="R55" s="37">
        <v>67.24382234770333</v>
      </c>
      <c r="S55" s="37">
        <v>45.494867436513076</v>
      </c>
      <c r="T55" s="37">
        <v>39.275</v>
      </c>
      <c r="U55" s="37">
        <v>34.59739806866952</v>
      </c>
      <c r="V55" s="37">
        <v>34.394637620444065</v>
      </c>
      <c r="W55" s="37">
        <v>30.499831138129007</v>
      </c>
      <c r="X55" s="37">
        <v>34.04755322090129</v>
      </c>
      <c r="Y55" s="37">
        <v>42.36052886165753</v>
      </c>
      <c r="Z55" s="37">
        <v>45.507010107597004</v>
      </c>
      <c r="AA55" s="37">
        <v>43.97862865072857</v>
      </c>
      <c r="AB55" s="37">
        <v>37.8395223880597</v>
      </c>
      <c r="AC55" s="37">
        <v>44.48385343286722</v>
      </c>
      <c r="AD55" s="37">
        <v>39.55252307968093</v>
      </c>
      <c r="AE55" s="37">
        <v>53.59997362173571</v>
      </c>
      <c r="AF55" s="37">
        <v>49.23266749895965</v>
      </c>
      <c r="AG55" s="37">
        <v>64.08750957257638</v>
      </c>
      <c r="AH55" s="37">
        <v>60.51550679205855</v>
      </c>
      <c r="AI55" s="37">
        <v>30.603943089430903</v>
      </c>
      <c r="AJ55" s="37">
        <v>25.759836978671387</v>
      </c>
      <c r="AK55" s="37">
        <v>18.90377893105739</v>
      </c>
      <c r="AL55" s="37">
        <v>15.012850086639641</v>
      </c>
      <c r="AM55" s="37">
        <v>10.617392193238183</v>
      </c>
      <c r="AN55" s="37">
        <v>16.707113331013247</v>
      </c>
      <c r="AO55" s="37">
        <v>17.189430860485086</v>
      </c>
      <c r="AP55" s="37">
        <v>21.43336283270674</v>
      </c>
      <c r="AQ55" s="37">
        <v>29.505351858637727</v>
      </c>
      <c r="AR55" s="37">
        <v>33.52462599597338</v>
      </c>
      <c r="AS55" s="37">
        <v>28.601312824077976</v>
      </c>
      <c r="AT55" s="37">
        <v>24.875610414200057</v>
      </c>
    </row>
    <row r="56" ht="14.25" customHeight="1">
      <c r="A56" s="209" t="s">
        <v>463</v>
      </c>
      <c r="B56" s="185"/>
      <c r="C56" s="185"/>
      <c r="D56" s="189"/>
      <c r="E56" s="185"/>
      <c r="F56" s="185"/>
      <c r="G56" s="189"/>
      <c r="H56" s="189"/>
      <c r="I56" s="185"/>
      <c r="J56" s="185"/>
      <c r="K56" s="185"/>
      <c r="L56" s="37">
        <v>36.387881152460984</v>
      </c>
      <c r="M56" s="37">
        <v>31.870114265520083</v>
      </c>
      <c r="N56" s="37">
        <v>30.705413687436163</v>
      </c>
      <c r="O56" s="37">
        <v>32.6547544462409</v>
      </c>
      <c r="P56" s="37">
        <v>31.650725296266593</v>
      </c>
      <c r="Q56" s="37">
        <v>35.79282014645472</v>
      </c>
      <c r="R56" s="37">
        <v>35.36285155825823</v>
      </c>
      <c r="S56" s="37">
        <v>23.167503842880187</v>
      </c>
      <c r="T56" s="37">
        <v>27.0</v>
      </c>
      <c r="U56" s="37">
        <v>30.83154506437768</v>
      </c>
      <c r="V56" s="37">
        <v>28.891495601173016</v>
      </c>
      <c r="W56" s="37">
        <v>27.948936170212765</v>
      </c>
      <c r="X56" s="37">
        <v>29.280895769975114</v>
      </c>
      <c r="Y56" s="37">
        <v>33.78252176717188</v>
      </c>
      <c r="Z56" s="37">
        <v>38.426654711444414</v>
      </c>
      <c r="AA56" s="37">
        <v>36.27874345549738</v>
      </c>
      <c r="AB56" s="37">
        <v>31.214486838534597</v>
      </c>
      <c r="AC56" s="37">
        <v>32.65354641993482</v>
      </c>
      <c r="AD56" s="37">
        <v>32.5677314690329</v>
      </c>
      <c r="AE56" s="37">
        <v>38.403568979161186</v>
      </c>
      <c r="AF56" s="37">
        <v>33.26775364128174</v>
      </c>
      <c r="AG56" s="37">
        <v>26.38095089755073</v>
      </c>
      <c r="AH56" s="37">
        <v>28.387554858934184</v>
      </c>
      <c r="AI56" s="37">
        <v>48.543976348854414</v>
      </c>
      <c r="AJ56" s="37">
        <v>11.541513381334063</v>
      </c>
      <c r="AK56" s="37">
        <v>7.590266866714222</v>
      </c>
      <c r="AL56" s="37">
        <v>7.26094928455314</v>
      </c>
      <c r="AM56" s="37">
        <v>6.121879524889606</v>
      </c>
      <c r="AN56" s="37">
        <v>14.526225859707298</v>
      </c>
      <c r="AO56" s="37">
        <v>12.121536187762219</v>
      </c>
      <c r="AP56" s="37">
        <v>12.472284586257574</v>
      </c>
      <c r="AQ56" s="37">
        <v>16.182780476225318</v>
      </c>
      <c r="AR56" s="37">
        <v>25.885151066908268</v>
      </c>
      <c r="AS56" s="37">
        <v>21.33198645521378</v>
      </c>
      <c r="AT56" s="37">
        <v>23.085445073134004</v>
      </c>
    </row>
    <row r="57" ht="14.25" customHeight="1">
      <c r="A57" s="184" t="s">
        <v>456</v>
      </c>
      <c r="B57" s="185"/>
      <c r="C57" s="185"/>
      <c r="D57" s="189"/>
      <c r="E57" s="185">
        <v>21.945247481384143</v>
      </c>
      <c r="F57" s="185">
        <v>20.441044471644226</v>
      </c>
      <c r="G57" s="185"/>
      <c r="H57" s="185">
        <v>41.82829313543599</v>
      </c>
      <c r="I57" s="185">
        <v>51.87632305568338</v>
      </c>
      <c r="J57" s="185">
        <v>43.69273255813954</v>
      </c>
      <c r="K57" s="185"/>
      <c r="L57" s="37">
        <v>75.25675420168066</v>
      </c>
      <c r="M57" s="37">
        <v>59.07774885145482</v>
      </c>
      <c r="N57" s="37">
        <v>67.77935762115537</v>
      </c>
      <c r="O57" s="37">
        <v>60.34801131770412</v>
      </c>
      <c r="P57" s="37">
        <v>72.87702263209479</v>
      </c>
      <c r="Q57" s="37">
        <v>58.431778889087326</v>
      </c>
      <c r="R57" s="37">
        <v>94.78604327288522</v>
      </c>
      <c r="S57" s="37">
        <v>56.486702364165296</v>
      </c>
      <c r="T57" s="37">
        <v>52.375</v>
      </c>
      <c r="U57" s="37">
        <v>55.276555793991406</v>
      </c>
      <c r="V57" s="37">
        <v>55.54733975701717</v>
      </c>
      <c r="W57" s="37">
        <v>54.483789260385</v>
      </c>
      <c r="X57" s="37">
        <v>50.844346143212604</v>
      </c>
      <c r="Y57" s="37">
        <v>56.12770074169622</v>
      </c>
      <c r="Z57" s="37">
        <v>55.41147701336811</v>
      </c>
      <c r="AA57" s="37">
        <v>53.18658928909355</v>
      </c>
      <c r="AB57" s="37">
        <v>45.762116689280866</v>
      </c>
      <c r="AC57" s="37">
        <v>47.60608768794029</v>
      </c>
      <c r="AD57" s="37">
        <v>43.74693017836337</v>
      </c>
      <c r="AE57" s="37">
        <v>49.13330915325773</v>
      </c>
      <c r="AF57" s="37">
        <v>43.28784852268</v>
      </c>
      <c r="AG57" s="37">
        <v>35.43248575470842</v>
      </c>
      <c r="AH57" s="37">
        <v>35.20777429467086</v>
      </c>
      <c r="AI57" s="37">
        <v>45.349175905395434</v>
      </c>
      <c r="AJ57" s="37">
        <v>34.27543947833176</v>
      </c>
      <c r="AK57" s="37">
        <v>23.693635536316016</v>
      </c>
      <c r="AL57" s="37">
        <v>16.86834616552637</v>
      </c>
      <c r="AM57" s="37">
        <v>15.680163831171297</v>
      </c>
      <c r="AN57" s="37">
        <v>18.68143796855527</v>
      </c>
      <c r="AO57" s="37">
        <v>18.490463996829217</v>
      </c>
      <c r="AP57" s="37">
        <v>19.534056019168887</v>
      </c>
      <c r="AQ57" s="37">
        <v>31.44425824442472</v>
      </c>
      <c r="AR57" s="37">
        <v>37.41294095569101</v>
      </c>
      <c r="AS57" s="37">
        <v>32.35914954548968</v>
      </c>
      <c r="AT57" s="37">
        <v>32.508523985003166</v>
      </c>
    </row>
    <row r="58" ht="14.25" customHeight="1">
      <c r="A58" s="184" t="s">
        <v>263</v>
      </c>
      <c r="B58" s="185"/>
      <c r="C58" s="185"/>
      <c r="D58" s="189"/>
      <c r="E58" s="185"/>
      <c r="F58" s="185"/>
      <c r="G58" s="185"/>
      <c r="H58" s="185">
        <v>32.533116883116875</v>
      </c>
      <c r="I58" s="185">
        <v>40.34825126553152</v>
      </c>
      <c r="J58" s="185">
        <v>33.98323643410853</v>
      </c>
      <c r="K58" s="185"/>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row>
    <row r="59" ht="14.25" customHeight="1">
      <c r="A59" s="184" t="s">
        <v>292</v>
      </c>
      <c r="B59" s="189"/>
      <c r="C59" s="189"/>
      <c r="D59" s="191"/>
      <c r="E59" s="189">
        <v>32.917871222076215</v>
      </c>
      <c r="F59" s="189">
        <v>34.749775601795186</v>
      </c>
      <c r="G59" s="185">
        <v>29.985208618331054</v>
      </c>
      <c r="H59" s="185"/>
      <c r="I59" s="185"/>
      <c r="J59" s="185"/>
      <c r="K59" s="185"/>
      <c r="L59" s="37"/>
      <c r="M59" s="37"/>
      <c r="N59" s="37"/>
      <c r="O59" s="37"/>
      <c r="P59" s="37"/>
      <c r="Q59" s="37"/>
      <c r="R59" s="37"/>
      <c r="S59" s="37"/>
      <c r="T59" s="37"/>
      <c r="U59" s="37"/>
      <c r="V59" s="37"/>
      <c r="W59" s="37"/>
      <c r="X59" s="37">
        <v>53.681642244954375</v>
      </c>
      <c r="Y59" s="37">
        <v>59.03998710093518</v>
      </c>
      <c r="Z59" s="37">
        <v>57.61990544506032</v>
      </c>
      <c r="AA59" s="37">
        <v>55.2581214912004</v>
      </c>
      <c r="AB59" s="37">
        <v>47.544477611940295</v>
      </c>
      <c r="AC59" s="37">
        <v>49.764115234991074</v>
      </c>
      <c r="AD59" s="37">
        <v>45.47620328045175</v>
      </c>
      <c r="AE59" s="37">
        <v>51.92159060933792</v>
      </c>
      <c r="AF59" s="37">
        <v>42.741198501872674</v>
      </c>
      <c r="AG59" s="37">
        <v>35.04885583375519</v>
      </c>
      <c r="AH59" s="37">
        <v>34.86461859979103</v>
      </c>
      <c r="AI59" s="37">
        <v>52.41232446415375</v>
      </c>
      <c r="AJ59" s="37">
        <v>40.106982067653874</v>
      </c>
      <c r="AK59" s="37">
        <v>25.95367243033181</v>
      </c>
      <c r="AL59" s="37">
        <v>18.559873970596126</v>
      </c>
      <c r="AM59" s="37">
        <v>16.09616979242316</v>
      </c>
      <c r="AN59" s="37">
        <v>20.046841382526253</v>
      </c>
      <c r="AO59" s="37">
        <v>20.732358965519392</v>
      </c>
      <c r="AP59" s="37">
        <v>24.990252882663384</v>
      </c>
      <c r="AQ59" s="37">
        <v>33.74048574662563</v>
      </c>
      <c r="AR59" s="37">
        <v>39.74077130470936</v>
      </c>
      <c r="AS59" s="37">
        <v>35.80383320678374</v>
      </c>
      <c r="AT59" s="37">
        <v>36.02295901040891</v>
      </c>
    </row>
    <row r="60" ht="14.25" customHeight="1">
      <c r="A60" s="184" t="s">
        <v>465</v>
      </c>
      <c r="B60" s="185"/>
      <c r="C60" s="185"/>
      <c r="D60" s="189"/>
      <c r="E60" s="185"/>
      <c r="F60" s="185"/>
      <c r="G60" s="189"/>
      <c r="H60" s="189"/>
      <c r="I60" s="185"/>
      <c r="J60" s="185"/>
      <c r="K60" s="185"/>
      <c r="L60" s="37">
        <v>34.77147734093637</v>
      </c>
      <c r="M60" s="37">
        <v>27.296162681116737</v>
      </c>
      <c r="N60" s="37">
        <v>40.10183889456361</v>
      </c>
      <c r="O60" s="37">
        <v>35.705062904203714</v>
      </c>
      <c r="P60" s="37">
        <v>46.65022275683864</v>
      </c>
      <c r="Q60" s="37">
        <v>38.02987140560814</v>
      </c>
      <c r="R60" s="37">
        <v>56.43095042892823</v>
      </c>
      <c r="S60" s="37">
        <v>46.09951382801682</v>
      </c>
      <c r="T60" s="37">
        <v>36.215</v>
      </c>
      <c r="U60" s="37">
        <v>51.97317596566523</v>
      </c>
      <c r="V60" s="37">
        <v>51.5919564306661</v>
      </c>
      <c r="W60" s="37">
        <v>50.46335697399527</v>
      </c>
      <c r="X60" s="37">
        <v>54.930052529720754</v>
      </c>
      <c r="Y60" s="37">
        <v>57.18671396323766</v>
      </c>
      <c r="Z60" s="37">
        <v>57.285295076622106</v>
      </c>
      <c r="AA60" s="37">
        <v>49.664984545511885</v>
      </c>
      <c r="AB60" s="37">
        <v>42.73210312075984</v>
      </c>
      <c r="AC60" s="37">
        <v>49.8504363368731</v>
      </c>
      <c r="AD60" s="37">
        <v>48.67719817155151</v>
      </c>
      <c r="AE60" s="37">
        <v>51.81330783434451</v>
      </c>
      <c r="AF60" s="37">
        <v>44.756970453599685</v>
      </c>
      <c r="AG60" s="37">
        <v>47.65536129174619</v>
      </c>
      <c r="AH60" s="37">
        <v>46.28312434691747</v>
      </c>
      <c r="AI60" s="37">
        <v>28.847257945306737</v>
      </c>
      <c r="AJ60" s="37">
        <v>24.108579676674378</v>
      </c>
      <c r="AK60" s="37">
        <v>25.07203187642965</v>
      </c>
      <c r="AL60" s="37">
        <v>17.734752764429526</v>
      </c>
      <c r="AM60" s="37">
        <v>13.49055169114383</v>
      </c>
      <c r="AN60" s="37">
        <v>24.50716858474669</v>
      </c>
      <c r="AO60" s="37">
        <v>22.916604773767247</v>
      </c>
      <c r="AP60" s="37">
        <v>24.83326760953293</v>
      </c>
      <c r="AQ60" s="37">
        <v>31.350534672906317</v>
      </c>
      <c r="AR60" s="37">
        <v>46.5824001144281</v>
      </c>
      <c r="AS60" s="37">
        <v>38.100288980979784</v>
      </c>
      <c r="AT60" s="37">
        <v>34.70504587588176</v>
      </c>
    </row>
    <row r="61" ht="14.25" customHeight="1">
      <c r="A61" s="114" t="s">
        <v>449</v>
      </c>
      <c r="B61" s="114"/>
      <c r="C61" s="114"/>
      <c r="D61" s="114">
        <v>2.118</v>
      </c>
      <c r="E61" s="114">
        <v>2.283</v>
      </c>
      <c r="F61" s="114">
        <v>2.451</v>
      </c>
      <c r="G61" s="114">
        <v>2.924</v>
      </c>
      <c r="H61" s="114">
        <v>2.6950000000000003</v>
      </c>
      <c r="I61" s="114">
        <v>2.173</v>
      </c>
      <c r="J61" s="114">
        <v>2.451</v>
      </c>
      <c r="K61" s="114">
        <v>3.463</v>
      </c>
      <c r="L61" s="114">
        <v>13.328</v>
      </c>
      <c r="M61" s="114">
        <v>16.978</v>
      </c>
      <c r="N61" s="114">
        <v>17.622</v>
      </c>
      <c r="O61" s="114">
        <v>19.792</v>
      </c>
      <c r="P61" s="114">
        <v>22.446</v>
      </c>
      <c r="Q61" s="114">
        <v>27.995</v>
      </c>
      <c r="R61" s="114">
        <v>36.836</v>
      </c>
      <c r="S61" s="114">
        <v>78.717</v>
      </c>
      <c r="T61" s="114">
        <v>100.202</v>
      </c>
      <c r="U61" s="114">
        <v>113.74940803897687</v>
      </c>
      <c r="V61" s="114">
        <v>145.6651485992692</v>
      </c>
      <c r="W61" s="114">
        <v>180.69313154689405</v>
      </c>
      <c r="X61" s="114">
        <v>220.7251120584653</v>
      </c>
      <c r="Y61" s="114">
        <v>283.85481303288674</v>
      </c>
      <c r="Z61" s="114">
        <v>374.3234275274056</v>
      </c>
      <c r="AA61" s="114">
        <v>483.70959378806333</v>
      </c>
      <c r="AB61" s="114">
        <v>562.1869214372716</v>
      </c>
      <c r="AC61" s="114">
        <v>580.4026930572471</v>
      </c>
      <c r="AD61" s="114">
        <v>680.8487904993908</v>
      </c>
      <c r="AE61" s="114">
        <v>925.3734031668694</v>
      </c>
      <c r="AF61" s="114">
        <v>1466.4153836784403</v>
      </c>
      <c r="AG61" s="114">
        <v>2350.7499043848957</v>
      </c>
      <c r="AH61" s="114">
        <v>2920.015651644335</v>
      </c>
      <c r="AI61" s="114">
        <v>8256.595980511569</v>
      </c>
      <c r="AJ61" s="114">
        <v>44920.03179049937</v>
      </c>
      <c r="AK61" s="114">
        <v>124053.37131546889</v>
      </c>
      <c r="AL61" s="114">
        <v>341608.2678440924</v>
      </c>
      <c r="AM61" s="114">
        <v>886510.039159561</v>
      </c>
      <c r="AN61" s="114">
        <v>1779802.935992691</v>
      </c>
      <c r="AO61" s="114">
        <v>3639219.3032873147</v>
      </c>
      <c r="AP61" s="114">
        <v>9636092.057137894</v>
      </c>
      <c r="AQ61" s="114">
        <v>4.27649089238232E7</v>
      </c>
      <c r="AR61" s="114">
        <v>3.107865830106924E8</v>
      </c>
      <c r="AS61" s="114">
        <v>2.3998328476102986E9</v>
      </c>
      <c r="AT61" s="114">
        <v>4.561848457604943E9</v>
      </c>
    </row>
    <row r="62" ht="14.25" customHeight="1"/>
    <row r="63" ht="14.25" customHeight="1"/>
    <row r="64" ht="14.25" customHeight="1"/>
    <row r="65" ht="14.25" customHeight="1"/>
    <row r="66" ht="14.25" customHeight="1">
      <c r="E66" s="2"/>
      <c r="F66" s="2"/>
      <c r="G66" s="2"/>
      <c r="H66" s="2"/>
    </row>
    <row r="67" ht="14.25" customHeight="1"/>
    <row r="68" ht="14.25" customHeight="1"/>
    <row r="69" ht="14.25" customHeight="1"/>
    <row r="70" ht="14.25" customHeight="1"/>
    <row r="71" ht="14.25" customHeight="1"/>
    <row r="72" ht="14.25" customHeight="1"/>
    <row r="73" ht="14.25" customHeight="1"/>
    <row r="74" ht="14.25" customHeight="1">
      <c r="S74" s="21" t="s">
        <v>466</v>
      </c>
    </row>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c r="A97" s="9" t="s">
        <v>467</v>
      </c>
      <c r="B97" s="9"/>
      <c r="C97" s="9"/>
      <c r="D97" s="9"/>
      <c r="E97" s="60" t="s">
        <v>468</v>
      </c>
      <c r="F97" s="60"/>
      <c r="G97" s="60"/>
    </row>
    <row r="98" ht="14.25" customHeight="1">
      <c r="A98" s="9"/>
      <c r="B98" s="9">
        <v>1973.0</v>
      </c>
      <c r="C98" s="9">
        <v>1975.0</v>
      </c>
      <c r="D98" s="9">
        <v>1984.0</v>
      </c>
      <c r="E98" s="21">
        <v>1973.0</v>
      </c>
      <c r="F98" s="21">
        <v>1975.0</v>
      </c>
      <c r="G98" s="21">
        <v>1984.0</v>
      </c>
    </row>
    <row r="99" ht="14.25" customHeight="1">
      <c r="A99" s="21" t="s">
        <v>469</v>
      </c>
      <c r="B99" s="21">
        <v>3.1906708E9</v>
      </c>
      <c r="C99" s="21">
        <v>3.303893E9</v>
      </c>
      <c r="D99" s="21">
        <v>2.8084158E9</v>
      </c>
    </row>
    <row r="100" ht="14.25" customHeight="1">
      <c r="A100" s="21" t="s">
        <v>470</v>
      </c>
      <c r="B100" s="21">
        <v>7.57057E8</v>
      </c>
      <c r="C100" s="21">
        <v>5.7107276E9</v>
      </c>
      <c r="D100" s="21">
        <v>1.13714854E10</v>
      </c>
      <c r="E100" s="21">
        <f>B100/B115</f>
        <v>82217.31103</v>
      </c>
      <c r="F100" s="21">
        <f t="shared" ref="F100:G100" si="1">C100/B115</f>
        <v>620191.9635</v>
      </c>
      <c r="G100" s="21">
        <f t="shared" si="1"/>
        <v>1050580.691</v>
      </c>
      <c r="H100" s="21" t="s">
        <v>471</v>
      </c>
    </row>
    <row r="101" ht="14.25" customHeight="1">
      <c r="A101" s="21" t="s">
        <v>472</v>
      </c>
      <c r="B101" s="21">
        <v>8.0469E7</v>
      </c>
      <c r="C101" s="21">
        <v>1.004548E8</v>
      </c>
      <c r="D101" s="21">
        <v>4.385254E8</v>
      </c>
    </row>
    <row r="102" ht="14.25" customHeight="1">
      <c r="A102" s="21" t="s">
        <v>473</v>
      </c>
      <c r="B102" s="21">
        <v>3.126378E9</v>
      </c>
      <c r="C102" s="21">
        <v>1.7323245E10</v>
      </c>
      <c r="D102" s="21">
        <v>5.2938256888E10</v>
      </c>
      <c r="E102" s="21">
        <f>B102/B116</f>
        <v>69908.49936</v>
      </c>
      <c r="F102" s="21">
        <f t="shared" ref="F102:G102" si="2">C102/B116</f>
        <v>387362.6484</v>
      </c>
      <c r="G102" s="21">
        <f t="shared" si="2"/>
        <v>888717.862</v>
      </c>
      <c r="H102" s="21" t="s">
        <v>474</v>
      </c>
    </row>
    <row r="103" ht="14.25" customHeight="1">
      <c r="B103" s="21" t="s">
        <v>475</v>
      </c>
      <c r="D103" s="21" t="s">
        <v>476</v>
      </c>
      <c r="E103" s="21" t="s">
        <v>475</v>
      </c>
      <c r="G103" s="21" t="s">
        <v>476</v>
      </c>
    </row>
    <row r="104" ht="14.25" customHeight="1">
      <c r="A104" s="21" t="s">
        <v>477</v>
      </c>
      <c r="B104" s="21">
        <v>1.53730288E11</v>
      </c>
      <c r="C104" s="21">
        <v>5.52461386E10</v>
      </c>
      <c r="D104" s="21">
        <v>1.88539658988E11</v>
      </c>
    </row>
    <row r="105" ht="14.25" customHeight="1">
      <c r="A105" s="21" t="s">
        <v>478</v>
      </c>
    </row>
    <row r="106" ht="14.25" customHeight="1">
      <c r="A106" s="21" t="s">
        <v>479</v>
      </c>
      <c r="F106" s="220">
        <f t="shared" ref="F106:G106" si="3">F100/F102</f>
        <v>1.601062896</v>
      </c>
      <c r="G106" s="220">
        <f t="shared" si="3"/>
        <v>1.182130726</v>
      </c>
      <c r="H106" s="21" t="s">
        <v>480</v>
      </c>
    </row>
    <row r="107" ht="14.25" customHeight="1"/>
    <row r="108" ht="14.25" customHeight="1">
      <c r="A108" s="21" t="s">
        <v>481</v>
      </c>
    </row>
    <row r="109" ht="14.25" customHeight="1">
      <c r="A109" s="21" t="s">
        <v>482</v>
      </c>
    </row>
    <row r="110" ht="14.25" customHeight="1"/>
    <row r="111" ht="14.25" customHeight="1"/>
    <row r="112" ht="14.25" customHeight="1"/>
    <row r="113" ht="14.25" customHeight="1">
      <c r="A113" s="9" t="s">
        <v>483</v>
      </c>
      <c r="B113" s="9" t="s">
        <v>484</v>
      </c>
      <c r="C113" s="9" t="s">
        <v>485</v>
      </c>
      <c r="D113" s="9"/>
    </row>
    <row r="114" ht="14.25" customHeight="1">
      <c r="A114" s="21" t="s">
        <v>486</v>
      </c>
    </row>
    <row r="115" ht="14.25" customHeight="1">
      <c r="A115" s="21" t="s">
        <v>487</v>
      </c>
      <c r="B115" s="222">
        <v>9208.0</v>
      </c>
      <c r="C115" s="224">
        <v>10824.0</v>
      </c>
    </row>
    <row r="116" ht="14.25" customHeight="1">
      <c r="A116" s="21" t="s">
        <v>488</v>
      </c>
      <c r="B116" s="222">
        <v>44721.0</v>
      </c>
      <c r="C116" s="222">
        <v>59567.0</v>
      </c>
    </row>
    <row r="117" ht="14.25" customHeight="1"/>
    <row r="118" ht="14.25" customHeight="1">
      <c r="A118" s="21" t="s">
        <v>489</v>
      </c>
    </row>
    <row r="119" ht="14.25" customHeight="1"/>
    <row r="120" ht="14.25" customHeight="1">
      <c r="A120" s="81" t="s">
        <v>490</v>
      </c>
    </row>
    <row r="121" ht="14.25" customHeight="1">
      <c r="A121" s="81" t="s">
        <v>491</v>
      </c>
    </row>
    <row r="122" ht="14.25" customHeight="1">
      <c r="A122" s="76" t="s">
        <v>492</v>
      </c>
    </row>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P1:V3"/>
  </mergeCell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34.86"/>
    <col customWidth="1" min="2" max="2" width="6.29"/>
    <col customWidth="1" min="3" max="7" width="10.43"/>
    <col customWidth="1" min="8" max="8" width="6.29"/>
    <col customWidth="1" min="9" max="26" width="10.43"/>
  </cols>
  <sheetData>
    <row r="1" ht="14.25" customHeight="1"/>
    <row r="2" ht="14.25" customHeight="1">
      <c r="A2" s="148"/>
      <c r="B2" s="148"/>
      <c r="C2" s="148"/>
      <c r="D2" s="148"/>
      <c r="E2" s="148"/>
      <c r="F2" s="76"/>
      <c r="G2" s="76"/>
      <c r="H2" s="76"/>
      <c r="I2" s="76"/>
      <c r="J2" s="76"/>
      <c r="K2" s="76"/>
    </row>
    <row r="3" ht="14.25" customHeight="1">
      <c r="A3" s="148"/>
      <c r="B3" s="149" t="s">
        <v>419</v>
      </c>
      <c r="F3" s="148" t="s">
        <v>420</v>
      </c>
      <c r="G3" s="148"/>
      <c r="H3" s="148"/>
      <c r="I3" s="148"/>
      <c r="J3" s="76"/>
      <c r="K3" s="76"/>
    </row>
    <row r="4" ht="14.25" customHeight="1">
      <c r="A4" s="150" t="s">
        <v>3</v>
      </c>
      <c r="B4" s="151">
        <v>1895.0</v>
      </c>
      <c r="C4" s="151">
        <v>1914.0</v>
      </c>
      <c r="D4" s="151">
        <v>1928.0</v>
      </c>
      <c r="E4" s="152">
        <v>1933.0</v>
      </c>
      <c r="F4" s="153">
        <v>1895.0</v>
      </c>
      <c r="G4" s="153">
        <v>1914.0</v>
      </c>
      <c r="H4" s="153">
        <v>1928.0</v>
      </c>
      <c r="I4" s="154">
        <v>1933.0</v>
      </c>
      <c r="J4" s="76"/>
      <c r="K4" s="76"/>
    </row>
    <row r="5" ht="14.25" customHeight="1">
      <c r="A5" s="155" t="s">
        <v>33</v>
      </c>
      <c r="B5" s="20">
        <v>55.0</v>
      </c>
      <c r="C5" s="20">
        <v>120.0</v>
      </c>
      <c r="D5" s="20">
        <v>150.0</v>
      </c>
      <c r="E5" s="156">
        <v>135.0</v>
      </c>
      <c r="F5" s="157">
        <f t="shared" ref="F5:F6" si="1">B5/$B$29</f>
        <v>0.8785942492</v>
      </c>
      <c r="G5" s="157">
        <f t="shared" ref="G5:G15" si="2">C5/$C$29</f>
        <v>0.9153318078</v>
      </c>
      <c r="H5" s="158">
        <f t="shared" ref="H5:H14" si="3">D5/$D$29</f>
        <v>1.321585903</v>
      </c>
      <c r="I5" s="159">
        <f t="shared" ref="I5:I11" si="4">E5/$E$29</f>
        <v>1.542857143</v>
      </c>
    </row>
    <row r="6" ht="14.25" customHeight="1">
      <c r="A6" s="155" t="s">
        <v>58</v>
      </c>
      <c r="B6" s="19">
        <v>60.0</v>
      </c>
      <c r="C6" s="19">
        <v>170.0</v>
      </c>
      <c r="D6" s="19">
        <v>150.0</v>
      </c>
      <c r="E6" s="160">
        <v>144.0</v>
      </c>
      <c r="F6" s="157">
        <f t="shared" si="1"/>
        <v>0.9584664537</v>
      </c>
      <c r="G6" s="158">
        <f t="shared" si="2"/>
        <v>1.296720061</v>
      </c>
      <c r="H6" s="158">
        <f t="shared" si="3"/>
        <v>1.321585903</v>
      </c>
      <c r="I6" s="159">
        <f t="shared" si="4"/>
        <v>1.645714286</v>
      </c>
    </row>
    <row r="7" ht="14.25" customHeight="1">
      <c r="A7" s="155" t="s">
        <v>417</v>
      </c>
      <c r="B7" s="19" t="s">
        <v>22</v>
      </c>
      <c r="C7" s="19">
        <v>100.0</v>
      </c>
      <c r="D7" s="19">
        <v>150.0</v>
      </c>
      <c r="E7" s="160">
        <v>135.0</v>
      </c>
      <c r="F7" s="157"/>
      <c r="G7" s="157">
        <f t="shared" si="2"/>
        <v>0.7627765065</v>
      </c>
      <c r="H7" s="158">
        <f t="shared" si="3"/>
        <v>1.321585903</v>
      </c>
      <c r="I7" s="159">
        <f t="shared" si="4"/>
        <v>1.542857143</v>
      </c>
    </row>
    <row r="8" ht="14.25" customHeight="1">
      <c r="A8" s="155" t="s">
        <v>426</v>
      </c>
      <c r="B8" s="19"/>
      <c r="C8" s="19">
        <v>180.0</v>
      </c>
      <c r="D8" s="19">
        <v>230.0</v>
      </c>
      <c r="E8" s="160">
        <v>215.6</v>
      </c>
      <c r="F8" s="157">
        <f>B8/$B$29</f>
        <v>0</v>
      </c>
      <c r="G8" s="158">
        <f t="shared" si="2"/>
        <v>1.372997712</v>
      </c>
      <c r="H8" s="158">
        <f t="shared" si="3"/>
        <v>2.026431718</v>
      </c>
      <c r="I8" s="159">
        <f t="shared" si="4"/>
        <v>2.464</v>
      </c>
    </row>
    <row r="9" ht="14.25" customHeight="1">
      <c r="A9" s="155" t="s">
        <v>50</v>
      </c>
      <c r="B9" s="19" t="s">
        <v>22</v>
      </c>
      <c r="C9" s="19">
        <v>50.0</v>
      </c>
      <c r="D9" s="19">
        <v>150.0</v>
      </c>
      <c r="E9" s="160">
        <v>135.0</v>
      </c>
      <c r="F9" s="157"/>
      <c r="G9" s="157">
        <f t="shared" si="2"/>
        <v>0.3813882532</v>
      </c>
      <c r="H9" s="158">
        <f t="shared" si="3"/>
        <v>1.321585903</v>
      </c>
      <c r="I9" s="159">
        <f t="shared" si="4"/>
        <v>1.542857143</v>
      </c>
    </row>
    <row r="10" ht="14.25" customHeight="1">
      <c r="A10" s="155" t="s">
        <v>23</v>
      </c>
      <c r="B10" s="19">
        <v>35.0</v>
      </c>
      <c r="C10" s="19">
        <v>100.0</v>
      </c>
      <c r="D10" s="19">
        <v>120.0</v>
      </c>
      <c r="E10" s="160">
        <v>108.0</v>
      </c>
      <c r="F10" s="157">
        <f t="shared" ref="F10:F12" si="5">B10/$B$29</f>
        <v>0.5591054313</v>
      </c>
      <c r="G10" s="157">
        <f t="shared" si="2"/>
        <v>0.7627765065</v>
      </c>
      <c r="H10" s="158">
        <f t="shared" si="3"/>
        <v>1.057268722</v>
      </c>
      <c r="I10" s="159">
        <f t="shared" si="4"/>
        <v>1.234285714</v>
      </c>
    </row>
    <row r="11" ht="14.25" customHeight="1">
      <c r="A11" s="155" t="s">
        <v>428</v>
      </c>
      <c r="B11" s="19">
        <v>35.0</v>
      </c>
      <c r="C11" s="19">
        <v>90.0</v>
      </c>
      <c r="D11" s="19">
        <v>120.0</v>
      </c>
      <c r="E11" s="160">
        <v>108.0</v>
      </c>
      <c r="F11" s="157">
        <f t="shared" si="5"/>
        <v>0.5591054313</v>
      </c>
      <c r="G11" s="157">
        <f t="shared" si="2"/>
        <v>0.6864988558</v>
      </c>
      <c r="H11" s="158">
        <f t="shared" si="3"/>
        <v>1.057268722</v>
      </c>
      <c r="I11" s="159">
        <f t="shared" si="4"/>
        <v>1.234285714</v>
      </c>
    </row>
    <row r="12" ht="14.25" customHeight="1">
      <c r="A12" s="155" t="s">
        <v>24</v>
      </c>
      <c r="B12" s="19">
        <v>30.0</v>
      </c>
      <c r="C12" s="19">
        <v>100.0</v>
      </c>
      <c r="D12" s="19">
        <v>120.0</v>
      </c>
      <c r="E12" s="160"/>
      <c r="F12" s="157">
        <f t="shared" si="5"/>
        <v>0.4792332268</v>
      </c>
      <c r="G12" s="157">
        <f t="shared" si="2"/>
        <v>0.7627765065</v>
      </c>
      <c r="H12" s="158">
        <f t="shared" si="3"/>
        <v>1.057268722</v>
      </c>
      <c r="I12" s="162"/>
    </row>
    <row r="13" ht="14.25" customHeight="1">
      <c r="A13" s="155" t="s">
        <v>146</v>
      </c>
      <c r="B13" s="19" t="s">
        <v>22</v>
      </c>
      <c r="C13" s="19">
        <v>100.0</v>
      </c>
      <c r="D13" s="19">
        <v>100.0</v>
      </c>
      <c r="E13" s="160">
        <v>90.0</v>
      </c>
      <c r="F13" s="157"/>
      <c r="G13" s="157">
        <f t="shared" si="2"/>
        <v>0.7627765065</v>
      </c>
      <c r="H13" s="157">
        <f t="shared" si="3"/>
        <v>0.8810572687</v>
      </c>
      <c r="I13" s="159">
        <f>E13/$E$29</f>
        <v>1.028571429</v>
      </c>
    </row>
    <row r="14" ht="14.25" customHeight="1">
      <c r="A14" s="163" t="s">
        <v>432</v>
      </c>
      <c r="B14" s="19" t="s">
        <v>22</v>
      </c>
      <c r="C14" s="19">
        <v>100.0</v>
      </c>
      <c r="D14" s="19">
        <v>100.0</v>
      </c>
      <c r="E14" s="160"/>
      <c r="F14" s="157"/>
      <c r="G14" s="157">
        <f t="shared" si="2"/>
        <v>0.7627765065</v>
      </c>
      <c r="H14" s="157">
        <f t="shared" si="3"/>
        <v>0.8810572687</v>
      </c>
      <c r="I14" s="162"/>
    </row>
    <row r="15" ht="14.25" customHeight="1">
      <c r="A15" s="163" t="s">
        <v>68</v>
      </c>
      <c r="B15" s="19" t="s">
        <v>22</v>
      </c>
      <c r="C15" s="19">
        <v>60.0</v>
      </c>
      <c r="D15" s="19"/>
      <c r="E15" s="160"/>
      <c r="F15" s="157"/>
      <c r="G15" s="157">
        <f t="shared" si="2"/>
        <v>0.4576659039</v>
      </c>
      <c r="H15" s="157"/>
      <c r="I15" s="162"/>
    </row>
    <row r="16" ht="14.25" customHeight="1">
      <c r="A16" s="155" t="s">
        <v>211</v>
      </c>
      <c r="B16" s="19">
        <v>50.0</v>
      </c>
      <c r="C16" s="19"/>
      <c r="D16" s="19"/>
      <c r="E16" s="160">
        <v>142.5</v>
      </c>
      <c r="F16" s="157">
        <f t="shared" ref="F16:F18" si="6">B16/$B$29</f>
        <v>0.7987220447</v>
      </c>
      <c r="G16" s="157"/>
      <c r="H16" s="157"/>
      <c r="I16" s="159">
        <f>E16/$E$29</f>
        <v>1.628571429</v>
      </c>
    </row>
    <row r="17" ht="14.25" customHeight="1">
      <c r="A17" s="164" t="s">
        <v>352</v>
      </c>
      <c r="B17" s="19"/>
      <c r="C17" s="19"/>
      <c r="D17" s="19"/>
      <c r="E17" s="160"/>
      <c r="F17" s="157">
        <f t="shared" si="6"/>
        <v>0</v>
      </c>
      <c r="G17" s="157"/>
      <c r="H17" s="157"/>
      <c r="I17" s="162"/>
    </row>
    <row r="18" ht="14.25" customHeight="1">
      <c r="A18" s="155" t="s">
        <v>208</v>
      </c>
      <c r="B18" s="19">
        <v>45.0</v>
      </c>
      <c r="C18" s="19"/>
      <c r="D18" s="19"/>
      <c r="E18" s="160">
        <v>142.5</v>
      </c>
      <c r="F18" s="157">
        <f t="shared" si="6"/>
        <v>0.7188498403</v>
      </c>
      <c r="G18" s="157"/>
      <c r="H18" s="157"/>
      <c r="I18" s="159">
        <f t="shared" ref="I18:I20" si="7">E18/$E$29</f>
        <v>1.628571429</v>
      </c>
    </row>
    <row r="19" ht="14.25" customHeight="1">
      <c r="A19" s="155" t="s">
        <v>204</v>
      </c>
      <c r="B19" s="19" t="s">
        <v>22</v>
      </c>
      <c r="C19" s="19">
        <v>150.0</v>
      </c>
      <c r="D19" s="19">
        <v>200.0</v>
      </c>
      <c r="E19" s="160">
        <v>190.0</v>
      </c>
      <c r="F19" s="157"/>
      <c r="G19" s="158">
        <f t="shared" ref="G19:G22" si="8">C19/$C$29</f>
        <v>1.14416476</v>
      </c>
      <c r="H19" s="158">
        <f t="shared" ref="H19:H24" si="9">D19/$D$29</f>
        <v>1.762114537</v>
      </c>
      <c r="I19" s="159">
        <f t="shared" si="7"/>
        <v>2.171428571</v>
      </c>
    </row>
    <row r="20" ht="14.25" customHeight="1">
      <c r="A20" s="155" t="s">
        <v>54</v>
      </c>
      <c r="B20" s="19" t="s">
        <v>22</v>
      </c>
      <c r="C20" s="19">
        <v>40.0</v>
      </c>
      <c r="D20" s="19">
        <v>100.0</v>
      </c>
      <c r="E20" s="160">
        <v>90.0</v>
      </c>
      <c r="F20" s="157"/>
      <c r="G20" s="157">
        <f t="shared" si="8"/>
        <v>0.3051106026</v>
      </c>
      <c r="H20" s="157">
        <f t="shared" si="9"/>
        <v>0.8810572687</v>
      </c>
      <c r="I20" s="159">
        <f t="shared" si="7"/>
        <v>1.028571429</v>
      </c>
    </row>
    <row r="21" ht="14.25" customHeight="1">
      <c r="A21" s="163" t="s">
        <v>74</v>
      </c>
      <c r="B21" s="19" t="s">
        <v>22</v>
      </c>
      <c r="C21" s="19">
        <v>40.0</v>
      </c>
      <c r="D21" s="19">
        <v>80.0</v>
      </c>
      <c r="E21" s="160" t="s">
        <v>18</v>
      </c>
      <c r="F21" s="157"/>
      <c r="G21" s="157">
        <f t="shared" si="8"/>
        <v>0.3051106026</v>
      </c>
      <c r="H21" s="157">
        <f t="shared" si="9"/>
        <v>0.704845815</v>
      </c>
      <c r="I21" s="162"/>
    </row>
    <row r="22" ht="14.25" customHeight="1">
      <c r="A22" s="163" t="s">
        <v>72</v>
      </c>
      <c r="B22" s="19" t="s">
        <v>22</v>
      </c>
      <c r="C22" s="19">
        <v>30.0</v>
      </c>
      <c r="D22" s="19">
        <v>75.0</v>
      </c>
      <c r="E22" s="160">
        <v>67.5</v>
      </c>
      <c r="F22" s="157"/>
      <c r="G22" s="157">
        <f t="shared" si="8"/>
        <v>0.2288329519</v>
      </c>
      <c r="H22" s="157">
        <f t="shared" si="9"/>
        <v>0.6607929515</v>
      </c>
      <c r="I22" s="162">
        <f>E22/$E$29</f>
        <v>0.7714285714</v>
      </c>
    </row>
    <row r="23" ht="14.25" customHeight="1">
      <c r="A23" s="163" t="s">
        <v>173</v>
      </c>
      <c r="B23" s="19" t="s">
        <v>22</v>
      </c>
      <c r="C23" s="19" t="s">
        <v>22</v>
      </c>
      <c r="D23" s="19">
        <v>75.0</v>
      </c>
      <c r="E23" s="160"/>
      <c r="F23" s="157"/>
      <c r="G23" s="157"/>
      <c r="H23" s="157">
        <f t="shared" si="9"/>
        <v>0.6607929515</v>
      </c>
      <c r="I23" s="162"/>
    </row>
    <row r="24" ht="14.25" customHeight="1">
      <c r="A24" s="163" t="s">
        <v>195</v>
      </c>
      <c r="B24" s="19" t="s">
        <v>22</v>
      </c>
      <c r="C24" s="19" t="s">
        <v>22</v>
      </c>
      <c r="D24" s="19">
        <v>60.0</v>
      </c>
      <c r="E24" s="160">
        <v>60.0</v>
      </c>
      <c r="F24" s="157"/>
      <c r="G24" s="157"/>
      <c r="H24" s="157">
        <f t="shared" si="9"/>
        <v>0.5286343612</v>
      </c>
      <c r="I24" s="162">
        <f>E24/$E$29</f>
        <v>0.6857142857</v>
      </c>
    </row>
    <row r="25" ht="14.25" customHeight="1">
      <c r="A25" s="174" t="s">
        <v>438</v>
      </c>
      <c r="B25" s="19">
        <v>37.5</v>
      </c>
      <c r="C25" s="19">
        <v>52.1</v>
      </c>
      <c r="D25" s="19"/>
      <c r="E25" s="160"/>
      <c r="F25" s="157">
        <f>B25/$B$29</f>
        <v>0.5990415335</v>
      </c>
      <c r="G25" s="157">
        <f>C25/$C$29</f>
        <v>0.3974065599</v>
      </c>
      <c r="H25" s="157"/>
      <c r="I25" s="162"/>
    </row>
    <row r="26" ht="14.25" customHeight="1">
      <c r="A26" s="155" t="s">
        <v>439</v>
      </c>
      <c r="B26" s="19"/>
      <c r="C26" s="19"/>
      <c r="D26" s="19">
        <v>112.5</v>
      </c>
      <c r="E26" s="160">
        <v>106.87500000000001</v>
      </c>
      <c r="F26" s="157"/>
      <c r="G26" s="157"/>
      <c r="H26" s="158">
        <f>D26/$D$29</f>
        <v>0.9911894273</v>
      </c>
      <c r="I26" s="159">
        <f>E26/$E$29</f>
        <v>1.221428571</v>
      </c>
    </row>
    <row r="27" ht="14.25" customHeight="1">
      <c r="A27" s="179" t="s">
        <v>281</v>
      </c>
      <c r="B27" s="24">
        <v>35.0</v>
      </c>
      <c r="C27" s="24">
        <v>53.0</v>
      </c>
      <c r="D27" s="24"/>
      <c r="E27" s="180"/>
      <c r="F27" s="181">
        <f>B27/$B$29</f>
        <v>0.5591054313</v>
      </c>
      <c r="G27" s="181">
        <f>C27/$C$29</f>
        <v>0.4042715484</v>
      </c>
      <c r="H27" s="181"/>
      <c r="I27" s="182"/>
    </row>
    <row r="28" ht="14.25" customHeight="1"/>
    <row r="29" ht="30.75" customHeight="1">
      <c r="A29" s="59" t="s">
        <v>359</v>
      </c>
      <c r="B29" s="59">
        <v>62.6</v>
      </c>
      <c r="C29" s="59">
        <v>131.1</v>
      </c>
      <c r="D29" s="59">
        <f>AVERAGE(103,124)</f>
        <v>113.5</v>
      </c>
      <c r="E29" s="59">
        <f>AVERAGE(80,95)</f>
        <v>87.5</v>
      </c>
      <c r="H29" s="2" t="s">
        <v>440</v>
      </c>
      <c r="I29" s="2"/>
      <c r="J29" s="2"/>
      <c r="K29" s="2"/>
      <c r="L29" s="2"/>
      <c r="M29" s="2"/>
      <c r="N29" s="2"/>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B3:E3"/>
  </mergeCells>
  <printOptions/>
  <pageMargins bottom="0.75" footer="0.0" header="0.0" left="0.7" right="0.7" top="0.75"/>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0.43"/>
    <col customWidth="1" min="2" max="2" width="13.71"/>
    <col customWidth="1" min="3" max="5" width="12.14"/>
    <col customWidth="1" min="6" max="6" width="18.0"/>
    <col customWidth="1" min="7" max="11" width="12.14"/>
    <col customWidth="1" min="12" max="12" width="23.43"/>
    <col customWidth="1" min="13" max="26" width="12.14"/>
  </cols>
  <sheetData>
    <row r="1" ht="14.25" customHeight="1"/>
    <row r="2" ht="14.25" customHeight="1">
      <c r="A2" s="199" t="s">
        <v>454</v>
      </c>
      <c r="O2" s="9" t="s">
        <v>455</v>
      </c>
    </row>
    <row r="3" ht="14.25" customHeight="1"/>
    <row r="4" ht="14.25" customHeight="1">
      <c r="A4" s="200" t="s">
        <v>389</v>
      </c>
      <c r="B4" s="4" t="s">
        <v>453</v>
      </c>
      <c r="C4" s="201" t="s">
        <v>404</v>
      </c>
      <c r="D4" s="4" t="s">
        <v>42</v>
      </c>
      <c r="E4" s="4" t="s">
        <v>153</v>
      </c>
      <c r="F4" s="202" t="s">
        <v>456</v>
      </c>
      <c r="G4" s="4" t="s">
        <v>292</v>
      </c>
      <c r="I4" s="203" t="s">
        <v>457</v>
      </c>
      <c r="L4" s="204" t="s">
        <v>458</v>
      </c>
      <c r="O4" s="205" t="s">
        <v>281</v>
      </c>
    </row>
    <row r="5" ht="14.25" customHeight="1">
      <c r="B5" s="84" t="s">
        <v>459</v>
      </c>
      <c r="I5" s="206"/>
      <c r="L5" s="84" t="s">
        <v>460</v>
      </c>
      <c r="O5" s="21" t="s">
        <v>459</v>
      </c>
    </row>
    <row r="6" ht="14.25" customHeight="1">
      <c r="A6" s="39">
        <v>1895.0</v>
      </c>
      <c r="L6" s="21">
        <v>471.87396044745265</v>
      </c>
    </row>
    <row r="7" ht="14.25" customHeight="1">
      <c r="A7" s="21">
        <v>1910.0</v>
      </c>
      <c r="L7" s="21">
        <v>645.519565548477</v>
      </c>
    </row>
    <row r="8" ht="14.25" customHeight="1">
      <c r="A8" s="39">
        <v>1914.0</v>
      </c>
      <c r="B8" s="21">
        <v>23.654863078375826</v>
      </c>
      <c r="C8" s="21">
        <v>47.30972615675165</v>
      </c>
      <c r="D8" s="21">
        <v>47.30972615675165</v>
      </c>
      <c r="E8" s="21">
        <v>85.15750708215297</v>
      </c>
      <c r="I8" s="21">
        <v>2.118</v>
      </c>
      <c r="L8" s="21">
        <v>754.7238270551524</v>
      </c>
      <c r="O8" s="21">
        <v>25.074154863078377</v>
      </c>
    </row>
    <row r="9" ht="14.25" customHeight="1">
      <c r="A9" s="39">
        <v>1915.0</v>
      </c>
      <c r="B9" s="21">
        <v>30.7233464739378</v>
      </c>
      <c r="C9" s="21">
        <v>43.89049496276829</v>
      </c>
      <c r="D9" s="21">
        <v>43.89049496276829</v>
      </c>
      <c r="F9" s="21">
        <v>21.945247481384143</v>
      </c>
      <c r="G9" s="21">
        <v>32.917871222076215</v>
      </c>
      <c r="I9" s="21">
        <v>2.283</v>
      </c>
      <c r="L9" s="21">
        <v>677.5423808099624</v>
      </c>
      <c r="O9" s="21">
        <v>16.458935611038108</v>
      </c>
    </row>
    <row r="10" ht="14.25" customHeight="1">
      <c r="A10" s="39">
        <v>1916.0</v>
      </c>
      <c r="B10" s="21">
        <v>28.61746226030192</v>
      </c>
      <c r="C10" s="21">
        <v>40.88208894328845</v>
      </c>
      <c r="D10" s="21">
        <v>40.88208894328845</v>
      </c>
      <c r="F10" s="21">
        <v>20.441044471644226</v>
      </c>
      <c r="G10" s="21">
        <v>34.749775601795186</v>
      </c>
      <c r="I10" s="21">
        <v>2.451</v>
      </c>
      <c r="L10" s="21">
        <v>632.5068581844372</v>
      </c>
      <c r="O10" s="21">
        <v>15.330783353733171</v>
      </c>
    </row>
    <row r="11" ht="14.25" customHeight="1">
      <c r="A11" s="21">
        <v>1923.0</v>
      </c>
      <c r="B11" s="21">
        <v>25.701607387140903</v>
      </c>
      <c r="C11" s="21">
        <v>34.268809849521205</v>
      </c>
      <c r="D11" s="21">
        <v>34.268809849521205</v>
      </c>
      <c r="G11" s="21">
        <v>29.985208618331054</v>
      </c>
      <c r="I11" s="21">
        <v>2.924</v>
      </c>
      <c r="L11" s="21">
        <v>955.5194291925485</v>
      </c>
    </row>
    <row r="12" ht="14.25" customHeight="1">
      <c r="A12" s="39" t="s">
        <v>10</v>
      </c>
      <c r="B12" s="21">
        <v>44.61684601113172</v>
      </c>
      <c r="C12" s="21">
        <v>37.18070500927643</v>
      </c>
      <c r="D12" s="21">
        <v>55.77105751391465</v>
      </c>
      <c r="E12" s="21">
        <v>85.5156215213358</v>
      </c>
      <c r="F12" s="21">
        <v>41.82829313543599</v>
      </c>
      <c r="I12" s="22">
        <v>2.6950000000000003</v>
      </c>
      <c r="J12" s="21" t="s">
        <v>461</v>
      </c>
      <c r="L12" s="21">
        <f>AVERAGE(1121.29703,1112.06591,1011.23476,1089.55879)</f>
        <v>1083.539123</v>
      </c>
    </row>
    <row r="13" ht="14.25" customHeight="1">
      <c r="A13" s="39">
        <v>1932.0</v>
      </c>
      <c r="B13" s="21">
        <v>55.33474459272894</v>
      </c>
      <c r="C13" s="207">
        <f>AVERAGE(C12,C14)</f>
        <v>36.98729253</v>
      </c>
      <c r="D13" s="21">
        <v>68.24618499769903</v>
      </c>
      <c r="E13" s="21">
        <v>101.4470317533364</v>
      </c>
      <c r="F13" s="21">
        <v>51.87632305568338</v>
      </c>
      <c r="I13" s="21">
        <v>2.173</v>
      </c>
      <c r="L13" s="21">
        <v>1155.7498303011005</v>
      </c>
    </row>
    <row r="14" ht="14.25" customHeight="1">
      <c r="A14" s="39">
        <v>1933.0</v>
      </c>
      <c r="B14" s="21">
        <v>44.152656058751525</v>
      </c>
      <c r="C14" s="21">
        <v>36.79388004895961</v>
      </c>
      <c r="D14" s="21">
        <v>55.19082007343941</v>
      </c>
      <c r="E14" s="21">
        <v>88.1417837617299</v>
      </c>
      <c r="F14" s="21">
        <v>43.69273255813954</v>
      </c>
      <c r="I14" s="21">
        <v>2.451</v>
      </c>
      <c r="L14" s="21">
        <v>1068.2338049337163</v>
      </c>
    </row>
    <row r="15" ht="14.25" customHeight="1">
      <c r="A15" s="21">
        <v>1945.0</v>
      </c>
      <c r="C15" s="21">
        <v>34.72203291943402</v>
      </c>
      <c r="D15" s="21">
        <v>37.615535662720184</v>
      </c>
      <c r="I15" s="21">
        <v>3.463</v>
      </c>
      <c r="L15" s="21">
        <v>1211.6880731937295</v>
      </c>
    </row>
    <row r="16" ht="14.25" customHeight="1">
      <c r="A16" s="39">
        <v>1952.0</v>
      </c>
      <c r="B16" s="21">
        <v>63.90433673469388</v>
      </c>
      <c r="C16" s="21">
        <v>79.88042091836735</v>
      </c>
      <c r="F16" s="21">
        <v>75.25675420168066</v>
      </c>
      <c r="I16" s="21">
        <v>13.328</v>
      </c>
      <c r="L16" s="21">
        <v>1446.546156939734</v>
      </c>
      <c r="O16" s="21">
        <v>45.10894357743097</v>
      </c>
    </row>
    <row r="17" ht="14.25" customHeight="1">
      <c r="A17" s="39">
        <v>1953.0</v>
      </c>
      <c r="B17" s="21">
        <v>50.165920603133465</v>
      </c>
      <c r="C17" s="21">
        <v>62.70740075391683</v>
      </c>
      <c r="F17" s="21">
        <v>59.07774885145482</v>
      </c>
      <c r="I17" s="21">
        <v>16.978</v>
      </c>
      <c r="L17" s="21">
        <v>1513.0444951505767</v>
      </c>
      <c r="O17" s="21">
        <v>35.41123807280009</v>
      </c>
    </row>
    <row r="18" ht="14.25" customHeight="1">
      <c r="A18" s="39">
        <v>1954.0</v>
      </c>
      <c r="B18" s="21">
        <v>55.44033026898195</v>
      </c>
      <c r="C18" s="21">
        <v>69.65579956872092</v>
      </c>
      <c r="F18" s="21">
        <v>67.77935762115537</v>
      </c>
      <c r="I18" s="21">
        <v>17.622</v>
      </c>
      <c r="L18" s="21">
        <v>1668.821943021574</v>
      </c>
      <c r="O18" s="21">
        <v>43.35718136420384</v>
      </c>
    </row>
    <row r="19" ht="14.25" customHeight="1">
      <c r="A19" s="39">
        <v>1955.0</v>
      </c>
      <c r="B19" s="21">
        <v>49.36183811641067</v>
      </c>
      <c r="C19" s="21">
        <v>62.01871968472109</v>
      </c>
      <c r="F19" s="21">
        <v>60.34801131770412</v>
      </c>
      <c r="I19" s="21">
        <v>19.792</v>
      </c>
      <c r="L19" s="21">
        <v>1619.6754049411993</v>
      </c>
      <c r="O19" s="21">
        <v>38.603488783346805</v>
      </c>
    </row>
    <row r="20" ht="14.25" customHeight="1">
      <c r="A20" s="39">
        <v>1956.0</v>
      </c>
      <c r="B20" s="21">
        <v>63.61394012296177</v>
      </c>
      <c r="C20" s="21">
        <v>84.81858683061569</v>
      </c>
      <c r="F20" s="21">
        <v>72.87702263209479</v>
      </c>
      <c r="I20" s="21">
        <v>22.446</v>
      </c>
      <c r="L20" s="21">
        <v>1754.7920947972589</v>
      </c>
      <c r="O20" s="21">
        <v>46.65022275683864</v>
      </c>
    </row>
    <row r="21" ht="14.25" customHeight="1">
      <c r="A21" s="39">
        <v>1957.0</v>
      </c>
      <c r="B21" s="21">
        <v>51.00476870869797</v>
      </c>
      <c r="C21" s="21">
        <v>68.00635827826397</v>
      </c>
      <c r="F21" s="21">
        <v>58.431778889087326</v>
      </c>
      <c r="I21" s="21">
        <v>27.995</v>
      </c>
      <c r="L21" s="21">
        <v>1703.857231622885</v>
      </c>
      <c r="O21" s="21">
        <v>37.403497053045186</v>
      </c>
    </row>
    <row r="22" ht="14.25" customHeight="1">
      <c r="A22" s="39">
        <v>1958.0</v>
      </c>
      <c r="B22" s="21">
        <v>78.8863611684222</v>
      </c>
      <c r="C22" s="21">
        <v>114.24921272668043</v>
      </c>
      <c r="F22" s="21">
        <v>94.78604327288522</v>
      </c>
      <c r="I22" s="21">
        <v>36.836</v>
      </c>
      <c r="L22" s="21">
        <v>1822.933477221509</v>
      </c>
      <c r="O22" s="21">
        <v>67.24382234770333</v>
      </c>
    </row>
    <row r="23" ht="14.25" customHeight="1">
      <c r="A23" s="39">
        <v>1959.0</v>
      </c>
      <c r="B23" s="21">
        <v>36.91525337601789</v>
      </c>
      <c r="C23" s="21">
        <v>53.46347040664659</v>
      </c>
      <c r="F23" s="21">
        <v>56.486702364165296</v>
      </c>
      <c r="I23" s="21">
        <v>78.717</v>
      </c>
      <c r="L23" s="21">
        <v>1356.706411574154</v>
      </c>
      <c r="O23" s="21">
        <v>45.494867436513076</v>
      </c>
    </row>
    <row r="24" ht="14.25" customHeight="1">
      <c r="A24" s="39">
        <v>1960.0</v>
      </c>
      <c r="B24" s="21">
        <v>43.125</v>
      </c>
      <c r="C24" s="21">
        <v>57.5</v>
      </c>
      <c r="F24" s="21">
        <v>52.375</v>
      </c>
      <c r="I24" s="21">
        <v>100.202</v>
      </c>
      <c r="L24" s="21">
        <v>1385.9250924038392</v>
      </c>
      <c r="O24" s="21">
        <v>39.275</v>
      </c>
    </row>
    <row r="25" ht="14.25" customHeight="1">
      <c r="A25" s="39">
        <v>1961.0</v>
      </c>
      <c r="B25" s="21">
        <v>45.80686695278969</v>
      </c>
      <c r="C25" s="21">
        <v>63.42489270386265</v>
      </c>
      <c r="F25" s="21">
        <v>55.276555793991406</v>
      </c>
      <c r="I25" s="21">
        <v>113.74940803897687</v>
      </c>
      <c r="L25" s="21">
        <v>1542.2328564801867</v>
      </c>
      <c r="O25" s="21">
        <v>34.59739806866952</v>
      </c>
    </row>
    <row r="26" ht="14.25" customHeight="1">
      <c r="A26" s="39">
        <v>1962.0</v>
      </c>
      <c r="B26" s="21">
        <v>55.54733975701717</v>
      </c>
      <c r="C26" s="21">
        <v>75.66820276497695</v>
      </c>
      <c r="F26" s="21">
        <v>55.54733975701717</v>
      </c>
      <c r="I26" s="21">
        <v>145.6651485992692</v>
      </c>
      <c r="L26" s="21">
        <v>1507.4529916754527</v>
      </c>
      <c r="O26" s="21">
        <v>34.394637620444065</v>
      </c>
    </row>
    <row r="27" ht="14.25" customHeight="1">
      <c r="A27" s="39">
        <v>1963.0</v>
      </c>
      <c r="B27" s="21">
        <v>49.35427220533603</v>
      </c>
      <c r="C27" s="21">
        <v>67.09962850388382</v>
      </c>
      <c r="F27" s="21">
        <v>54.483789260385</v>
      </c>
      <c r="I27" s="21">
        <v>180.69313154689405</v>
      </c>
      <c r="L27" s="21">
        <v>1541.2735692532178</v>
      </c>
      <c r="O27" s="21">
        <v>30.499831138129007</v>
      </c>
    </row>
    <row r="28" ht="14.25" customHeight="1">
      <c r="A28" s="39">
        <v>1964.0</v>
      </c>
      <c r="B28" s="21">
        <v>52.54672380425767</v>
      </c>
      <c r="C28" s="21">
        <v>71.27287807575338</v>
      </c>
      <c r="D28" s="21">
        <v>53.34116671274536</v>
      </c>
      <c r="E28" s="21">
        <v>76.83397843516725</v>
      </c>
      <c r="F28" s="21">
        <v>50.844346143212604</v>
      </c>
      <c r="G28" s="21">
        <v>53.681642244954375</v>
      </c>
      <c r="I28" s="21">
        <v>220.7251120584653</v>
      </c>
      <c r="L28" s="21">
        <v>1705.3286024837207</v>
      </c>
      <c r="O28" s="21">
        <v>34.04755322090129</v>
      </c>
    </row>
    <row r="29" ht="14.25" customHeight="1">
      <c r="A29" s="39">
        <v>1965.0</v>
      </c>
      <c r="B29" s="21">
        <v>55.156938621949905</v>
      </c>
      <c r="C29" s="21">
        <v>74.83693432226163</v>
      </c>
      <c r="D29" s="21">
        <v>58.06922498118886</v>
      </c>
      <c r="E29" s="21">
        <v>84.36805331613456</v>
      </c>
      <c r="F29" s="21">
        <v>56.12770074169622</v>
      </c>
      <c r="G29" s="21">
        <v>59.03998710093518</v>
      </c>
      <c r="I29" s="21">
        <v>283.85481303288674</v>
      </c>
      <c r="L29" s="21">
        <v>1844.7013762769916</v>
      </c>
      <c r="O29" s="21">
        <v>42.36052886165753</v>
      </c>
    </row>
    <row r="30" ht="14.25" customHeight="1">
      <c r="A30" s="39">
        <v>1966.0</v>
      </c>
      <c r="B30" s="21">
        <v>55.81300945549397</v>
      </c>
      <c r="C30" s="21">
        <v>75.68886534072384</v>
      </c>
      <c r="D30" s="21">
        <v>58.55681447668732</v>
      </c>
      <c r="E30" s="21">
        <v>82.44799478317574</v>
      </c>
      <c r="F30" s="21">
        <v>55.41147701336811</v>
      </c>
      <c r="G30" s="21">
        <v>57.61990544506032</v>
      </c>
      <c r="I30" s="21">
        <v>374.3234275274056</v>
      </c>
      <c r="L30" s="21">
        <v>1864.9531001146051</v>
      </c>
      <c r="O30" s="21">
        <v>45.507010107597004</v>
      </c>
    </row>
    <row r="31" ht="14.25" customHeight="1">
      <c r="A31" s="39">
        <v>1967.0</v>
      </c>
      <c r="B31" s="21">
        <v>57.899325048886645</v>
      </c>
      <c r="C31" s="21">
        <v>78.51107045984986</v>
      </c>
      <c r="D31" s="21">
        <v>55.2581214912004</v>
      </c>
      <c r="E31" s="21">
        <v>74.57515927584684</v>
      </c>
      <c r="F31" s="21">
        <v>53.18658928909355</v>
      </c>
      <c r="G31" s="21">
        <v>55.2581214912004</v>
      </c>
      <c r="I31" s="21">
        <v>483.70959378806333</v>
      </c>
      <c r="L31" s="21">
        <v>1864.0695658354014</v>
      </c>
      <c r="O31" s="21">
        <v>43.97862865072857</v>
      </c>
    </row>
    <row r="32" ht="14.25" customHeight="1">
      <c r="A32" s="39">
        <v>1968.0</v>
      </c>
      <c r="B32" s="21">
        <v>49.81698778833107</v>
      </c>
      <c r="C32" s="21">
        <v>67.5514789687924</v>
      </c>
      <c r="D32" s="21">
        <v>47.544477611940295</v>
      </c>
      <c r="E32" s="21">
        <v>64.16499321573949</v>
      </c>
      <c r="F32" s="21">
        <v>45.762116689280866</v>
      </c>
      <c r="G32" s="21">
        <v>47.544477611940295</v>
      </c>
      <c r="I32" s="21">
        <v>562.1869214372716</v>
      </c>
      <c r="L32" s="21">
        <v>1725.436126782108</v>
      </c>
      <c r="O32" s="21">
        <v>37.8395223880597</v>
      </c>
    </row>
    <row r="33" ht="14.25" customHeight="1">
      <c r="A33" s="39">
        <v>1969.0</v>
      </c>
      <c r="B33" s="21">
        <v>53.4327620649774</v>
      </c>
      <c r="C33" s="21">
        <v>70.61066133950165</v>
      </c>
      <c r="D33" s="21">
        <v>54.90022079697194</v>
      </c>
      <c r="E33" s="21">
        <v>72.03495952055516</v>
      </c>
      <c r="F33" s="21">
        <v>47.60608768794029</v>
      </c>
      <c r="G33" s="21">
        <v>49.764115234991074</v>
      </c>
      <c r="I33" s="21">
        <v>580.4026930572471</v>
      </c>
      <c r="L33" s="21">
        <v>1770.144290185954</v>
      </c>
      <c r="O33" s="21">
        <v>44.48385343286722</v>
      </c>
    </row>
    <row r="34" ht="14.25" customHeight="1">
      <c r="A34" s="39">
        <v>1970.0</v>
      </c>
      <c r="B34" s="21">
        <v>51.17912521287086</v>
      </c>
      <c r="C34" s="21">
        <v>68.95016581518331</v>
      </c>
      <c r="D34" s="21">
        <v>49.376266021331915</v>
      </c>
      <c r="E34" s="21">
        <v>65.23406829792957</v>
      </c>
      <c r="F34" s="21">
        <v>43.74693017836337</v>
      </c>
      <c r="G34" s="21">
        <v>45.47620328045175</v>
      </c>
      <c r="I34" s="21">
        <v>680.8487904993908</v>
      </c>
      <c r="L34" s="21">
        <v>1830.5783018542836</v>
      </c>
      <c r="O34" s="21">
        <v>39.55252307968093</v>
      </c>
    </row>
    <row r="35" ht="14.25" customHeight="1">
      <c r="A35" s="39">
        <v>1971.0</v>
      </c>
      <c r="C35" s="21">
        <v>67.16239118965974</v>
      </c>
      <c r="D35" s="21">
        <v>46.724017409654465</v>
      </c>
      <c r="E35" s="21">
        <v>57.14623450276974</v>
      </c>
      <c r="F35" s="21">
        <v>49.13330915325773</v>
      </c>
      <c r="G35" s="21">
        <v>51.92159060933792</v>
      </c>
      <c r="I35" s="21">
        <v>925.3734031668694</v>
      </c>
      <c r="L35" s="21">
        <v>1905.7538238777558</v>
      </c>
      <c r="O35" s="21">
        <v>53.59997362173571</v>
      </c>
    </row>
    <row r="36" ht="14.25" customHeight="1">
      <c r="A36" s="39">
        <v>1972.0</v>
      </c>
      <c r="C36" s="21">
        <v>62.403516437786124</v>
      </c>
      <c r="D36" s="21">
        <v>42.60453599667085</v>
      </c>
      <c r="E36" s="21">
        <v>49.26683312526011</v>
      </c>
      <c r="F36" s="21">
        <v>43.28784852268</v>
      </c>
      <c r="G36" s="21">
        <v>42.741198501872674</v>
      </c>
      <c r="I36" s="21">
        <v>1466.4153836784403</v>
      </c>
      <c r="L36" s="21">
        <v>1771.2352675346501</v>
      </c>
      <c r="O36" s="21">
        <v>49.23266749895965</v>
      </c>
    </row>
    <row r="37" ht="14.25" customHeight="1">
      <c r="A37" s="39">
        <v>1973.0</v>
      </c>
      <c r="C37" s="21">
        <v>67.76396298171154</v>
      </c>
      <c r="D37" s="21">
        <v>47.09057279700948</v>
      </c>
      <c r="E37" s="21">
        <v>65.04658437495947</v>
      </c>
      <c r="F37" s="21">
        <v>35.43248575470842</v>
      </c>
      <c r="G37" s="21">
        <v>35.04885583375519</v>
      </c>
      <c r="I37" s="21">
        <v>2350.7499043848957</v>
      </c>
      <c r="L37" s="21">
        <v>1909.0192175336572</v>
      </c>
      <c r="O37" s="21">
        <v>64.08750957257638</v>
      </c>
    </row>
    <row r="38" ht="14.25" customHeight="1">
      <c r="A38" s="39">
        <v>1974.0</v>
      </c>
      <c r="C38" s="21">
        <v>64.87358411703242</v>
      </c>
      <c r="D38" s="21">
        <v>61.05597701149428</v>
      </c>
      <c r="E38" s="21">
        <v>62.49723092998957</v>
      </c>
      <c r="F38" s="21">
        <v>35.20777429467086</v>
      </c>
      <c r="G38" s="21">
        <v>34.86461859979103</v>
      </c>
      <c r="I38" s="21">
        <v>2920.015651644335</v>
      </c>
      <c r="L38" s="21">
        <v>2112.425465764765</v>
      </c>
      <c r="O38" s="21">
        <v>60.51550679205855</v>
      </c>
    </row>
    <row r="39" ht="14.25" customHeight="1">
      <c r="A39" s="39">
        <v>1975.0</v>
      </c>
      <c r="C39" s="21">
        <v>56.1138026607539</v>
      </c>
      <c r="D39" s="21">
        <v>80.834822616408</v>
      </c>
      <c r="E39" s="21">
        <v>65.62842202512937</v>
      </c>
      <c r="F39" s="21">
        <v>45.349175905395434</v>
      </c>
      <c r="G39" s="21">
        <v>52.41232446415375</v>
      </c>
      <c r="I39" s="21">
        <v>8256.595980511569</v>
      </c>
      <c r="L39" s="21">
        <v>2029.8999542826884</v>
      </c>
      <c r="O39" s="21">
        <v>30.603943089430903</v>
      </c>
    </row>
    <row r="40" ht="14.25" customHeight="1">
      <c r="A40" s="39">
        <v>1976.0</v>
      </c>
      <c r="C40" s="21">
        <v>31.71406670289365</v>
      </c>
      <c r="D40" s="21">
        <v>34.43437508490696</v>
      </c>
      <c r="E40" s="21">
        <v>28.648003667979907</v>
      </c>
      <c r="F40" s="21">
        <v>34.27543947833176</v>
      </c>
      <c r="G40" s="21">
        <v>40.106982067653874</v>
      </c>
      <c r="I40" s="21">
        <v>44920.03179049937</v>
      </c>
      <c r="L40" s="21">
        <v>1329.6505474462726</v>
      </c>
      <c r="O40" s="21">
        <v>25.759836978671387</v>
      </c>
    </row>
    <row r="41" ht="14.25" customHeight="1">
      <c r="A41" s="39">
        <v>1977.0</v>
      </c>
      <c r="C41" s="21">
        <v>23.522800009838416</v>
      </c>
      <c r="D41" s="21">
        <v>23.758052241926368</v>
      </c>
      <c r="E41" s="21">
        <v>32.24954718744621</v>
      </c>
      <c r="F41" s="21">
        <v>23.693635536316016</v>
      </c>
      <c r="G41" s="21">
        <v>25.95367243033181</v>
      </c>
      <c r="I41" s="21">
        <v>124053.37131546889</v>
      </c>
      <c r="L41" s="21">
        <v>1268.588731264129</v>
      </c>
      <c r="O41" s="21">
        <v>18.90377893105739</v>
      </c>
    </row>
    <row r="42" ht="14.25" customHeight="1">
      <c r="A42" s="39">
        <v>1978.0</v>
      </c>
      <c r="C42" s="21">
        <v>18.605779220779233</v>
      </c>
      <c r="D42" s="21">
        <v>16.714717572661186</v>
      </c>
      <c r="E42" s="21">
        <v>29.4573110452134</v>
      </c>
      <c r="F42" s="21">
        <v>16.86834616552637</v>
      </c>
      <c r="G42" s="21">
        <v>18.559873970596126</v>
      </c>
      <c r="I42" s="21">
        <v>341608.2678440924</v>
      </c>
      <c r="L42" s="21">
        <v>1242.7927080261775</v>
      </c>
      <c r="O42" s="21">
        <v>15.012850086639641</v>
      </c>
    </row>
    <row r="43" ht="14.25" customHeight="1">
      <c r="A43" s="39">
        <v>1979.0</v>
      </c>
      <c r="C43" s="21">
        <v>20.021607920342266</v>
      </c>
      <c r="D43" s="21">
        <v>15.638851460885315</v>
      </c>
      <c r="E43" s="21">
        <v>21.61829429722968</v>
      </c>
      <c r="F43" s="21">
        <v>15.680163831171297</v>
      </c>
      <c r="G43" s="21">
        <v>16.09616979242316</v>
      </c>
      <c r="I43" s="21">
        <v>886510.039159561</v>
      </c>
      <c r="L43" s="21">
        <v>1448.8111932146996</v>
      </c>
      <c r="O43" s="21">
        <v>10.617392193238183</v>
      </c>
    </row>
    <row r="44" ht="14.25" customHeight="1">
      <c r="A44" s="39">
        <v>1980.0</v>
      </c>
      <c r="C44" s="21">
        <v>20.788896828267703</v>
      </c>
      <c r="D44" s="21">
        <v>19.124585339845616</v>
      </c>
      <c r="E44" s="21">
        <v>31.658611473507197</v>
      </c>
      <c r="F44" s="21">
        <v>18.68143796855527</v>
      </c>
      <c r="G44" s="21">
        <v>20.046841382526253</v>
      </c>
      <c r="I44" s="21">
        <v>1779802.935992691</v>
      </c>
      <c r="L44" s="21">
        <v>1605.7352896848824</v>
      </c>
      <c r="O44" s="21">
        <v>16.707113331013247</v>
      </c>
    </row>
    <row r="45" ht="14.25" customHeight="1">
      <c r="A45" s="39">
        <v>1981.0</v>
      </c>
      <c r="C45" s="21">
        <v>20.28506343182358</v>
      </c>
      <c r="D45" s="21">
        <v>21.963469693293604</v>
      </c>
      <c r="E45" s="21">
        <v>31.462557618627894</v>
      </c>
      <c r="F45" s="21">
        <v>18.490463996829217</v>
      </c>
      <c r="G45" s="21">
        <v>20.732358965519392</v>
      </c>
      <c r="I45" s="21">
        <v>3639219.3032873147</v>
      </c>
      <c r="L45" s="21">
        <v>1440.3852461508957</v>
      </c>
      <c r="O45" s="21">
        <v>17.189430860485086</v>
      </c>
    </row>
    <row r="46" ht="14.25" customHeight="1">
      <c r="A46" s="39">
        <v>1982.0</v>
      </c>
      <c r="C46" s="21">
        <v>22.107972904035886</v>
      </c>
      <c r="D46" s="21">
        <v>22.98979615288142</v>
      </c>
      <c r="E46" s="21">
        <v>29.813085776530887</v>
      </c>
      <c r="F46" s="21">
        <v>19.534056019168887</v>
      </c>
      <c r="G46" s="21">
        <v>24.990252882663384</v>
      </c>
      <c r="I46" s="21">
        <v>9636092.057137894</v>
      </c>
      <c r="L46" s="21">
        <v>1288.946687779419</v>
      </c>
      <c r="O46" s="21">
        <v>21.43336283270674</v>
      </c>
    </row>
    <row r="47" ht="14.25" customHeight="1">
      <c r="A47" s="39">
        <v>1983.0</v>
      </c>
      <c r="C47" s="21">
        <v>34.86516860484649</v>
      </c>
      <c r="D47" s="21">
        <v>38.051770036472234</v>
      </c>
      <c r="E47" s="21">
        <v>50.18897254810563</v>
      </c>
      <c r="F47" s="21">
        <v>31.44425824442472</v>
      </c>
      <c r="G47" s="21">
        <v>33.74048574662563</v>
      </c>
      <c r="I47" s="21">
        <v>4.27649089238232E7</v>
      </c>
      <c r="L47" s="21">
        <v>1667.689681474213</v>
      </c>
      <c r="O47" s="21">
        <v>29.505351858637727</v>
      </c>
    </row>
    <row r="48" ht="14.25" customHeight="1">
      <c r="A48" s="39">
        <v>1984.0</v>
      </c>
      <c r="C48" s="21">
        <v>43.577499996304695</v>
      </c>
      <c r="D48" s="21">
        <v>50.309507986263576</v>
      </c>
      <c r="E48" s="21">
        <v>57.2543093322269</v>
      </c>
      <c r="F48" s="21">
        <v>37.41294095569101</v>
      </c>
      <c r="G48" s="21">
        <v>39.74077130470936</v>
      </c>
      <c r="I48" s="21">
        <v>3.107865830106924E8</v>
      </c>
      <c r="L48" s="21">
        <v>2028.1167294851605</v>
      </c>
      <c r="O48" s="21">
        <v>33.52462599597338</v>
      </c>
    </row>
    <row r="49" ht="14.25" customHeight="1">
      <c r="A49" s="39">
        <v>1985.0</v>
      </c>
      <c r="C49" s="21">
        <v>26.51362575662703</v>
      </c>
      <c r="D49" s="21">
        <v>39.14413251470526</v>
      </c>
      <c r="E49" s="21">
        <v>47.49488078450905</v>
      </c>
      <c r="F49" s="21">
        <v>32.35914954548968</v>
      </c>
      <c r="G49" s="21">
        <v>35.80383320678374</v>
      </c>
      <c r="I49" s="21">
        <v>2.3998328476102986E9</v>
      </c>
      <c r="L49" s="21">
        <v>1651.7108126231117</v>
      </c>
      <c r="O49" s="21">
        <v>28.601312824077976</v>
      </c>
    </row>
    <row r="50" ht="14.25" customHeight="1">
      <c r="A50" s="39">
        <v>1986.0</v>
      </c>
      <c r="C50" s="21">
        <v>25.479653934191663</v>
      </c>
      <c r="D50" s="21">
        <v>35.58365463223319</v>
      </c>
      <c r="E50" s="21">
        <v>41.73391592669325</v>
      </c>
      <c r="F50" s="21">
        <v>32.508523985003166</v>
      </c>
      <c r="G50" s="21">
        <v>36.02295901040891</v>
      </c>
      <c r="I50" s="21">
        <v>4.561848457604943E9</v>
      </c>
      <c r="L50" s="21">
        <v>1731.1785297150643</v>
      </c>
      <c r="O50" s="21">
        <v>24.875610414200057</v>
      </c>
    </row>
    <row r="51" ht="14.25" customHeight="1"/>
    <row r="52" ht="24.75" customHeight="1"/>
    <row r="53" ht="14.25" customHeight="1">
      <c r="A53" s="199" t="s">
        <v>464</v>
      </c>
    </row>
    <row r="54" ht="14.25" customHeight="1"/>
    <row r="55" ht="14.25" customHeight="1">
      <c r="A55" s="199" t="s">
        <v>454</v>
      </c>
      <c r="O55" s="9" t="s">
        <v>455</v>
      </c>
    </row>
    <row r="56" ht="14.25" customHeight="1"/>
    <row r="57" ht="39.0" customHeight="1">
      <c r="A57" s="212" t="s">
        <v>389</v>
      </c>
      <c r="B57" s="213" t="s">
        <v>453</v>
      </c>
      <c r="C57" s="213" t="s">
        <v>404</v>
      </c>
      <c r="D57" s="213" t="s">
        <v>42</v>
      </c>
      <c r="E57" s="213" t="s">
        <v>153</v>
      </c>
      <c r="F57" s="213" t="s">
        <v>456</v>
      </c>
      <c r="G57" s="213" t="s">
        <v>292</v>
      </c>
      <c r="H57" s="214"/>
      <c r="I57" s="215" t="s">
        <v>457</v>
      </c>
      <c r="J57" s="214"/>
      <c r="K57" s="214"/>
      <c r="L57" s="216" t="s">
        <v>458</v>
      </c>
      <c r="M57" s="214"/>
      <c r="N57" s="214"/>
      <c r="O57" s="214" t="s">
        <v>281</v>
      </c>
    </row>
    <row r="58" ht="14.25" customHeight="1">
      <c r="A58" s="39">
        <v>1895.0</v>
      </c>
    </row>
    <row r="59" ht="14.25" customHeight="1">
      <c r="A59" s="21">
        <v>1910.0</v>
      </c>
    </row>
    <row r="60" ht="14.25" customHeight="1">
      <c r="A60" s="39">
        <v>1914.0</v>
      </c>
      <c r="B60" s="37">
        <f t="shared" ref="B60:B66" si="1">(B8*100)/$B$34</f>
        <v>46.21974874</v>
      </c>
      <c r="C60" s="37">
        <f t="shared" ref="C60:C102" si="2">(C8*100)/$C$34</f>
        <v>68.61437619</v>
      </c>
      <c r="D60" s="37">
        <f t="shared" ref="D60:D67" si="3">(D8*100)/$D$34</f>
        <v>95.81471012</v>
      </c>
      <c r="E60" s="37">
        <f>(E8*100)/$E$34</f>
        <v>130.5414629</v>
      </c>
      <c r="F60" s="37"/>
      <c r="G60" s="37"/>
      <c r="H60" s="37"/>
      <c r="I60" s="37">
        <f t="shared" ref="I60:I102" si="4">(I8*100)/$I$34</f>
        <v>0.3110822887</v>
      </c>
      <c r="J60" s="37"/>
      <c r="K60" s="37"/>
      <c r="L60" s="37">
        <f t="shared" ref="L60:L102" si="5">(L8*100)/$L$34</f>
        <v>41.22871042</v>
      </c>
      <c r="M60" s="37"/>
      <c r="N60" s="37"/>
      <c r="O60" s="37">
        <f t="shared" ref="O60:O62" si="6">(O8*100)/$O$34</f>
        <v>63.39457741</v>
      </c>
    </row>
    <row r="61" ht="14.25" customHeight="1">
      <c r="A61" s="39">
        <v>1915.0</v>
      </c>
      <c r="B61" s="37">
        <f t="shared" si="1"/>
        <v>60.03101137</v>
      </c>
      <c r="C61" s="37">
        <f t="shared" si="2"/>
        <v>63.65538711</v>
      </c>
      <c r="D61" s="37">
        <f t="shared" si="3"/>
        <v>88.88986248</v>
      </c>
      <c r="E61" s="37"/>
      <c r="F61" s="37">
        <f t="shared" ref="F61:F62" si="7">(F9*100)/$F$34</f>
        <v>50.16408555</v>
      </c>
      <c r="G61" s="37">
        <f t="shared" ref="G61:G63" si="8">(G9*100)/$G$34</f>
        <v>72.38482733</v>
      </c>
      <c r="H61" s="37"/>
      <c r="I61" s="37">
        <f t="shared" si="4"/>
        <v>0.3353167446</v>
      </c>
      <c r="J61" s="37"/>
      <c r="K61" s="37"/>
      <c r="L61" s="37">
        <f t="shared" si="5"/>
        <v>37.01247743</v>
      </c>
      <c r="M61" s="37"/>
      <c r="N61" s="37"/>
      <c r="O61" s="37">
        <f t="shared" si="6"/>
        <v>41.61285888</v>
      </c>
    </row>
    <row r="62" ht="14.25" customHeight="1">
      <c r="A62" s="39">
        <v>1916.0</v>
      </c>
      <c r="B62" s="37">
        <f t="shared" si="1"/>
        <v>55.91627864</v>
      </c>
      <c r="C62" s="37">
        <f t="shared" si="2"/>
        <v>59.29222716</v>
      </c>
      <c r="D62" s="37">
        <f t="shared" si="3"/>
        <v>82.79704449</v>
      </c>
      <c r="E62" s="37"/>
      <c r="F62" s="37">
        <f t="shared" si="7"/>
        <v>46.72566598</v>
      </c>
      <c r="G62" s="37">
        <f t="shared" si="8"/>
        <v>76.41309761</v>
      </c>
      <c r="H62" s="37"/>
      <c r="I62" s="37">
        <f t="shared" si="4"/>
        <v>0.359991827</v>
      </c>
      <c r="J62" s="37"/>
      <c r="K62" s="37"/>
      <c r="L62" s="37">
        <f t="shared" si="5"/>
        <v>34.55229736</v>
      </c>
      <c r="M62" s="37"/>
      <c r="N62" s="37"/>
      <c r="O62" s="37">
        <f t="shared" si="6"/>
        <v>38.7605699</v>
      </c>
    </row>
    <row r="63" ht="14.25" customHeight="1">
      <c r="A63" s="21">
        <v>1923.0</v>
      </c>
      <c r="B63" s="37">
        <f t="shared" si="1"/>
        <v>50.21892672</v>
      </c>
      <c r="C63" s="37">
        <f t="shared" si="2"/>
        <v>49.70083747</v>
      </c>
      <c r="D63" s="37">
        <f t="shared" si="3"/>
        <v>69.40340494</v>
      </c>
      <c r="E63" s="37"/>
      <c r="F63" s="37"/>
      <c r="G63" s="37">
        <f t="shared" si="8"/>
        <v>65.93604227</v>
      </c>
      <c r="H63" s="37"/>
      <c r="I63" s="37">
        <f t="shared" si="4"/>
        <v>0.429463934</v>
      </c>
      <c r="J63" s="37"/>
      <c r="K63" s="37"/>
      <c r="L63" s="37">
        <f t="shared" si="5"/>
        <v>52.19768137</v>
      </c>
      <c r="M63" s="37"/>
      <c r="N63" s="37"/>
      <c r="O63" s="37"/>
    </row>
    <row r="64" ht="14.25" customHeight="1">
      <c r="A64" s="39" t="s">
        <v>10</v>
      </c>
      <c r="B64" s="37">
        <f t="shared" si="1"/>
        <v>87.17782069</v>
      </c>
      <c r="C64" s="37">
        <f t="shared" si="2"/>
        <v>53.92402552</v>
      </c>
      <c r="D64" s="37">
        <f t="shared" si="3"/>
        <v>112.9511444</v>
      </c>
      <c r="E64" s="37">
        <f t="shared" ref="E64:E66" si="9">(E12*100)/$E$34</f>
        <v>131.0904314</v>
      </c>
      <c r="F64" s="37">
        <f t="shared" ref="F64:F66" si="10">(F12*100)/$F$34</f>
        <v>95.61423616</v>
      </c>
      <c r="G64" s="37"/>
      <c r="H64" s="37"/>
      <c r="I64" s="37">
        <f t="shared" si="4"/>
        <v>0.3958294467</v>
      </c>
      <c r="J64" s="37"/>
      <c r="K64" s="37"/>
      <c r="L64" s="37">
        <f t="shared" si="5"/>
        <v>59.19108303</v>
      </c>
      <c r="M64" s="37"/>
      <c r="N64" s="37"/>
      <c r="O64" s="37"/>
    </row>
    <row r="65" ht="14.25" customHeight="1">
      <c r="A65" s="39">
        <v>1932.0</v>
      </c>
      <c r="B65" s="37">
        <f t="shared" si="1"/>
        <v>108.1197546</v>
      </c>
      <c r="C65" s="37">
        <f t="shared" si="2"/>
        <v>53.64351498</v>
      </c>
      <c r="D65" s="37">
        <f t="shared" si="3"/>
        <v>138.2165775</v>
      </c>
      <c r="E65" s="37">
        <f t="shared" si="9"/>
        <v>155.5123487</v>
      </c>
      <c r="F65" s="37">
        <f t="shared" si="10"/>
        <v>118.5827733</v>
      </c>
      <c r="G65" s="37"/>
      <c r="H65" s="37"/>
      <c r="I65" s="37">
        <f t="shared" si="4"/>
        <v>0.3191604407</v>
      </c>
      <c r="J65" s="37"/>
      <c r="K65" s="37"/>
      <c r="L65" s="37">
        <f t="shared" si="5"/>
        <v>63.13577677</v>
      </c>
      <c r="M65" s="37"/>
      <c r="N65" s="37"/>
      <c r="O65" s="37"/>
    </row>
    <row r="66" ht="14.25" customHeight="1">
      <c r="A66" s="39">
        <v>1933.0</v>
      </c>
      <c r="B66" s="37">
        <f t="shared" si="1"/>
        <v>86.2708299</v>
      </c>
      <c r="C66" s="37">
        <f t="shared" si="2"/>
        <v>53.36300445</v>
      </c>
      <c r="D66" s="37">
        <f t="shared" si="3"/>
        <v>111.7760101</v>
      </c>
      <c r="E66" s="37">
        <f t="shared" si="9"/>
        <v>135.116184</v>
      </c>
      <c r="F66" s="37">
        <f t="shared" si="10"/>
        <v>99.87611103</v>
      </c>
      <c r="G66" s="37"/>
      <c r="H66" s="37"/>
      <c r="I66" s="37">
        <f t="shared" si="4"/>
        <v>0.359991827</v>
      </c>
      <c r="J66" s="37"/>
      <c r="K66" s="37"/>
      <c r="L66" s="37">
        <f t="shared" si="5"/>
        <v>58.35499109</v>
      </c>
      <c r="M66" s="37"/>
      <c r="N66" s="37"/>
      <c r="O66" s="37"/>
    </row>
    <row r="67" ht="14.25" customHeight="1">
      <c r="A67" s="21">
        <v>1945.0</v>
      </c>
      <c r="B67" s="37"/>
      <c r="C67" s="37">
        <f t="shared" si="2"/>
        <v>50.35815724</v>
      </c>
      <c r="D67" s="37">
        <f t="shared" si="3"/>
        <v>76.18141</v>
      </c>
      <c r="E67" s="37"/>
      <c r="F67" s="37"/>
      <c r="G67" s="37"/>
      <c r="H67" s="37"/>
      <c r="I67" s="37">
        <f t="shared" si="4"/>
        <v>0.5086298233</v>
      </c>
      <c r="J67" s="37"/>
      <c r="K67" s="37"/>
      <c r="L67" s="37">
        <f t="shared" si="5"/>
        <v>66.1915457</v>
      </c>
      <c r="M67" s="37"/>
      <c r="N67" s="37"/>
      <c r="O67" s="37"/>
    </row>
    <row r="68" ht="14.25" customHeight="1">
      <c r="A68" s="39">
        <v>1952.0</v>
      </c>
      <c r="B68" s="37">
        <f t="shared" ref="B68:B86" si="11">(B16*100)/$B$34</f>
        <v>124.8640661</v>
      </c>
      <c r="C68" s="37">
        <f t="shared" si="2"/>
        <v>115.8523986</v>
      </c>
      <c r="D68" s="37"/>
      <c r="E68" s="37"/>
      <c r="F68" s="37">
        <f t="shared" ref="F68:F102" si="12">(F16*100)/$F$34</f>
        <v>172.0275089</v>
      </c>
      <c r="G68" s="37"/>
      <c r="H68" s="37"/>
      <c r="I68" s="37">
        <f t="shared" si="4"/>
        <v>1.957556536</v>
      </c>
      <c r="J68" s="37"/>
      <c r="K68" s="37"/>
      <c r="L68" s="37">
        <f t="shared" si="5"/>
        <v>79.02126642</v>
      </c>
      <c r="M68" s="37"/>
      <c r="N68" s="37"/>
      <c r="O68" s="37">
        <f t="shared" ref="O68:O102" si="13">(O16*100)/$O$34</f>
        <v>114.0482075</v>
      </c>
    </row>
    <row r="69" ht="14.25" customHeight="1">
      <c r="A69" s="39">
        <v>1953.0</v>
      </c>
      <c r="B69" s="37">
        <f t="shared" si="11"/>
        <v>98.02027759</v>
      </c>
      <c r="C69" s="37">
        <f t="shared" si="2"/>
        <v>90.94597527</v>
      </c>
      <c r="D69" s="37"/>
      <c r="E69" s="37"/>
      <c r="F69" s="37">
        <f t="shared" si="12"/>
        <v>135.0443302</v>
      </c>
      <c r="G69" s="37"/>
      <c r="H69" s="37"/>
      <c r="I69" s="37">
        <f t="shared" si="4"/>
        <v>2.493652076</v>
      </c>
      <c r="J69" s="37"/>
      <c r="K69" s="37"/>
      <c r="L69" s="37">
        <f t="shared" si="5"/>
        <v>82.65390744</v>
      </c>
      <c r="M69" s="37"/>
      <c r="N69" s="37"/>
      <c r="O69" s="37">
        <f t="shared" si="13"/>
        <v>89.52965656</v>
      </c>
    </row>
    <row r="70" ht="14.25" customHeight="1">
      <c r="A70" s="39">
        <v>1954.0</v>
      </c>
      <c r="B70" s="37">
        <f t="shared" si="11"/>
        <v>108.3260607</v>
      </c>
      <c r="C70" s="37">
        <f t="shared" si="2"/>
        <v>101.0233967</v>
      </c>
      <c r="D70" s="37"/>
      <c r="E70" s="37"/>
      <c r="F70" s="37">
        <f t="shared" si="12"/>
        <v>154.9351174</v>
      </c>
      <c r="G70" s="37"/>
      <c r="H70" s="37"/>
      <c r="I70" s="37">
        <f t="shared" si="4"/>
        <v>2.588239892</v>
      </c>
      <c r="J70" s="37"/>
      <c r="K70" s="37"/>
      <c r="L70" s="37">
        <f t="shared" si="5"/>
        <v>91.1636471</v>
      </c>
      <c r="M70" s="37"/>
      <c r="N70" s="37"/>
      <c r="O70" s="37">
        <f t="shared" si="13"/>
        <v>109.6192556</v>
      </c>
    </row>
    <row r="71" ht="14.25" customHeight="1">
      <c r="A71" s="39">
        <v>1955.0</v>
      </c>
      <c r="B71" s="37">
        <f t="shared" si="11"/>
        <v>96.44916343</v>
      </c>
      <c r="C71" s="37">
        <f t="shared" si="2"/>
        <v>89.94716539</v>
      </c>
      <c r="D71" s="37"/>
      <c r="E71" s="37"/>
      <c r="F71" s="37">
        <f t="shared" si="12"/>
        <v>137.947991</v>
      </c>
      <c r="G71" s="37"/>
      <c r="H71" s="37"/>
      <c r="I71" s="37">
        <f t="shared" si="4"/>
        <v>2.906959706</v>
      </c>
      <c r="J71" s="37"/>
      <c r="K71" s="37"/>
      <c r="L71" s="37">
        <f t="shared" si="5"/>
        <v>88.47889234</v>
      </c>
      <c r="M71" s="37"/>
      <c r="N71" s="37"/>
      <c r="O71" s="37">
        <f t="shared" si="13"/>
        <v>97.60057204</v>
      </c>
    </row>
    <row r="72" ht="14.25" customHeight="1">
      <c r="A72" s="39">
        <v>1956.0</v>
      </c>
      <c r="B72" s="37">
        <f t="shared" si="11"/>
        <v>124.2966539</v>
      </c>
      <c r="C72" s="37">
        <f t="shared" si="2"/>
        <v>123.0143334</v>
      </c>
      <c r="D72" s="37"/>
      <c r="E72" s="37"/>
      <c r="F72" s="37">
        <f t="shared" si="12"/>
        <v>166.5877408</v>
      </c>
      <c r="G72" s="37"/>
      <c r="H72" s="37"/>
      <c r="I72" s="37">
        <f t="shared" si="4"/>
        <v>3.296767258</v>
      </c>
      <c r="J72" s="37"/>
      <c r="K72" s="37"/>
      <c r="L72" s="37">
        <f t="shared" si="5"/>
        <v>95.8599855</v>
      </c>
      <c r="M72" s="37"/>
      <c r="N72" s="37"/>
      <c r="O72" s="37">
        <f t="shared" si="13"/>
        <v>117.9449985</v>
      </c>
    </row>
    <row r="73" ht="14.25" customHeight="1">
      <c r="A73" s="39">
        <v>1957.0</v>
      </c>
      <c r="B73" s="37">
        <f t="shared" si="11"/>
        <v>99.65932105</v>
      </c>
      <c r="C73" s="37">
        <f t="shared" si="2"/>
        <v>98.63117438</v>
      </c>
      <c r="D73" s="37"/>
      <c r="E73" s="37"/>
      <c r="F73" s="37">
        <f t="shared" si="12"/>
        <v>133.5677238</v>
      </c>
      <c r="G73" s="37"/>
      <c r="H73" s="37"/>
      <c r="I73" s="37">
        <f t="shared" si="4"/>
        <v>4.111779354</v>
      </c>
      <c r="J73" s="37"/>
      <c r="K73" s="37"/>
      <c r="L73" s="37">
        <f t="shared" si="5"/>
        <v>93.07753893</v>
      </c>
      <c r="M73" s="37"/>
      <c r="N73" s="37"/>
      <c r="O73" s="37">
        <f t="shared" si="13"/>
        <v>94.56665249</v>
      </c>
    </row>
    <row r="74" ht="14.25" customHeight="1">
      <c r="A74" s="39">
        <v>1958.0</v>
      </c>
      <c r="B74" s="37">
        <f t="shared" si="11"/>
        <v>154.1377678</v>
      </c>
      <c r="C74" s="37">
        <f t="shared" si="2"/>
        <v>165.6982422</v>
      </c>
      <c r="D74" s="37"/>
      <c r="E74" s="37"/>
      <c r="F74" s="37">
        <f t="shared" si="12"/>
        <v>216.6690163</v>
      </c>
      <c r="G74" s="37"/>
      <c r="H74" s="37"/>
      <c r="I74" s="37">
        <f t="shared" si="4"/>
        <v>5.410305565</v>
      </c>
      <c r="J74" s="37"/>
      <c r="K74" s="37"/>
      <c r="L74" s="37">
        <f t="shared" si="5"/>
        <v>99.58238199</v>
      </c>
      <c r="M74" s="37"/>
      <c r="N74" s="37"/>
      <c r="O74" s="37">
        <f t="shared" si="13"/>
        <v>170.011461</v>
      </c>
    </row>
    <row r="75" ht="14.25" customHeight="1">
      <c r="A75" s="39">
        <v>1959.0</v>
      </c>
      <c r="B75" s="37">
        <f t="shared" si="11"/>
        <v>72.12951222</v>
      </c>
      <c r="C75" s="37">
        <f t="shared" si="2"/>
        <v>77.539292</v>
      </c>
      <c r="D75" s="37"/>
      <c r="E75" s="37"/>
      <c r="F75" s="37">
        <f t="shared" si="12"/>
        <v>129.1215227</v>
      </c>
      <c r="G75" s="37"/>
      <c r="H75" s="37"/>
      <c r="I75" s="37">
        <f t="shared" si="4"/>
        <v>11.56159798</v>
      </c>
      <c r="J75" s="37"/>
      <c r="K75" s="37"/>
      <c r="L75" s="37">
        <f t="shared" si="5"/>
        <v>74.11354162</v>
      </c>
      <c r="M75" s="37"/>
      <c r="N75" s="37"/>
      <c r="O75" s="37">
        <f t="shared" si="13"/>
        <v>115.0239325</v>
      </c>
    </row>
    <row r="76" ht="14.25" customHeight="1">
      <c r="A76" s="39">
        <v>1960.0</v>
      </c>
      <c r="B76" s="37">
        <f t="shared" si="11"/>
        <v>84.2628705</v>
      </c>
      <c r="C76" s="37">
        <f t="shared" si="2"/>
        <v>83.39356305</v>
      </c>
      <c r="D76" s="37"/>
      <c r="E76" s="37"/>
      <c r="F76" s="37">
        <f t="shared" si="12"/>
        <v>119.7226863</v>
      </c>
      <c r="G76" s="37"/>
      <c r="H76" s="37"/>
      <c r="I76" s="37">
        <f t="shared" si="4"/>
        <v>14.71721789</v>
      </c>
      <c r="J76" s="37"/>
      <c r="K76" s="37"/>
      <c r="L76" s="37">
        <f t="shared" si="5"/>
        <v>75.70968644</v>
      </c>
      <c r="M76" s="37"/>
      <c r="N76" s="37"/>
      <c r="O76" s="37">
        <f t="shared" si="13"/>
        <v>99.29834292</v>
      </c>
    </row>
    <row r="77" ht="14.25" customHeight="1">
      <c r="A77" s="39">
        <v>1961.0</v>
      </c>
      <c r="B77" s="37">
        <f t="shared" si="11"/>
        <v>89.50302836</v>
      </c>
      <c r="C77" s="37">
        <f t="shared" si="2"/>
        <v>91.98657023</v>
      </c>
      <c r="D77" s="37"/>
      <c r="E77" s="37"/>
      <c r="F77" s="37">
        <f t="shared" si="12"/>
        <v>126.3552793</v>
      </c>
      <c r="G77" s="37"/>
      <c r="H77" s="37"/>
      <c r="I77" s="37">
        <f t="shared" si="4"/>
        <v>16.70700009</v>
      </c>
      <c r="J77" s="37"/>
      <c r="K77" s="37"/>
      <c r="L77" s="37">
        <f t="shared" si="5"/>
        <v>84.24839598</v>
      </c>
      <c r="M77" s="37"/>
      <c r="N77" s="37"/>
      <c r="O77" s="37">
        <f t="shared" si="13"/>
        <v>87.47203813</v>
      </c>
    </row>
    <row r="78" ht="14.25" customHeight="1">
      <c r="A78" s="39">
        <v>1962.0</v>
      </c>
      <c r="B78" s="37">
        <f t="shared" si="11"/>
        <v>108.5351489</v>
      </c>
      <c r="C78" s="37">
        <f t="shared" si="2"/>
        <v>109.7433224</v>
      </c>
      <c r="D78" s="37"/>
      <c r="E78" s="37"/>
      <c r="F78" s="37">
        <f t="shared" si="12"/>
        <v>126.9742575</v>
      </c>
      <c r="G78" s="37"/>
      <c r="H78" s="37"/>
      <c r="I78" s="37">
        <f t="shared" si="4"/>
        <v>21.39464014</v>
      </c>
      <c r="J78" s="37"/>
      <c r="K78" s="37"/>
      <c r="L78" s="37">
        <f t="shared" si="5"/>
        <v>82.34845732</v>
      </c>
      <c r="M78" s="37"/>
      <c r="N78" s="37"/>
      <c r="O78" s="37">
        <f t="shared" si="13"/>
        <v>86.95940219</v>
      </c>
    </row>
    <row r="79" ht="14.25" customHeight="1">
      <c r="A79" s="39">
        <v>1963.0</v>
      </c>
      <c r="B79" s="37">
        <f t="shared" si="11"/>
        <v>96.43438023</v>
      </c>
      <c r="C79" s="37">
        <f t="shared" si="2"/>
        <v>97.31612348</v>
      </c>
      <c r="D79" s="37"/>
      <c r="E79" s="37"/>
      <c r="F79" s="37">
        <f t="shared" si="12"/>
        <v>124.5431143</v>
      </c>
      <c r="G79" s="37"/>
      <c r="H79" s="37"/>
      <c r="I79" s="37">
        <f t="shared" si="4"/>
        <v>26.53939231</v>
      </c>
      <c r="J79" s="37"/>
      <c r="K79" s="37"/>
      <c r="L79" s="37">
        <f t="shared" si="5"/>
        <v>84.19599247</v>
      </c>
      <c r="M79" s="37"/>
      <c r="N79" s="37"/>
      <c r="O79" s="37">
        <f t="shared" si="13"/>
        <v>77.11222638</v>
      </c>
    </row>
    <row r="80" ht="14.25" customHeight="1">
      <c r="A80" s="39">
        <v>1964.0</v>
      </c>
      <c r="B80" s="37">
        <f t="shared" si="11"/>
        <v>102.6721805</v>
      </c>
      <c r="C80" s="37">
        <f t="shared" si="2"/>
        <v>103.3686826</v>
      </c>
      <c r="D80" s="37">
        <f t="shared" ref="D80:D102" si="14">(D28*100)/$D$34</f>
        <v>108.0299727</v>
      </c>
      <c r="E80" s="37">
        <f t="shared" ref="E80:E102" si="15">(E28*100)/$E$34</f>
        <v>117.7819818</v>
      </c>
      <c r="F80" s="37">
        <f t="shared" si="12"/>
        <v>116.2238034</v>
      </c>
      <c r="G80" s="37">
        <f t="shared" ref="G80:G102" si="16">(G28*100)/$G$34</f>
        <v>118.0433686</v>
      </c>
      <c r="H80" s="37"/>
      <c r="I80" s="37">
        <f t="shared" si="4"/>
        <v>32.41910908</v>
      </c>
      <c r="J80" s="37"/>
      <c r="K80" s="37"/>
      <c r="L80" s="37">
        <f t="shared" si="5"/>
        <v>93.15791631</v>
      </c>
      <c r="M80" s="37"/>
      <c r="N80" s="37"/>
      <c r="O80" s="37">
        <f t="shared" si="13"/>
        <v>86.08187435</v>
      </c>
    </row>
    <row r="81" ht="14.25" customHeight="1">
      <c r="A81" s="39">
        <v>1965.0</v>
      </c>
      <c r="B81" s="37">
        <f t="shared" si="11"/>
        <v>107.7723357</v>
      </c>
      <c r="C81" s="37">
        <f t="shared" si="2"/>
        <v>108.5377148</v>
      </c>
      <c r="D81" s="37">
        <f t="shared" si="14"/>
        <v>117.6055414</v>
      </c>
      <c r="E81" s="37">
        <f t="shared" si="15"/>
        <v>129.3312766</v>
      </c>
      <c r="F81" s="37">
        <f t="shared" si="12"/>
        <v>128.3008899</v>
      </c>
      <c r="G81" s="37">
        <f t="shared" si="16"/>
        <v>129.8261131</v>
      </c>
      <c r="H81" s="37"/>
      <c r="I81" s="37">
        <f t="shared" si="4"/>
        <v>41.69131487</v>
      </c>
      <c r="J81" s="37"/>
      <c r="K81" s="37"/>
      <c r="L81" s="37">
        <f t="shared" si="5"/>
        <v>100.7715089</v>
      </c>
      <c r="M81" s="37"/>
      <c r="N81" s="37"/>
      <c r="O81" s="37">
        <f t="shared" si="13"/>
        <v>107.0994353</v>
      </c>
    </row>
    <row r="82" ht="14.25" customHeight="1">
      <c r="A82" s="39">
        <v>1966.0</v>
      </c>
      <c r="B82" s="37">
        <f t="shared" si="11"/>
        <v>109.0542467</v>
      </c>
      <c r="C82" s="37">
        <f t="shared" si="2"/>
        <v>109.7732898</v>
      </c>
      <c r="D82" s="37">
        <f t="shared" si="14"/>
        <v>118.5930391</v>
      </c>
      <c r="E82" s="37">
        <f t="shared" si="15"/>
        <v>126.3879395</v>
      </c>
      <c r="F82" s="37">
        <f t="shared" si="12"/>
        <v>126.6636923</v>
      </c>
      <c r="G82" s="37">
        <f t="shared" si="16"/>
        <v>126.7034213</v>
      </c>
      <c r="H82" s="37"/>
      <c r="I82" s="37">
        <f t="shared" si="4"/>
        <v>54.97893699</v>
      </c>
      <c r="J82" s="37"/>
      <c r="K82" s="37"/>
      <c r="L82" s="37">
        <f t="shared" si="5"/>
        <v>101.8778109</v>
      </c>
      <c r="M82" s="37"/>
      <c r="N82" s="37"/>
      <c r="O82" s="37">
        <f t="shared" si="13"/>
        <v>115.0546326</v>
      </c>
    </row>
    <row r="83" ht="14.25" customHeight="1">
      <c r="A83" s="39">
        <v>1967.0</v>
      </c>
      <c r="B83" s="37">
        <f t="shared" si="11"/>
        <v>113.1307438</v>
      </c>
      <c r="C83" s="37">
        <f t="shared" si="2"/>
        <v>113.8663983</v>
      </c>
      <c r="D83" s="37">
        <f t="shared" si="14"/>
        <v>111.9123132</v>
      </c>
      <c r="E83" s="37">
        <f t="shared" si="15"/>
        <v>114.3193445</v>
      </c>
      <c r="F83" s="37">
        <f t="shared" si="12"/>
        <v>121.5778777</v>
      </c>
      <c r="G83" s="37">
        <f t="shared" si="16"/>
        <v>121.5099712</v>
      </c>
      <c r="H83" s="37"/>
      <c r="I83" s="37">
        <f t="shared" si="4"/>
        <v>71.0450838</v>
      </c>
      <c r="J83" s="37"/>
      <c r="K83" s="37"/>
      <c r="L83" s="37">
        <f t="shared" si="5"/>
        <v>101.8295456</v>
      </c>
      <c r="M83" s="37"/>
      <c r="N83" s="37"/>
      <c r="O83" s="37">
        <f t="shared" si="13"/>
        <v>111.1904506</v>
      </c>
    </row>
    <row r="84" ht="14.25" customHeight="1">
      <c r="A84" s="39">
        <v>1968.0</v>
      </c>
      <c r="B84" s="37">
        <f t="shared" si="11"/>
        <v>97.33849022</v>
      </c>
      <c r="C84" s="37">
        <f t="shared" si="2"/>
        <v>97.97145253</v>
      </c>
      <c r="D84" s="37">
        <f t="shared" si="14"/>
        <v>96.29014392</v>
      </c>
      <c r="E84" s="37">
        <f t="shared" si="15"/>
        <v>98.36117061</v>
      </c>
      <c r="F84" s="37">
        <f t="shared" si="12"/>
        <v>104.6064638</v>
      </c>
      <c r="G84" s="37">
        <f t="shared" si="16"/>
        <v>104.5480365</v>
      </c>
      <c r="H84" s="37"/>
      <c r="I84" s="37">
        <f t="shared" si="4"/>
        <v>82.57147979</v>
      </c>
      <c r="J84" s="37"/>
      <c r="K84" s="37"/>
      <c r="L84" s="37">
        <f t="shared" si="5"/>
        <v>94.25634102</v>
      </c>
      <c r="M84" s="37"/>
      <c r="N84" s="37"/>
      <c r="O84" s="37">
        <f t="shared" si="13"/>
        <v>95.66904825</v>
      </c>
    </row>
    <row r="85" ht="14.25" customHeight="1">
      <c r="A85" s="39">
        <v>1969.0</v>
      </c>
      <c r="B85" s="37">
        <f t="shared" si="11"/>
        <v>104.4034298</v>
      </c>
      <c r="C85" s="37">
        <f t="shared" si="2"/>
        <v>102.4082546</v>
      </c>
      <c r="D85" s="37">
        <f t="shared" si="14"/>
        <v>111.1874697</v>
      </c>
      <c r="E85" s="37">
        <f t="shared" si="15"/>
        <v>110.4253673</v>
      </c>
      <c r="F85" s="37">
        <f t="shared" si="12"/>
        <v>108.8215504</v>
      </c>
      <c r="G85" s="37">
        <f t="shared" si="16"/>
        <v>109.4289137</v>
      </c>
      <c r="H85" s="37"/>
      <c r="I85" s="37">
        <f t="shared" si="4"/>
        <v>85.24693018</v>
      </c>
      <c r="J85" s="37"/>
      <c r="K85" s="37"/>
      <c r="L85" s="37">
        <f t="shared" si="5"/>
        <v>96.69863826</v>
      </c>
      <c r="M85" s="37"/>
      <c r="N85" s="37"/>
      <c r="O85" s="37">
        <f t="shared" si="13"/>
        <v>112.4678022</v>
      </c>
    </row>
    <row r="86" ht="14.25" customHeight="1">
      <c r="A86" s="39">
        <v>1970.0</v>
      </c>
      <c r="B86" s="37">
        <f t="shared" si="11"/>
        <v>100</v>
      </c>
      <c r="C86" s="37">
        <f t="shared" si="2"/>
        <v>100</v>
      </c>
      <c r="D86" s="37">
        <f t="shared" si="14"/>
        <v>100</v>
      </c>
      <c r="E86" s="37">
        <f t="shared" si="15"/>
        <v>100</v>
      </c>
      <c r="F86" s="37">
        <f t="shared" si="12"/>
        <v>100</v>
      </c>
      <c r="G86" s="37">
        <f t="shared" si="16"/>
        <v>100</v>
      </c>
      <c r="H86" s="37"/>
      <c r="I86" s="37">
        <f t="shared" si="4"/>
        <v>100</v>
      </c>
      <c r="J86" s="37"/>
      <c r="K86" s="37"/>
      <c r="L86" s="37">
        <f t="shared" si="5"/>
        <v>100</v>
      </c>
      <c r="M86" s="37"/>
      <c r="N86" s="37"/>
      <c r="O86" s="37">
        <f t="shared" si="13"/>
        <v>100</v>
      </c>
    </row>
    <row r="87" ht="14.25" customHeight="1">
      <c r="A87" s="39">
        <v>1971.0</v>
      </c>
      <c r="B87" s="37"/>
      <c r="C87" s="37">
        <f t="shared" si="2"/>
        <v>97.40714964</v>
      </c>
      <c r="D87" s="37">
        <f t="shared" si="14"/>
        <v>94.62849497</v>
      </c>
      <c r="E87" s="37">
        <f t="shared" si="15"/>
        <v>87.60182523</v>
      </c>
      <c r="F87" s="37">
        <f t="shared" si="12"/>
        <v>112.3125873</v>
      </c>
      <c r="G87" s="37">
        <f t="shared" si="16"/>
        <v>114.173099</v>
      </c>
      <c r="H87" s="37"/>
      <c r="I87" s="37">
        <f t="shared" si="4"/>
        <v>135.9146724</v>
      </c>
      <c r="J87" s="37"/>
      <c r="K87" s="37"/>
      <c r="L87" s="37">
        <f t="shared" si="5"/>
        <v>104.1066543</v>
      </c>
      <c r="M87" s="37"/>
      <c r="N87" s="37"/>
      <c r="O87" s="37">
        <f t="shared" si="13"/>
        <v>135.5159404</v>
      </c>
    </row>
    <row r="88" ht="14.25" customHeight="1">
      <c r="A88" s="39">
        <v>1972.0</v>
      </c>
      <c r="B88" s="37"/>
      <c r="C88" s="37">
        <f t="shared" si="2"/>
        <v>90.50524491</v>
      </c>
      <c r="D88" s="37">
        <f t="shared" si="14"/>
        <v>86.2854554</v>
      </c>
      <c r="E88" s="37">
        <f t="shared" si="15"/>
        <v>75.52316514</v>
      </c>
      <c r="F88" s="37">
        <f t="shared" si="12"/>
        <v>98.95059687</v>
      </c>
      <c r="G88" s="37">
        <f t="shared" si="16"/>
        <v>93.98585506</v>
      </c>
      <c r="H88" s="37"/>
      <c r="I88" s="37">
        <f t="shared" si="4"/>
        <v>215.3804786</v>
      </c>
      <c r="J88" s="37"/>
      <c r="K88" s="37"/>
      <c r="L88" s="37">
        <f t="shared" si="5"/>
        <v>96.75823568</v>
      </c>
      <c r="M88" s="37"/>
      <c r="N88" s="37"/>
      <c r="O88" s="37">
        <f t="shared" si="13"/>
        <v>124.4741515</v>
      </c>
    </row>
    <row r="89" ht="14.25" customHeight="1">
      <c r="A89" s="39">
        <v>1973.0</v>
      </c>
      <c r="B89" s="37"/>
      <c r="C89" s="37">
        <f t="shared" si="2"/>
        <v>98.27962294</v>
      </c>
      <c r="D89" s="37">
        <f t="shared" si="14"/>
        <v>95.3708666</v>
      </c>
      <c r="E89" s="37">
        <f t="shared" si="15"/>
        <v>99.71259814</v>
      </c>
      <c r="F89" s="37">
        <f t="shared" si="12"/>
        <v>80.99422202</v>
      </c>
      <c r="G89" s="37">
        <f t="shared" si="16"/>
        <v>77.07076076</v>
      </c>
      <c r="H89" s="37"/>
      <c r="I89" s="37">
        <f t="shared" si="4"/>
        <v>345.267545</v>
      </c>
      <c r="J89" s="37"/>
      <c r="K89" s="37"/>
      <c r="L89" s="37">
        <f t="shared" si="5"/>
        <v>104.2850347</v>
      </c>
      <c r="M89" s="37"/>
      <c r="N89" s="37"/>
      <c r="O89" s="37">
        <f t="shared" si="13"/>
        <v>162.0314068</v>
      </c>
    </row>
    <row r="90" ht="14.25" customHeight="1">
      <c r="A90" s="39">
        <v>1974.0</v>
      </c>
      <c r="B90" s="37"/>
      <c r="C90" s="37">
        <f t="shared" si="2"/>
        <v>94.08764047</v>
      </c>
      <c r="D90" s="37">
        <f t="shared" si="14"/>
        <v>123.6545043</v>
      </c>
      <c r="E90" s="37">
        <f t="shared" si="15"/>
        <v>95.80458886</v>
      </c>
      <c r="F90" s="37">
        <f t="shared" si="12"/>
        <v>80.48055978</v>
      </c>
      <c r="G90" s="37">
        <f t="shared" si="16"/>
        <v>76.66563188</v>
      </c>
      <c r="H90" s="37"/>
      <c r="I90" s="37">
        <f t="shared" si="4"/>
        <v>428.8787308</v>
      </c>
      <c r="J90" s="37"/>
      <c r="K90" s="37"/>
      <c r="L90" s="37">
        <f t="shared" si="5"/>
        <v>115.3966189</v>
      </c>
      <c r="M90" s="37"/>
      <c r="N90" s="37"/>
      <c r="O90" s="37">
        <f t="shared" si="13"/>
        <v>153.0003703</v>
      </c>
    </row>
    <row r="91" ht="14.25" customHeight="1">
      <c r="A91" s="39">
        <v>1975.0</v>
      </c>
      <c r="B91" s="37"/>
      <c r="C91" s="37">
        <f t="shared" si="2"/>
        <v>81.38312939</v>
      </c>
      <c r="D91" s="37">
        <f t="shared" si="14"/>
        <v>163.7118987</v>
      </c>
      <c r="E91" s="37">
        <f t="shared" si="15"/>
        <v>100.6045211</v>
      </c>
      <c r="F91" s="37">
        <f t="shared" si="12"/>
        <v>103.6625329</v>
      </c>
      <c r="G91" s="37">
        <f t="shared" si="16"/>
        <v>115.2521994</v>
      </c>
      <c r="H91" s="37"/>
      <c r="I91" s="37">
        <f t="shared" si="4"/>
        <v>1212.691584</v>
      </c>
      <c r="J91" s="37"/>
      <c r="K91" s="37"/>
      <c r="L91" s="37">
        <f t="shared" si="5"/>
        <v>110.8884527</v>
      </c>
      <c r="M91" s="37"/>
      <c r="N91" s="37"/>
      <c r="O91" s="37">
        <f t="shared" si="13"/>
        <v>77.37545094</v>
      </c>
    </row>
    <row r="92" ht="14.25" customHeight="1">
      <c r="A92" s="39">
        <v>1976.0</v>
      </c>
      <c r="B92" s="37"/>
      <c r="C92" s="37">
        <f t="shared" si="2"/>
        <v>45.99563515</v>
      </c>
      <c r="D92" s="37">
        <f t="shared" si="14"/>
        <v>69.73871833</v>
      </c>
      <c r="E92" s="37">
        <f t="shared" si="15"/>
        <v>43.9157091</v>
      </c>
      <c r="F92" s="37">
        <f t="shared" si="12"/>
        <v>78.34935923</v>
      </c>
      <c r="G92" s="37">
        <f t="shared" si="16"/>
        <v>88.19333888</v>
      </c>
      <c r="H92" s="37"/>
      <c r="I92" s="37">
        <f t="shared" si="4"/>
        <v>6597.651698</v>
      </c>
      <c r="J92" s="37"/>
      <c r="K92" s="37"/>
      <c r="L92" s="37">
        <f t="shared" si="5"/>
        <v>72.63554616</v>
      </c>
      <c r="M92" s="37"/>
      <c r="N92" s="37"/>
      <c r="O92" s="37">
        <f t="shared" si="13"/>
        <v>65.12817634</v>
      </c>
    </row>
    <row r="93" ht="14.25" customHeight="1">
      <c r="A93" s="39">
        <v>1977.0</v>
      </c>
      <c r="B93" s="37"/>
      <c r="C93" s="37">
        <f t="shared" si="2"/>
        <v>34.11565401</v>
      </c>
      <c r="D93" s="37">
        <f t="shared" si="14"/>
        <v>48.11634041</v>
      </c>
      <c r="E93" s="37">
        <f t="shared" si="15"/>
        <v>49.43666405</v>
      </c>
      <c r="F93" s="37">
        <f t="shared" si="12"/>
        <v>54.16068154</v>
      </c>
      <c r="G93" s="37">
        <f t="shared" si="16"/>
        <v>57.07088666</v>
      </c>
      <c r="H93" s="37"/>
      <c r="I93" s="37">
        <f t="shared" si="4"/>
        <v>18220.39975</v>
      </c>
      <c r="J93" s="37"/>
      <c r="K93" s="37"/>
      <c r="L93" s="37">
        <f t="shared" si="5"/>
        <v>69.299889</v>
      </c>
      <c r="M93" s="37"/>
      <c r="N93" s="37"/>
      <c r="O93" s="37">
        <f t="shared" si="13"/>
        <v>47.79411643</v>
      </c>
    </row>
    <row r="94" ht="14.25" customHeight="1">
      <c r="A94" s="39">
        <v>1978.0</v>
      </c>
      <c r="B94" s="37"/>
      <c r="C94" s="37">
        <f t="shared" si="2"/>
        <v>26.98438648</v>
      </c>
      <c r="D94" s="37">
        <f t="shared" si="14"/>
        <v>33.85172456</v>
      </c>
      <c r="E94" s="37">
        <f t="shared" si="15"/>
        <v>45.15632983</v>
      </c>
      <c r="F94" s="37">
        <f t="shared" si="12"/>
        <v>38.55892538</v>
      </c>
      <c r="G94" s="37">
        <f t="shared" si="16"/>
        <v>40.81227682</v>
      </c>
      <c r="H94" s="37"/>
      <c r="I94" s="37">
        <f t="shared" si="4"/>
        <v>50173.88187</v>
      </c>
      <c r="J94" s="37"/>
      <c r="K94" s="37"/>
      <c r="L94" s="37">
        <f t="shared" si="5"/>
        <v>67.89071556</v>
      </c>
      <c r="M94" s="37"/>
      <c r="N94" s="37"/>
      <c r="O94" s="37">
        <f t="shared" si="13"/>
        <v>37.95674439</v>
      </c>
    </row>
    <row r="95" ht="14.25" customHeight="1">
      <c r="A95" s="39">
        <v>1979.0</v>
      </c>
      <c r="B95" s="37"/>
      <c r="C95" s="37">
        <f t="shared" si="2"/>
        <v>29.03779517</v>
      </c>
      <c r="D95" s="37">
        <f t="shared" si="14"/>
        <v>31.67281109</v>
      </c>
      <c r="E95" s="37">
        <f t="shared" si="15"/>
        <v>33.13957701</v>
      </c>
      <c r="F95" s="37">
        <f t="shared" si="12"/>
        <v>35.84288947</v>
      </c>
      <c r="G95" s="37">
        <f t="shared" si="16"/>
        <v>35.39470895</v>
      </c>
      <c r="H95" s="37"/>
      <c r="I95" s="37">
        <f t="shared" si="4"/>
        <v>130206.5968</v>
      </c>
      <c r="J95" s="37"/>
      <c r="K95" s="37"/>
      <c r="L95" s="37">
        <f t="shared" si="5"/>
        <v>79.14499979</v>
      </c>
      <c r="M95" s="37"/>
      <c r="N95" s="37"/>
      <c r="O95" s="37">
        <f t="shared" si="13"/>
        <v>26.84377978</v>
      </c>
    </row>
    <row r="96" ht="14.25" customHeight="1">
      <c r="A96" s="39">
        <v>1980.0</v>
      </c>
      <c r="B96" s="37"/>
      <c r="C96" s="37">
        <f t="shared" si="2"/>
        <v>30.1506118</v>
      </c>
      <c r="D96" s="37">
        <f t="shared" si="14"/>
        <v>38.73234426</v>
      </c>
      <c r="E96" s="37">
        <f t="shared" si="15"/>
        <v>48.53079426</v>
      </c>
      <c r="F96" s="37">
        <f t="shared" si="12"/>
        <v>42.70342603</v>
      </c>
      <c r="G96" s="37">
        <f t="shared" si="16"/>
        <v>44.08204717</v>
      </c>
      <c r="H96" s="37"/>
      <c r="I96" s="37">
        <f t="shared" si="4"/>
        <v>261409.4291</v>
      </c>
      <c r="J96" s="37"/>
      <c r="K96" s="37"/>
      <c r="L96" s="37">
        <f t="shared" si="5"/>
        <v>87.71737806</v>
      </c>
      <c r="M96" s="37"/>
      <c r="N96" s="37"/>
      <c r="O96" s="37">
        <f t="shared" si="13"/>
        <v>42.24032256</v>
      </c>
    </row>
    <row r="97" ht="14.25" customHeight="1">
      <c r="A97" s="39">
        <v>1981.0</v>
      </c>
      <c r="B97" s="37"/>
      <c r="C97" s="37">
        <f t="shared" si="2"/>
        <v>29.41989072</v>
      </c>
      <c r="D97" s="37">
        <f t="shared" si="14"/>
        <v>44.48183604</v>
      </c>
      <c r="E97" s="37">
        <f t="shared" si="15"/>
        <v>48.2302552</v>
      </c>
      <c r="F97" s="37">
        <f t="shared" si="12"/>
        <v>42.26688346</v>
      </c>
      <c r="G97" s="37">
        <f t="shared" si="16"/>
        <v>45.58946761</v>
      </c>
      <c r="H97" s="37"/>
      <c r="I97" s="37">
        <f t="shared" si="4"/>
        <v>534512.1199</v>
      </c>
      <c r="J97" s="37"/>
      <c r="K97" s="37"/>
      <c r="L97" s="37">
        <f t="shared" si="5"/>
        <v>78.68471098</v>
      </c>
      <c r="M97" s="37"/>
      <c r="N97" s="37"/>
      <c r="O97" s="37">
        <f t="shared" si="13"/>
        <v>43.45975812</v>
      </c>
    </row>
    <row r="98" ht="14.25" customHeight="1">
      <c r="A98" s="39">
        <v>1982.0</v>
      </c>
      <c r="B98" s="37"/>
      <c r="C98" s="37">
        <f t="shared" si="2"/>
        <v>32.06369795</v>
      </c>
      <c r="D98" s="37">
        <f t="shared" si="14"/>
        <v>46.56041861</v>
      </c>
      <c r="E98" s="37">
        <f t="shared" si="15"/>
        <v>45.70171163</v>
      </c>
      <c r="F98" s="37">
        <f t="shared" si="12"/>
        <v>44.65240404</v>
      </c>
      <c r="G98" s="37">
        <f t="shared" si="16"/>
        <v>54.95237307</v>
      </c>
      <c r="H98" s="37"/>
      <c r="I98" s="37">
        <f t="shared" si="4"/>
        <v>1415305.747</v>
      </c>
      <c r="J98" s="37"/>
      <c r="K98" s="37"/>
      <c r="L98" s="37">
        <f t="shared" si="5"/>
        <v>70.4119942</v>
      </c>
      <c r="M98" s="37"/>
      <c r="N98" s="37"/>
      <c r="O98" s="37">
        <f t="shared" si="13"/>
        <v>54.18962221</v>
      </c>
    </row>
    <row r="99" ht="14.25" customHeight="1">
      <c r="A99" s="39">
        <v>1983.0</v>
      </c>
      <c r="B99" s="37"/>
      <c r="C99" s="37">
        <f t="shared" si="2"/>
        <v>50.56575019</v>
      </c>
      <c r="D99" s="37">
        <f t="shared" si="14"/>
        <v>77.06490001</v>
      </c>
      <c r="E99" s="37">
        <f t="shared" si="15"/>
        <v>76.93675078</v>
      </c>
      <c r="F99" s="37">
        <f t="shared" si="12"/>
        <v>71.87763374</v>
      </c>
      <c r="G99" s="37">
        <f t="shared" si="16"/>
        <v>74.1937174</v>
      </c>
      <c r="H99" s="37"/>
      <c r="I99" s="37">
        <f t="shared" si="4"/>
        <v>6281116.971</v>
      </c>
      <c r="J99" s="37"/>
      <c r="K99" s="37"/>
      <c r="L99" s="37">
        <f t="shared" si="5"/>
        <v>91.10179443</v>
      </c>
      <c r="M99" s="37"/>
      <c r="N99" s="37"/>
      <c r="O99" s="37">
        <f t="shared" si="13"/>
        <v>74.59790062</v>
      </c>
    </row>
    <row r="100" ht="14.25" customHeight="1">
      <c r="A100" s="39">
        <v>1984.0</v>
      </c>
      <c r="B100" s="37"/>
      <c r="C100" s="37">
        <f t="shared" si="2"/>
        <v>63.20144336</v>
      </c>
      <c r="D100" s="37">
        <f t="shared" si="14"/>
        <v>101.8900618</v>
      </c>
      <c r="E100" s="37">
        <f t="shared" si="15"/>
        <v>87.76749761</v>
      </c>
      <c r="F100" s="37">
        <f t="shared" si="12"/>
        <v>85.52129442</v>
      </c>
      <c r="G100" s="37">
        <f t="shared" si="16"/>
        <v>87.38805889</v>
      </c>
      <c r="H100" s="37"/>
      <c r="I100" s="37">
        <f t="shared" si="4"/>
        <v>45646931.79</v>
      </c>
      <c r="J100" s="37"/>
      <c r="K100" s="37"/>
      <c r="L100" s="37">
        <f t="shared" si="5"/>
        <v>110.7910395</v>
      </c>
      <c r="M100" s="37"/>
      <c r="N100" s="37"/>
      <c r="O100" s="37">
        <f t="shared" si="13"/>
        <v>84.75976597</v>
      </c>
    </row>
    <row r="101" ht="14.25" customHeight="1">
      <c r="A101" s="39">
        <v>1985.0</v>
      </c>
      <c r="B101" s="37"/>
      <c r="C101" s="37">
        <f t="shared" si="2"/>
        <v>38.45331689</v>
      </c>
      <c r="D101" s="37">
        <f t="shared" si="14"/>
        <v>79.27722298</v>
      </c>
      <c r="E101" s="37">
        <f t="shared" si="15"/>
        <v>72.80686614</v>
      </c>
      <c r="F101" s="37">
        <f t="shared" si="12"/>
        <v>73.9689606</v>
      </c>
      <c r="G101" s="37">
        <f t="shared" si="16"/>
        <v>78.73091996</v>
      </c>
      <c r="H101" s="37"/>
      <c r="I101" s="37">
        <f t="shared" si="4"/>
        <v>352476626.4</v>
      </c>
      <c r="J101" s="37"/>
      <c r="K101" s="37"/>
      <c r="L101" s="37">
        <f t="shared" si="5"/>
        <v>90.22890804</v>
      </c>
      <c r="M101" s="37"/>
      <c r="N101" s="37"/>
      <c r="O101" s="37">
        <f t="shared" si="13"/>
        <v>72.31223345</v>
      </c>
    </row>
    <row r="102" ht="14.25" customHeight="1">
      <c r="A102" s="39">
        <v>1986.0</v>
      </c>
      <c r="B102" s="37"/>
      <c r="C102" s="37">
        <f t="shared" si="2"/>
        <v>36.95372394</v>
      </c>
      <c r="D102" s="37">
        <f t="shared" si="14"/>
        <v>72.06631343</v>
      </c>
      <c r="E102" s="37">
        <f t="shared" si="15"/>
        <v>63.97564496</v>
      </c>
      <c r="F102" s="37">
        <f t="shared" si="12"/>
        <v>74.31041184</v>
      </c>
      <c r="G102" s="37">
        <f t="shared" si="16"/>
        <v>79.21276714</v>
      </c>
      <c r="H102" s="37"/>
      <c r="I102" s="37">
        <f t="shared" si="4"/>
        <v>670023729.4</v>
      </c>
      <c r="J102" s="37"/>
      <c r="K102" s="37"/>
      <c r="L102" s="37">
        <f t="shared" si="5"/>
        <v>94.5700344</v>
      </c>
      <c r="M102" s="37"/>
      <c r="N102" s="37"/>
      <c r="O102" s="37">
        <f t="shared" si="13"/>
        <v>62.89260072</v>
      </c>
    </row>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c r="I133" s="227" t="s">
        <v>495</v>
      </c>
      <c r="J133" s="227"/>
      <c r="K133" s="227"/>
      <c r="L133" s="227"/>
      <c r="M133" s="227"/>
      <c r="N133" s="22"/>
      <c r="O133" s="22"/>
    </row>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4:A5"/>
    <mergeCell ref="I4:I5"/>
    <mergeCell ref="B5:G5"/>
  </mergeCells>
  <printOptions/>
  <pageMargins bottom="0.75" footer="0.0" header="0.0" left="0.7" right="0.7" top="0.75"/>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3.14"/>
  </cols>
  <sheetData>
    <row r="1" ht="14.25" customHeight="1"/>
    <row r="2" ht="14.25" customHeight="1">
      <c r="A2" s="225" t="s">
        <v>493</v>
      </c>
      <c r="B2" s="226"/>
      <c r="C2" s="226"/>
    </row>
    <row r="3" ht="14.25" customHeight="1">
      <c r="B3" s="2" t="s">
        <v>494</v>
      </c>
      <c r="E3" s="2"/>
      <c r="F3" s="2"/>
      <c r="G3" s="2"/>
      <c r="H3" s="2"/>
    </row>
    <row r="4" ht="14.25" customHeight="1">
      <c r="A4" s="11" t="s">
        <v>3</v>
      </c>
      <c r="B4" s="173">
        <v>1895.0</v>
      </c>
      <c r="C4" s="173">
        <v>1910.0</v>
      </c>
      <c r="D4" s="175">
        <v>1914.0</v>
      </c>
      <c r="E4" s="11">
        <v>1915.0</v>
      </c>
      <c r="F4" s="11">
        <v>1916.0</v>
      </c>
      <c r="G4" s="14">
        <v>1923.0</v>
      </c>
      <c r="H4" s="176" t="s">
        <v>10</v>
      </c>
      <c r="I4" s="14">
        <v>1932.0</v>
      </c>
      <c r="J4" s="176">
        <v>1933.0</v>
      </c>
      <c r="K4" s="11">
        <v>1945.0</v>
      </c>
    </row>
    <row r="5" ht="14.25" customHeight="1"/>
    <row r="6" ht="14.25" customHeight="1"/>
    <row r="7" ht="14.25" customHeight="1">
      <c r="A7" s="21" t="s">
        <v>211</v>
      </c>
      <c r="B7" s="37"/>
      <c r="C7" s="37"/>
      <c r="D7" s="37"/>
      <c r="E7" s="37"/>
      <c r="F7" s="37"/>
      <c r="G7" s="37"/>
      <c r="H7" s="37"/>
      <c r="I7" s="37">
        <v>69.16843074091118</v>
      </c>
      <c r="J7" s="37">
        <v>58.25697674418604</v>
      </c>
      <c r="K7" s="37"/>
    </row>
    <row r="8" ht="14.25" customHeight="1">
      <c r="A8" s="21" t="s">
        <v>208</v>
      </c>
      <c r="B8" s="186"/>
      <c r="C8" s="186"/>
      <c r="D8" s="37"/>
      <c r="E8" s="37"/>
      <c r="F8" s="37"/>
      <c r="G8" s="37"/>
      <c r="H8" s="37"/>
      <c r="I8" s="37">
        <v>69.16843074091118</v>
      </c>
      <c r="J8" s="37">
        <v>58.25697674418604</v>
      </c>
      <c r="K8" s="37"/>
    </row>
    <row r="9" ht="14.25" customHeight="1">
      <c r="A9" s="184" t="s">
        <v>456</v>
      </c>
      <c r="B9" s="185"/>
      <c r="C9" s="185"/>
      <c r="D9" s="189"/>
      <c r="E9" s="185">
        <v>21.945247481384143</v>
      </c>
      <c r="F9" s="185">
        <v>20.441044471644226</v>
      </c>
      <c r="G9" s="185"/>
      <c r="H9" s="185">
        <v>41.82829313543599</v>
      </c>
      <c r="I9" s="185">
        <v>51.87632305568338</v>
      </c>
      <c r="J9" s="185">
        <v>43.69273255813954</v>
      </c>
      <c r="K9" s="185"/>
    </row>
    <row r="10" ht="14.25" customHeight="1">
      <c r="A10" s="184" t="s">
        <v>263</v>
      </c>
      <c r="B10" s="185"/>
      <c r="C10" s="185"/>
      <c r="D10" s="189"/>
      <c r="E10" s="185"/>
      <c r="F10" s="185"/>
      <c r="G10" s="185"/>
      <c r="H10" s="185">
        <v>32.533116883116875</v>
      </c>
      <c r="I10" s="185">
        <v>40.34825126553152</v>
      </c>
      <c r="J10" s="185">
        <v>33.98323643410853</v>
      </c>
      <c r="K10" s="185"/>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4.43" defaultRowHeight="15.0"/>
  <cols>
    <col customWidth="1" min="1" max="1" width="4.0"/>
    <col customWidth="1" min="2" max="2" width="4.71"/>
    <col customWidth="1" min="3" max="3" width="34.86"/>
    <col customWidth="1" min="4" max="15" width="10.0"/>
    <col customWidth="1" min="16" max="16" width="18.29"/>
    <col customWidth="1" min="17" max="18" width="10.0"/>
    <col customWidth="1" min="19" max="38" width="13.14"/>
  </cols>
  <sheetData>
    <row r="1" ht="12.0" customHeight="1">
      <c r="A1" s="228" t="s">
        <v>497</v>
      </c>
      <c r="P1" s="229"/>
      <c r="Q1" s="229"/>
      <c r="R1" s="229"/>
      <c r="S1" s="229"/>
      <c r="T1" s="229"/>
      <c r="U1" s="229"/>
      <c r="V1" s="229"/>
      <c r="W1" s="229"/>
      <c r="X1" s="229"/>
      <c r="Y1" s="229"/>
      <c r="Z1" s="229"/>
      <c r="AA1" s="229"/>
      <c r="AB1" s="229"/>
      <c r="AC1" s="229"/>
      <c r="AD1" s="229"/>
      <c r="AE1" s="229"/>
      <c r="AF1" s="229"/>
      <c r="AG1" s="229"/>
      <c r="AH1" s="229"/>
      <c r="AI1" s="229"/>
      <c r="AJ1" s="229"/>
      <c r="AK1" s="229"/>
      <c r="AL1" s="229"/>
    </row>
    <row r="2" ht="12.0" customHeight="1">
      <c r="A2" s="229"/>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229"/>
      <c r="AC2" s="229"/>
      <c r="AD2" s="229"/>
      <c r="AE2" s="229"/>
      <c r="AF2" s="229"/>
      <c r="AG2" s="229"/>
      <c r="AH2" s="229"/>
      <c r="AI2" s="229"/>
      <c r="AJ2" s="229"/>
      <c r="AK2" s="229"/>
      <c r="AL2" s="229"/>
    </row>
    <row r="3" ht="15.75" customHeight="1">
      <c r="A3" s="230" t="s">
        <v>498</v>
      </c>
      <c r="B3" s="231"/>
      <c r="C3" s="232"/>
      <c r="D3" s="233" t="s">
        <v>499</v>
      </c>
      <c r="E3" s="72"/>
      <c r="F3" s="72"/>
      <c r="G3" s="72"/>
      <c r="H3" s="72"/>
      <c r="I3" s="72"/>
      <c r="J3" s="234"/>
      <c r="K3" s="233" t="s">
        <v>500</v>
      </c>
      <c r="L3" s="72"/>
      <c r="M3" s="72"/>
      <c r="N3" s="72"/>
      <c r="O3" s="72"/>
      <c r="P3" s="72"/>
      <c r="Q3" s="72"/>
      <c r="R3" s="234"/>
      <c r="S3" s="229"/>
      <c r="T3" s="229"/>
      <c r="U3" s="229"/>
      <c r="V3" s="229"/>
      <c r="W3" s="229"/>
      <c r="X3" s="229"/>
      <c r="Y3" s="229"/>
      <c r="Z3" s="229"/>
      <c r="AA3" s="229"/>
      <c r="AB3" s="229"/>
      <c r="AC3" s="229"/>
      <c r="AD3" s="229"/>
      <c r="AE3" s="229"/>
      <c r="AF3" s="229"/>
      <c r="AG3" s="229"/>
      <c r="AH3" s="229"/>
      <c r="AI3" s="229"/>
      <c r="AJ3" s="229"/>
      <c r="AK3" s="229"/>
      <c r="AL3" s="229"/>
    </row>
    <row r="4" ht="12.75" customHeight="1">
      <c r="A4" s="235"/>
      <c r="C4" s="236"/>
      <c r="D4" s="237" t="s">
        <v>389</v>
      </c>
      <c r="E4" s="72"/>
      <c r="F4" s="72"/>
      <c r="G4" s="72"/>
      <c r="H4" s="72"/>
      <c r="I4" s="72"/>
      <c r="J4" s="234"/>
      <c r="K4" s="237" t="s">
        <v>389</v>
      </c>
      <c r="L4" s="72"/>
      <c r="M4" s="72"/>
      <c r="N4" s="72"/>
      <c r="O4" s="72"/>
      <c r="P4" s="72"/>
      <c r="Q4" s="72"/>
      <c r="R4" s="234"/>
      <c r="S4" s="229"/>
      <c r="T4" s="229"/>
      <c r="U4" s="229"/>
      <c r="V4" s="229"/>
      <c r="W4" s="229"/>
      <c r="X4" s="229"/>
      <c r="Y4" s="229"/>
      <c r="Z4" s="229"/>
      <c r="AA4" s="229"/>
      <c r="AB4" s="229"/>
      <c r="AC4" s="229"/>
      <c r="AD4" s="229"/>
      <c r="AE4" s="229"/>
      <c r="AF4" s="229"/>
      <c r="AG4" s="229"/>
      <c r="AH4" s="229"/>
      <c r="AI4" s="229"/>
      <c r="AJ4" s="229"/>
      <c r="AK4" s="229"/>
      <c r="AL4" s="229"/>
    </row>
    <row r="5" ht="12.0" customHeight="1">
      <c r="A5" s="235"/>
      <c r="C5" s="236"/>
      <c r="D5" s="238">
        <v>1952.0</v>
      </c>
      <c r="E5" s="239">
        <v>1953.0</v>
      </c>
      <c r="F5" s="239">
        <v>1954.0</v>
      </c>
      <c r="G5" s="239">
        <v>1955.0</v>
      </c>
      <c r="H5" s="241">
        <v>1956.0</v>
      </c>
      <c r="I5" s="241">
        <v>1957.0</v>
      </c>
      <c r="J5" s="241">
        <v>1958.0</v>
      </c>
      <c r="K5" s="239">
        <v>1952.0</v>
      </c>
      <c r="L5" s="239">
        <v>1953.0</v>
      </c>
      <c r="M5" s="239">
        <v>1954.0</v>
      </c>
      <c r="N5" s="239">
        <v>1955.0</v>
      </c>
      <c r="O5" s="239">
        <v>1956.0</v>
      </c>
      <c r="P5" s="239" t="s">
        <v>504</v>
      </c>
      <c r="Q5" s="239">
        <v>1957.0</v>
      </c>
      <c r="R5" s="239">
        <v>1958.0</v>
      </c>
      <c r="S5" s="229"/>
      <c r="T5" s="229"/>
      <c r="U5" s="229"/>
      <c r="V5" s="229"/>
      <c r="W5" s="229"/>
      <c r="X5" s="229"/>
      <c r="Y5" s="229"/>
      <c r="Z5" s="229"/>
      <c r="AA5" s="229"/>
      <c r="AB5" s="229"/>
      <c r="AC5" s="229"/>
      <c r="AD5" s="229"/>
      <c r="AE5" s="229"/>
      <c r="AF5" s="229"/>
      <c r="AG5" s="229"/>
      <c r="AH5" s="229"/>
      <c r="AI5" s="229"/>
      <c r="AJ5" s="229"/>
      <c r="AK5" s="229"/>
      <c r="AL5" s="229"/>
    </row>
    <row r="6" ht="12.0" customHeight="1">
      <c r="A6" s="250"/>
      <c r="B6" s="251"/>
      <c r="C6" s="252"/>
      <c r="D6" s="262" t="s">
        <v>374</v>
      </c>
      <c r="E6" s="72"/>
      <c r="F6" s="72"/>
      <c r="G6" s="72"/>
      <c r="H6" s="72"/>
      <c r="I6" s="72"/>
      <c r="J6" s="234"/>
      <c r="K6" s="262" t="s">
        <v>517</v>
      </c>
      <c r="L6" s="72"/>
      <c r="M6" s="72"/>
      <c r="N6" s="72"/>
      <c r="O6" s="72"/>
      <c r="P6" s="72"/>
      <c r="Q6" s="72"/>
      <c r="R6" s="234"/>
      <c r="S6" s="229"/>
      <c r="T6" s="229"/>
      <c r="U6" s="229"/>
      <c r="V6" s="229"/>
      <c r="W6" s="229"/>
      <c r="X6" s="229"/>
      <c r="Y6" s="229"/>
      <c r="Z6" s="229"/>
      <c r="AA6" s="229"/>
      <c r="AB6" s="229"/>
      <c r="AC6" s="229"/>
      <c r="AD6" s="229"/>
      <c r="AE6" s="229"/>
      <c r="AF6" s="229"/>
      <c r="AG6" s="229"/>
      <c r="AH6" s="229"/>
      <c r="AI6" s="229"/>
      <c r="AJ6" s="229"/>
      <c r="AK6" s="229"/>
      <c r="AL6" s="229"/>
    </row>
    <row r="7" ht="12.0" customHeight="1">
      <c r="A7" s="264" t="s">
        <v>521</v>
      </c>
      <c r="B7" s="265"/>
      <c r="C7" s="266"/>
      <c r="D7" s="265"/>
      <c r="E7" s="265"/>
      <c r="F7" s="265"/>
      <c r="G7" s="265"/>
      <c r="H7" s="265"/>
      <c r="I7" s="265"/>
      <c r="J7" s="265"/>
      <c r="K7" s="268"/>
      <c r="L7" s="265"/>
      <c r="M7" s="265"/>
      <c r="N7" s="265"/>
      <c r="O7" s="265"/>
      <c r="P7" s="271"/>
      <c r="Q7" s="265"/>
      <c r="R7" s="266"/>
      <c r="S7" s="229"/>
      <c r="T7" s="229"/>
      <c r="U7" s="229"/>
      <c r="V7" s="229"/>
      <c r="W7" s="229"/>
      <c r="X7" s="229"/>
      <c r="Y7" s="229"/>
      <c r="Z7" s="229"/>
      <c r="AA7" s="229"/>
      <c r="AB7" s="229"/>
      <c r="AC7" s="229"/>
      <c r="AD7" s="229"/>
      <c r="AE7" s="229"/>
      <c r="AF7" s="229"/>
      <c r="AG7" s="229"/>
      <c r="AH7" s="229"/>
      <c r="AI7" s="229"/>
      <c r="AJ7" s="229"/>
      <c r="AK7" s="229"/>
      <c r="AL7" s="229"/>
    </row>
    <row r="8" ht="12.0" customHeight="1">
      <c r="A8" s="278" t="s">
        <v>403</v>
      </c>
      <c r="B8" s="229"/>
      <c r="C8" s="279"/>
      <c r="D8" s="281">
        <v>24.0</v>
      </c>
      <c r="E8" s="281">
        <v>24.0</v>
      </c>
      <c r="F8" s="281">
        <v>28.5</v>
      </c>
      <c r="G8" s="281">
        <v>28.5</v>
      </c>
      <c r="H8" s="281">
        <v>32.3</v>
      </c>
      <c r="I8" s="281">
        <v>35.0</v>
      </c>
      <c r="J8" s="281">
        <v>74.8</v>
      </c>
      <c r="K8" s="282" t="s">
        <v>22</v>
      </c>
      <c r="L8" s="283">
        <f t="shared" ref="L8:O8" si="1">(E8-D8)/D8</f>
        <v>0</v>
      </c>
      <c r="M8" s="283">
        <f t="shared" si="1"/>
        <v>0.1875</v>
      </c>
      <c r="N8" s="283">
        <f t="shared" si="1"/>
        <v>0</v>
      </c>
      <c r="O8" s="283">
        <f t="shared" si="1"/>
        <v>0.1333333333</v>
      </c>
      <c r="P8" s="285">
        <f t="shared" ref="P8:P10" si="4">SUM(L8:O8)</f>
        <v>0.3208333333</v>
      </c>
      <c r="Q8" s="283">
        <f t="shared" ref="Q8:R8" si="2">(I8-H8)/H8</f>
        <v>0.08359133127</v>
      </c>
      <c r="R8" s="287">
        <f t="shared" si="2"/>
        <v>1.137142857</v>
      </c>
      <c r="S8" s="229"/>
      <c r="T8" s="229"/>
      <c r="U8" s="229"/>
      <c r="V8" s="229"/>
      <c r="W8" s="229"/>
      <c r="X8" s="229"/>
      <c r="Y8" s="229"/>
      <c r="Z8" s="229"/>
      <c r="AA8" s="229"/>
      <c r="AB8" s="229"/>
      <c r="AC8" s="229"/>
      <c r="AD8" s="229"/>
      <c r="AE8" s="229"/>
      <c r="AF8" s="229"/>
      <c r="AG8" s="229"/>
      <c r="AH8" s="229"/>
      <c r="AI8" s="229"/>
      <c r="AJ8" s="229"/>
      <c r="AK8" s="229"/>
      <c r="AL8" s="229"/>
    </row>
    <row r="9" ht="12.0" customHeight="1">
      <c r="A9" s="278" t="s">
        <v>281</v>
      </c>
      <c r="B9" s="229"/>
      <c r="C9" s="279"/>
      <c r="D9" s="281">
        <v>24.0</v>
      </c>
      <c r="E9" s="281">
        <v>24.0</v>
      </c>
      <c r="F9" s="281">
        <v>30.5</v>
      </c>
      <c r="G9" s="281">
        <v>30.5</v>
      </c>
      <c r="H9" s="281">
        <v>41.8</v>
      </c>
      <c r="I9" s="281">
        <v>41.8</v>
      </c>
      <c r="J9" s="281">
        <v>98.88</v>
      </c>
      <c r="K9" s="282" t="s">
        <v>22</v>
      </c>
      <c r="L9" s="283">
        <f t="shared" ref="L9:O9" si="3">(E9-D9)/D9</f>
        <v>0</v>
      </c>
      <c r="M9" s="283">
        <f t="shared" si="3"/>
        <v>0.2708333333</v>
      </c>
      <c r="N9" s="283">
        <f t="shared" si="3"/>
        <v>0</v>
      </c>
      <c r="O9" s="283">
        <f t="shared" si="3"/>
        <v>0.3704918033</v>
      </c>
      <c r="P9" s="285">
        <f t="shared" si="4"/>
        <v>0.6413251366</v>
      </c>
      <c r="Q9" s="283">
        <f t="shared" ref="Q9:R9" si="5">(I9-H9)/H9</f>
        <v>0</v>
      </c>
      <c r="R9" s="287">
        <f t="shared" si="5"/>
        <v>1.365550239</v>
      </c>
      <c r="S9" s="229"/>
      <c r="T9" s="229"/>
      <c r="U9" s="229"/>
      <c r="V9" s="229"/>
      <c r="W9" s="229"/>
      <c r="X9" s="229"/>
      <c r="Y9" s="229"/>
      <c r="Z9" s="229"/>
      <c r="AA9" s="229"/>
      <c r="AB9" s="229"/>
      <c r="AC9" s="229"/>
      <c r="AD9" s="229"/>
      <c r="AE9" s="229"/>
      <c r="AF9" s="229"/>
      <c r="AG9" s="229"/>
      <c r="AH9" s="229"/>
      <c r="AI9" s="229"/>
      <c r="AJ9" s="229"/>
      <c r="AK9" s="229"/>
      <c r="AL9" s="229"/>
    </row>
    <row r="10" ht="12.0" customHeight="1">
      <c r="A10" s="278" t="s">
        <v>571</v>
      </c>
      <c r="B10" s="229"/>
      <c r="C10" s="279"/>
      <c r="D10" s="281">
        <v>484.0</v>
      </c>
      <c r="E10" s="281">
        <v>540.0</v>
      </c>
      <c r="F10" s="281">
        <v>540.0</v>
      </c>
      <c r="G10" s="281">
        <v>645.0</v>
      </c>
      <c r="H10" s="281">
        <v>709.5</v>
      </c>
      <c r="I10" s="281">
        <v>1000.0</v>
      </c>
      <c r="J10" s="281">
        <v>1300.0</v>
      </c>
      <c r="K10" s="282" t="s">
        <v>22</v>
      </c>
      <c r="L10" s="283">
        <f t="shared" ref="L10:O10" si="6">(E10-D10)/D10</f>
        <v>0.1157024793</v>
      </c>
      <c r="M10" s="283">
        <f t="shared" si="6"/>
        <v>0</v>
      </c>
      <c r="N10" s="283">
        <f t="shared" si="6"/>
        <v>0.1944444444</v>
      </c>
      <c r="O10" s="283">
        <f t="shared" si="6"/>
        <v>0.1</v>
      </c>
      <c r="P10" s="285">
        <f t="shared" si="4"/>
        <v>0.4101469238</v>
      </c>
      <c r="Q10" s="283">
        <f t="shared" ref="Q10:R10" si="7">(I10-H10)/H10</f>
        <v>0.4094432699</v>
      </c>
      <c r="R10" s="287">
        <f t="shared" si="7"/>
        <v>0.3</v>
      </c>
      <c r="S10" s="229"/>
      <c r="T10" s="229"/>
      <c r="U10" s="229"/>
      <c r="V10" s="229"/>
      <c r="W10" s="229"/>
      <c r="X10" s="229"/>
      <c r="Y10" s="229"/>
      <c r="Z10" s="229"/>
      <c r="AA10" s="229"/>
      <c r="AB10" s="229"/>
      <c r="AC10" s="229"/>
      <c r="AD10" s="229"/>
      <c r="AE10" s="229"/>
      <c r="AF10" s="229"/>
      <c r="AG10" s="229"/>
      <c r="AH10" s="229"/>
      <c r="AI10" s="229"/>
      <c r="AJ10" s="229"/>
      <c r="AK10" s="229"/>
      <c r="AL10" s="229"/>
    </row>
    <row r="11" ht="12.0" customHeight="1">
      <c r="A11" s="264" t="s">
        <v>577</v>
      </c>
      <c r="B11" s="265"/>
      <c r="C11" s="266"/>
      <c r="D11" s="265"/>
      <c r="E11" s="265"/>
      <c r="F11" s="265"/>
      <c r="G11" s="265"/>
      <c r="H11" s="265"/>
      <c r="I11" s="265"/>
      <c r="J11" s="265"/>
      <c r="K11" s="298"/>
      <c r="L11" s="299"/>
      <c r="M11" s="299"/>
      <c r="N11" s="299"/>
      <c r="O11" s="299"/>
      <c r="P11" s="301"/>
      <c r="Q11" s="299"/>
      <c r="R11" s="302"/>
      <c r="S11" s="229"/>
      <c r="T11" s="229"/>
      <c r="U11" s="229"/>
      <c r="V11" s="229"/>
      <c r="W11" s="229"/>
      <c r="X11" s="229"/>
      <c r="Y11" s="229"/>
      <c r="Z11" s="229"/>
      <c r="AA11" s="229"/>
      <c r="AB11" s="229"/>
      <c r="AC11" s="229"/>
      <c r="AD11" s="229"/>
      <c r="AE11" s="229"/>
      <c r="AF11" s="229"/>
      <c r="AG11" s="229"/>
      <c r="AH11" s="229"/>
      <c r="AI11" s="229"/>
      <c r="AJ11" s="229"/>
      <c r="AK11" s="229"/>
      <c r="AL11" s="229"/>
    </row>
    <row r="12" ht="12.0" customHeight="1">
      <c r="A12" s="303" t="s">
        <v>614</v>
      </c>
      <c r="B12" s="64"/>
      <c r="C12" s="305"/>
      <c r="D12" s="281"/>
      <c r="E12" s="281"/>
      <c r="F12" s="281"/>
      <c r="G12" s="281"/>
      <c r="H12" s="281"/>
      <c r="I12" s="281"/>
      <c r="J12" s="281"/>
      <c r="K12" s="282"/>
      <c r="L12" s="283"/>
      <c r="M12" s="283"/>
      <c r="N12" s="283"/>
      <c r="O12" s="283"/>
      <c r="P12" s="285"/>
      <c r="Q12" s="283"/>
      <c r="R12" s="287"/>
      <c r="S12" s="229"/>
      <c r="T12" s="229"/>
      <c r="U12" s="229"/>
      <c r="V12" s="229"/>
      <c r="W12" s="229"/>
      <c r="X12" s="229"/>
      <c r="Y12" s="229"/>
      <c r="Z12" s="229"/>
      <c r="AA12" s="229"/>
      <c r="AB12" s="229"/>
      <c r="AC12" s="229"/>
      <c r="AD12" s="229"/>
      <c r="AE12" s="229"/>
      <c r="AF12" s="229"/>
      <c r="AG12" s="229"/>
      <c r="AH12" s="229"/>
      <c r="AI12" s="229"/>
      <c r="AJ12" s="229"/>
      <c r="AK12" s="229"/>
      <c r="AL12" s="229"/>
    </row>
    <row r="13" ht="12.0" customHeight="1">
      <c r="A13" s="306"/>
      <c r="B13" s="307" t="s">
        <v>618</v>
      </c>
      <c r="C13" s="308"/>
      <c r="D13" s="281"/>
      <c r="E13" s="281"/>
      <c r="F13" s="281"/>
      <c r="G13" s="281"/>
      <c r="H13" s="281"/>
      <c r="I13" s="281"/>
      <c r="J13" s="281"/>
      <c r="K13" s="282"/>
      <c r="L13" s="283"/>
      <c r="M13" s="283"/>
      <c r="N13" s="283"/>
      <c r="O13" s="283"/>
      <c r="P13" s="285"/>
      <c r="Q13" s="283"/>
      <c r="R13" s="287"/>
      <c r="S13" s="229"/>
      <c r="T13" s="229"/>
      <c r="U13" s="229"/>
      <c r="V13" s="229"/>
      <c r="W13" s="229"/>
      <c r="X13" s="229"/>
      <c r="Y13" s="229"/>
      <c r="Z13" s="229"/>
      <c r="AA13" s="229"/>
      <c r="AB13" s="229"/>
      <c r="AC13" s="229"/>
      <c r="AD13" s="229"/>
      <c r="AE13" s="229"/>
      <c r="AF13" s="229"/>
      <c r="AG13" s="229"/>
      <c r="AH13" s="229"/>
      <c r="AI13" s="229"/>
      <c r="AJ13" s="229"/>
      <c r="AK13" s="229"/>
      <c r="AL13" s="229"/>
    </row>
    <row r="14" ht="12.0" customHeight="1">
      <c r="A14" s="306"/>
      <c r="B14" s="64"/>
      <c r="C14" s="279" t="s">
        <v>622</v>
      </c>
      <c r="D14" s="281">
        <v>28.0</v>
      </c>
      <c r="E14" s="281">
        <v>28.0</v>
      </c>
      <c r="F14" s="281">
        <v>33.67</v>
      </c>
      <c r="G14" s="281">
        <v>33.67</v>
      </c>
      <c r="H14" s="281">
        <v>45.8</v>
      </c>
      <c r="I14" s="281">
        <v>46.8</v>
      </c>
      <c r="J14" s="281">
        <v>89.18</v>
      </c>
      <c r="K14" s="282" t="s">
        <v>22</v>
      </c>
      <c r="L14" s="283">
        <f t="shared" ref="L14:O14" si="8">(E14-D14)/D14</f>
        <v>0</v>
      </c>
      <c r="M14" s="283">
        <f t="shared" si="8"/>
        <v>0.2025</v>
      </c>
      <c r="N14" s="283">
        <f t="shared" si="8"/>
        <v>0</v>
      </c>
      <c r="O14" s="283">
        <f t="shared" si="8"/>
        <v>0.3602613603</v>
      </c>
      <c r="P14" s="285">
        <f t="shared" ref="P14:P17" si="11">SUM(L14:O14)</f>
        <v>0.5627613603</v>
      </c>
      <c r="Q14" s="283">
        <f t="shared" ref="Q14:R14" si="9">(I14-H14)/H14</f>
        <v>0.02183406114</v>
      </c>
      <c r="R14" s="287">
        <f t="shared" si="9"/>
        <v>0.9055555556</v>
      </c>
      <c r="S14" s="229"/>
      <c r="T14" s="229"/>
      <c r="U14" s="229"/>
      <c r="V14" s="229"/>
      <c r="W14" s="229"/>
      <c r="X14" s="229"/>
      <c r="Y14" s="229"/>
      <c r="Z14" s="229"/>
      <c r="AA14" s="229"/>
      <c r="AB14" s="229"/>
      <c r="AC14" s="229"/>
      <c r="AD14" s="229"/>
      <c r="AE14" s="229"/>
      <c r="AF14" s="229"/>
      <c r="AG14" s="229"/>
      <c r="AH14" s="229"/>
      <c r="AI14" s="229"/>
      <c r="AJ14" s="229"/>
      <c r="AK14" s="229"/>
      <c r="AL14" s="229"/>
    </row>
    <row r="15" ht="12.0" customHeight="1">
      <c r="A15" s="306"/>
      <c r="B15" s="64"/>
      <c r="C15" s="279" t="s">
        <v>630</v>
      </c>
      <c r="D15" s="281">
        <v>25.35</v>
      </c>
      <c r="E15" s="281">
        <v>25.35</v>
      </c>
      <c r="F15" s="281">
        <v>32.76</v>
      </c>
      <c r="G15" s="281">
        <v>32.76</v>
      </c>
      <c r="H15" s="281">
        <v>44.15</v>
      </c>
      <c r="I15" s="281">
        <v>45.55</v>
      </c>
      <c r="J15" s="281">
        <v>87.25</v>
      </c>
      <c r="K15" s="282" t="s">
        <v>22</v>
      </c>
      <c r="L15" s="283">
        <f t="shared" ref="L15:O15" si="10">(E15-D15)/D15</f>
        <v>0</v>
      </c>
      <c r="M15" s="283">
        <f t="shared" si="10"/>
        <v>0.2923076923</v>
      </c>
      <c r="N15" s="283">
        <f t="shared" si="10"/>
        <v>0</v>
      </c>
      <c r="O15" s="283">
        <f t="shared" si="10"/>
        <v>0.3476800977</v>
      </c>
      <c r="P15" s="285">
        <f t="shared" si="11"/>
        <v>0.63998779</v>
      </c>
      <c r="Q15" s="283">
        <f t="shared" ref="Q15:R15" si="12">(I15-H15)/H15</f>
        <v>0.03171007928</v>
      </c>
      <c r="R15" s="287">
        <f t="shared" si="12"/>
        <v>0.9154774973</v>
      </c>
      <c r="S15" s="229"/>
      <c r="T15" s="229"/>
      <c r="U15" s="229"/>
      <c r="V15" s="229"/>
      <c r="W15" s="229"/>
      <c r="X15" s="229"/>
      <c r="Y15" s="229"/>
      <c r="Z15" s="229"/>
      <c r="AA15" s="229"/>
      <c r="AB15" s="229"/>
      <c r="AC15" s="229"/>
      <c r="AD15" s="229"/>
      <c r="AE15" s="229"/>
      <c r="AF15" s="229"/>
      <c r="AG15" s="229"/>
      <c r="AH15" s="229"/>
      <c r="AI15" s="229"/>
      <c r="AJ15" s="229"/>
      <c r="AK15" s="229"/>
      <c r="AL15" s="229"/>
    </row>
    <row r="16" ht="12.0" customHeight="1">
      <c r="A16" s="306"/>
      <c r="B16" s="64"/>
      <c r="C16" s="279" t="s">
        <v>634</v>
      </c>
      <c r="D16" s="281">
        <v>18.5</v>
      </c>
      <c r="E16" s="281">
        <v>18.5</v>
      </c>
      <c r="F16" s="281">
        <v>28.21</v>
      </c>
      <c r="G16" s="281">
        <v>28.21</v>
      </c>
      <c r="H16" s="281">
        <v>41.8</v>
      </c>
      <c r="I16" s="281">
        <v>42.5</v>
      </c>
      <c r="J16" s="281">
        <v>82.98</v>
      </c>
      <c r="K16" s="282" t="s">
        <v>22</v>
      </c>
      <c r="L16" s="283">
        <f t="shared" ref="L16:O16" si="13">(E16-D16)/D16</f>
        <v>0</v>
      </c>
      <c r="M16" s="283">
        <f t="shared" si="13"/>
        <v>0.5248648649</v>
      </c>
      <c r="N16" s="283">
        <f t="shared" si="13"/>
        <v>0</v>
      </c>
      <c r="O16" s="283">
        <f t="shared" si="13"/>
        <v>0.4817440624</v>
      </c>
      <c r="P16" s="285">
        <f t="shared" si="11"/>
        <v>1.006608927</v>
      </c>
      <c r="Q16" s="283">
        <f t="shared" ref="Q16:R16" si="14">(I16-H16)/H16</f>
        <v>0.01674641148</v>
      </c>
      <c r="R16" s="287">
        <f t="shared" si="14"/>
        <v>0.9524705882</v>
      </c>
      <c r="S16" s="229"/>
      <c r="T16" s="229"/>
      <c r="U16" s="229"/>
      <c r="V16" s="229"/>
      <c r="W16" s="229"/>
      <c r="X16" s="229"/>
      <c r="Y16" s="229"/>
      <c r="Z16" s="229"/>
      <c r="AA16" s="229"/>
      <c r="AB16" s="229"/>
      <c r="AC16" s="229"/>
      <c r="AD16" s="229"/>
      <c r="AE16" s="229"/>
      <c r="AF16" s="229"/>
      <c r="AG16" s="229"/>
      <c r="AH16" s="229"/>
      <c r="AI16" s="229"/>
      <c r="AJ16" s="229"/>
      <c r="AK16" s="229"/>
      <c r="AL16" s="229"/>
    </row>
    <row r="17" ht="12.0" customHeight="1">
      <c r="A17" s="306"/>
      <c r="B17" s="64"/>
      <c r="C17" s="279" t="s">
        <v>638</v>
      </c>
      <c r="D17" s="281">
        <v>17.5</v>
      </c>
      <c r="E17" s="281">
        <v>17.5</v>
      </c>
      <c r="F17" s="281">
        <v>27.85</v>
      </c>
      <c r="G17" s="281">
        <v>27.85</v>
      </c>
      <c r="H17" s="281">
        <v>40.85</v>
      </c>
      <c r="I17" s="281">
        <v>41.85</v>
      </c>
      <c r="J17" s="281">
        <v>81.5</v>
      </c>
      <c r="K17" s="282" t="s">
        <v>22</v>
      </c>
      <c r="L17" s="283">
        <f t="shared" ref="L17:O17" si="15">(E17-D17)/D17</f>
        <v>0</v>
      </c>
      <c r="M17" s="283">
        <f t="shared" si="15"/>
        <v>0.5914285714</v>
      </c>
      <c r="N17" s="283">
        <f t="shared" si="15"/>
        <v>0</v>
      </c>
      <c r="O17" s="283">
        <f t="shared" si="15"/>
        <v>0.4667863555</v>
      </c>
      <c r="P17" s="285">
        <f t="shared" si="11"/>
        <v>1.058214927</v>
      </c>
      <c r="Q17" s="283">
        <f t="shared" ref="Q17:R17" si="16">(I17-H17)/H17</f>
        <v>0.02447980416</v>
      </c>
      <c r="R17" s="287">
        <f t="shared" si="16"/>
        <v>0.9474313023</v>
      </c>
      <c r="S17" s="229"/>
      <c r="T17" s="229"/>
      <c r="U17" s="229"/>
      <c r="V17" s="229"/>
      <c r="W17" s="229"/>
      <c r="X17" s="229"/>
      <c r="Y17" s="229"/>
      <c r="Z17" s="229"/>
      <c r="AA17" s="229"/>
      <c r="AB17" s="229"/>
      <c r="AC17" s="229"/>
      <c r="AD17" s="229"/>
      <c r="AE17" s="229"/>
      <c r="AF17" s="229"/>
      <c r="AG17" s="229"/>
      <c r="AH17" s="229"/>
      <c r="AI17" s="229"/>
      <c r="AJ17" s="229"/>
      <c r="AK17" s="229"/>
      <c r="AL17" s="229"/>
    </row>
    <row r="18" ht="12.0" customHeight="1">
      <c r="A18" s="306"/>
      <c r="B18" s="307" t="s">
        <v>470</v>
      </c>
      <c r="C18" s="279"/>
      <c r="D18" s="281"/>
      <c r="E18" s="281"/>
      <c r="F18" s="281"/>
      <c r="G18" s="281"/>
      <c r="H18" s="281"/>
      <c r="I18" s="281"/>
      <c r="J18" s="281"/>
      <c r="K18" s="282"/>
      <c r="L18" s="283"/>
      <c r="M18" s="283"/>
      <c r="N18" s="283"/>
      <c r="O18" s="283"/>
      <c r="P18" s="285"/>
      <c r="Q18" s="283"/>
      <c r="R18" s="287"/>
      <c r="S18" s="229"/>
      <c r="T18" s="229"/>
      <c r="U18" s="229"/>
      <c r="V18" s="229"/>
      <c r="W18" s="229"/>
      <c r="X18" s="229"/>
      <c r="Y18" s="229"/>
      <c r="Z18" s="229"/>
      <c r="AA18" s="229"/>
      <c r="AB18" s="229"/>
      <c r="AC18" s="229"/>
      <c r="AD18" s="229"/>
      <c r="AE18" s="229"/>
      <c r="AF18" s="229"/>
      <c r="AG18" s="229"/>
      <c r="AH18" s="229"/>
      <c r="AI18" s="229"/>
      <c r="AJ18" s="229"/>
      <c r="AK18" s="229"/>
      <c r="AL18" s="229"/>
    </row>
    <row r="19" ht="12.0" customHeight="1">
      <c r="A19" s="306"/>
      <c r="B19" s="229"/>
      <c r="C19" s="279" t="s">
        <v>649</v>
      </c>
      <c r="D19" s="281">
        <v>40.04</v>
      </c>
      <c r="E19" s="281">
        <v>40.04</v>
      </c>
      <c r="F19" s="281">
        <v>47.68</v>
      </c>
      <c r="G19" s="281">
        <v>47.68</v>
      </c>
      <c r="H19" s="281">
        <v>65.3</v>
      </c>
      <c r="I19" s="281">
        <v>65.3</v>
      </c>
      <c r="J19" s="281">
        <v>139.38</v>
      </c>
      <c r="K19" s="282" t="s">
        <v>22</v>
      </c>
      <c r="L19" s="283">
        <f t="shared" ref="L19:O19" si="17">(E19-D19)/D19</f>
        <v>0</v>
      </c>
      <c r="M19" s="283">
        <f t="shared" si="17"/>
        <v>0.1908091908</v>
      </c>
      <c r="N19" s="283">
        <f t="shared" si="17"/>
        <v>0</v>
      </c>
      <c r="O19" s="283">
        <f t="shared" si="17"/>
        <v>0.3695469799</v>
      </c>
      <c r="P19" s="285">
        <f t="shared" ref="P19:P21" si="20">SUM(L19:O19)</f>
        <v>0.5603561707</v>
      </c>
      <c r="Q19" s="283">
        <f t="shared" ref="Q19:R19" si="18">(I19-H19)/H19</f>
        <v>0</v>
      </c>
      <c r="R19" s="287">
        <f t="shared" si="18"/>
        <v>1.134456355</v>
      </c>
      <c r="S19" s="229"/>
      <c r="T19" s="229"/>
      <c r="U19" s="229"/>
      <c r="V19" s="229"/>
      <c r="W19" s="229"/>
      <c r="X19" s="229"/>
      <c r="Y19" s="229"/>
      <c r="Z19" s="229"/>
      <c r="AA19" s="229"/>
      <c r="AB19" s="229"/>
      <c r="AC19" s="229"/>
      <c r="AD19" s="229"/>
      <c r="AE19" s="229"/>
      <c r="AF19" s="229"/>
      <c r="AG19" s="229"/>
      <c r="AH19" s="229"/>
      <c r="AI19" s="229"/>
      <c r="AJ19" s="229"/>
      <c r="AK19" s="229"/>
      <c r="AL19" s="229"/>
    </row>
    <row r="20" ht="12.0" customHeight="1">
      <c r="A20" s="306"/>
      <c r="B20" s="229"/>
      <c r="C20" s="279" t="s">
        <v>653</v>
      </c>
      <c r="D20" s="281">
        <v>38.95</v>
      </c>
      <c r="E20" s="281">
        <v>38.95</v>
      </c>
      <c r="F20" s="281">
        <v>46.58</v>
      </c>
      <c r="G20" s="281">
        <v>46.58</v>
      </c>
      <c r="H20" s="281">
        <v>63.82</v>
      </c>
      <c r="I20" s="281">
        <v>63.82</v>
      </c>
      <c r="J20" s="281">
        <v>137.02</v>
      </c>
      <c r="K20" s="282" t="s">
        <v>22</v>
      </c>
      <c r="L20" s="283">
        <f t="shared" ref="L20:O20" si="19">(E20-D20)/D20</f>
        <v>0</v>
      </c>
      <c r="M20" s="283">
        <f t="shared" si="19"/>
        <v>0.1958921694</v>
      </c>
      <c r="N20" s="283">
        <f t="shared" si="19"/>
        <v>0</v>
      </c>
      <c r="O20" s="283">
        <f t="shared" si="19"/>
        <v>0.3701159296</v>
      </c>
      <c r="P20" s="285">
        <f t="shared" si="20"/>
        <v>0.566008099</v>
      </c>
      <c r="Q20" s="283">
        <f t="shared" ref="Q20:R20" si="21">(I20-H20)/H20</f>
        <v>0</v>
      </c>
      <c r="R20" s="287">
        <f t="shared" si="21"/>
        <v>1.14697587</v>
      </c>
      <c r="S20" s="229"/>
      <c r="T20" s="229"/>
      <c r="U20" s="229"/>
      <c r="V20" s="229"/>
      <c r="W20" s="229"/>
      <c r="X20" s="229"/>
      <c r="Y20" s="229"/>
      <c r="Z20" s="229"/>
      <c r="AA20" s="229"/>
      <c r="AB20" s="229"/>
      <c r="AC20" s="229"/>
      <c r="AD20" s="229"/>
      <c r="AE20" s="229"/>
      <c r="AF20" s="229"/>
      <c r="AG20" s="229"/>
      <c r="AH20" s="229"/>
      <c r="AI20" s="229"/>
      <c r="AJ20" s="229"/>
      <c r="AK20" s="229"/>
      <c r="AL20" s="229"/>
    </row>
    <row r="21" ht="12.0" customHeight="1">
      <c r="A21" s="306"/>
      <c r="B21" s="229"/>
      <c r="C21" s="279" t="s">
        <v>656</v>
      </c>
      <c r="D21" s="281">
        <v>34.8</v>
      </c>
      <c r="E21" s="281">
        <v>34.8</v>
      </c>
      <c r="F21" s="281">
        <v>42.44</v>
      </c>
      <c r="G21" s="281">
        <v>42.44</v>
      </c>
      <c r="H21" s="281">
        <v>63.82</v>
      </c>
      <c r="I21" s="281">
        <v>63.82</v>
      </c>
      <c r="J21" s="281">
        <v>137.02</v>
      </c>
      <c r="K21" s="282" t="s">
        <v>22</v>
      </c>
      <c r="L21" s="283">
        <f t="shared" ref="L21:O21" si="22">(E21-D21)/D21</f>
        <v>0</v>
      </c>
      <c r="M21" s="283">
        <f t="shared" si="22"/>
        <v>0.2195402299</v>
      </c>
      <c r="N21" s="283">
        <f t="shared" si="22"/>
        <v>0</v>
      </c>
      <c r="O21" s="283">
        <f t="shared" si="22"/>
        <v>0.5037700283</v>
      </c>
      <c r="P21" s="285">
        <f t="shared" si="20"/>
        <v>0.7233102582</v>
      </c>
      <c r="Q21" s="283">
        <f t="shared" ref="Q21:R21" si="23">(I21-H21)/H21</f>
        <v>0</v>
      </c>
      <c r="R21" s="287">
        <f t="shared" si="23"/>
        <v>1.14697587</v>
      </c>
      <c r="S21" s="229"/>
      <c r="T21" s="229"/>
      <c r="U21" s="229"/>
      <c r="V21" s="229"/>
      <c r="W21" s="229"/>
      <c r="X21" s="229"/>
      <c r="Y21" s="229"/>
      <c r="Z21" s="229"/>
      <c r="AA21" s="229"/>
      <c r="AB21" s="229"/>
      <c r="AC21" s="229"/>
      <c r="AD21" s="229"/>
      <c r="AE21" s="229"/>
      <c r="AF21" s="229"/>
      <c r="AG21" s="229"/>
      <c r="AH21" s="229"/>
      <c r="AI21" s="229"/>
      <c r="AJ21" s="229"/>
      <c r="AK21" s="229"/>
      <c r="AL21" s="229"/>
    </row>
    <row r="22" ht="12.0" customHeight="1">
      <c r="A22" s="306"/>
      <c r="B22" s="307" t="s">
        <v>660</v>
      </c>
      <c r="C22" s="279"/>
      <c r="D22" s="281"/>
      <c r="E22" s="281"/>
      <c r="F22" s="281"/>
      <c r="G22" s="281"/>
      <c r="H22" s="281"/>
      <c r="I22" s="281"/>
      <c r="J22" s="281"/>
      <c r="K22" s="282"/>
      <c r="L22" s="283"/>
      <c r="M22" s="283"/>
      <c r="N22" s="283"/>
      <c r="O22" s="283"/>
      <c r="P22" s="285"/>
      <c r="Q22" s="283"/>
      <c r="R22" s="287"/>
      <c r="S22" s="229"/>
      <c r="T22" s="229"/>
      <c r="U22" s="229"/>
      <c r="V22" s="229"/>
      <c r="W22" s="229"/>
      <c r="X22" s="229"/>
      <c r="Y22" s="229"/>
      <c r="Z22" s="229"/>
      <c r="AA22" s="229"/>
      <c r="AB22" s="229"/>
      <c r="AC22" s="229"/>
      <c r="AD22" s="229"/>
      <c r="AE22" s="229"/>
      <c r="AF22" s="229"/>
      <c r="AG22" s="229"/>
      <c r="AH22" s="229"/>
      <c r="AI22" s="229"/>
      <c r="AJ22" s="229"/>
      <c r="AK22" s="229"/>
      <c r="AL22" s="229"/>
    </row>
    <row r="23" ht="12.0" customHeight="1">
      <c r="A23" s="306"/>
      <c r="B23" s="229"/>
      <c r="C23" s="279" t="s">
        <v>662</v>
      </c>
      <c r="D23" s="281">
        <v>37.49</v>
      </c>
      <c r="E23" s="281">
        <v>37.49</v>
      </c>
      <c r="F23" s="281">
        <v>46.76</v>
      </c>
      <c r="G23" s="281">
        <v>46.76</v>
      </c>
      <c r="H23" s="281">
        <v>60.87</v>
      </c>
      <c r="I23" s="281">
        <v>60.87</v>
      </c>
      <c r="J23" s="281">
        <v>125.88</v>
      </c>
      <c r="K23" s="282" t="s">
        <v>22</v>
      </c>
      <c r="L23" s="283">
        <f t="shared" ref="L23:O23" si="24">(E23-D23)/D23</f>
        <v>0</v>
      </c>
      <c r="M23" s="283">
        <f t="shared" si="24"/>
        <v>0.2472659376</v>
      </c>
      <c r="N23" s="283">
        <f t="shared" si="24"/>
        <v>0</v>
      </c>
      <c r="O23" s="283">
        <f t="shared" si="24"/>
        <v>0.3017536356</v>
      </c>
      <c r="P23" s="285">
        <f t="shared" ref="P23:P25" si="27">SUM(L23:O23)</f>
        <v>0.5490195732</v>
      </c>
      <c r="Q23" s="283">
        <f t="shared" ref="Q23:R23" si="25">(I23-H23)/H23</f>
        <v>0</v>
      </c>
      <c r="R23" s="287">
        <f t="shared" si="25"/>
        <v>1.0680138</v>
      </c>
      <c r="S23" s="229"/>
      <c r="T23" s="229"/>
      <c r="U23" s="229"/>
      <c r="V23" s="229"/>
      <c r="W23" s="229"/>
      <c r="X23" s="229"/>
      <c r="Y23" s="229"/>
      <c r="Z23" s="229"/>
      <c r="AA23" s="229"/>
      <c r="AB23" s="229"/>
      <c r="AC23" s="229"/>
      <c r="AD23" s="229"/>
      <c r="AE23" s="229"/>
      <c r="AF23" s="229"/>
      <c r="AG23" s="229"/>
      <c r="AH23" s="229"/>
      <c r="AI23" s="229"/>
      <c r="AJ23" s="229"/>
      <c r="AK23" s="229"/>
      <c r="AL23" s="229"/>
    </row>
    <row r="24" ht="12.0" customHeight="1">
      <c r="A24" s="306"/>
      <c r="B24" s="229"/>
      <c r="C24" s="279" t="s">
        <v>667</v>
      </c>
      <c r="D24" s="281">
        <v>31.62</v>
      </c>
      <c r="E24" s="281">
        <v>31.62</v>
      </c>
      <c r="F24" s="281">
        <v>40.89</v>
      </c>
      <c r="G24" s="281">
        <v>40.89</v>
      </c>
      <c r="H24" s="281">
        <v>52.91</v>
      </c>
      <c r="I24" s="281">
        <v>52.91</v>
      </c>
      <c r="J24" s="281">
        <v>114.22</v>
      </c>
      <c r="K24" s="282" t="s">
        <v>22</v>
      </c>
      <c r="L24" s="283">
        <f t="shared" ref="L24:O24" si="26">(E24-D24)/D24</f>
        <v>0</v>
      </c>
      <c r="M24" s="283">
        <f t="shared" si="26"/>
        <v>0.2931688805</v>
      </c>
      <c r="N24" s="283">
        <f t="shared" si="26"/>
        <v>0</v>
      </c>
      <c r="O24" s="283">
        <f t="shared" si="26"/>
        <v>0.2939594033</v>
      </c>
      <c r="P24" s="285">
        <f t="shared" si="27"/>
        <v>0.5871282837</v>
      </c>
      <c r="Q24" s="283">
        <f t="shared" ref="Q24:R24" si="28">(I24-H24)/H24</f>
        <v>0</v>
      </c>
      <c r="R24" s="287">
        <f t="shared" si="28"/>
        <v>1.158760159</v>
      </c>
      <c r="S24" s="229"/>
      <c r="T24" s="229"/>
      <c r="U24" s="229"/>
      <c r="V24" s="229"/>
      <c r="W24" s="229"/>
      <c r="X24" s="229"/>
      <c r="Y24" s="229"/>
      <c r="Z24" s="229"/>
      <c r="AA24" s="229"/>
      <c r="AB24" s="229"/>
      <c r="AC24" s="229"/>
      <c r="AD24" s="229"/>
      <c r="AE24" s="229"/>
      <c r="AF24" s="229"/>
      <c r="AG24" s="229"/>
      <c r="AH24" s="229"/>
      <c r="AI24" s="229"/>
      <c r="AJ24" s="229"/>
      <c r="AK24" s="229"/>
      <c r="AL24" s="229"/>
    </row>
    <row r="25" ht="12.0" customHeight="1">
      <c r="A25" s="306"/>
      <c r="B25" s="229"/>
      <c r="C25" s="279" t="s">
        <v>668</v>
      </c>
      <c r="D25" s="281">
        <v>26.13</v>
      </c>
      <c r="E25" s="281">
        <v>26.13</v>
      </c>
      <c r="F25" s="281">
        <v>35.4</v>
      </c>
      <c r="G25" s="281">
        <v>35.4</v>
      </c>
      <c r="H25" s="281">
        <v>46.42</v>
      </c>
      <c r="I25" s="281">
        <v>46.42</v>
      </c>
      <c r="J25" s="281">
        <v>101.83</v>
      </c>
      <c r="K25" s="282" t="s">
        <v>22</v>
      </c>
      <c r="L25" s="283">
        <f t="shared" ref="L25:O25" si="29">(E25-D25)/D25</f>
        <v>0</v>
      </c>
      <c r="M25" s="283">
        <f t="shared" si="29"/>
        <v>0.3547646383</v>
      </c>
      <c r="N25" s="283">
        <f t="shared" si="29"/>
        <v>0</v>
      </c>
      <c r="O25" s="283">
        <f t="shared" si="29"/>
        <v>0.311299435</v>
      </c>
      <c r="P25" s="285">
        <f t="shared" si="27"/>
        <v>0.6660640734</v>
      </c>
      <c r="Q25" s="283">
        <f t="shared" ref="Q25:R25" si="30">(I25-H25)/H25</f>
        <v>0</v>
      </c>
      <c r="R25" s="287">
        <f t="shared" si="30"/>
        <v>1.193666523</v>
      </c>
      <c r="S25" s="229"/>
      <c r="T25" s="229"/>
      <c r="U25" s="229"/>
      <c r="V25" s="229"/>
      <c r="W25" s="229"/>
      <c r="X25" s="229"/>
      <c r="Y25" s="229"/>
      <c r="Z25" s="229"/>
      <c r="AA25" s="229"/>
      <c r="AB25" s="229"/>
      <c r="AC25" s="229"/>
      <c r="AD25" s="229"/>
      <c r="AE25" s="229"/>
      <c r="AF25" s="229"/>
      <c r="AG25" s="229"/>
      <c r="AH25" s="229"/>
      <c r="AI25" s="229"/>
      <c r="AJ25" s="229"/>
      <c r="AK25" s="229"/>
      <c r="AL25" s="229"/>
    </row>
    <row r="26" ht="12.0" customHeight="1">
      <c r="A26" s="306"/>
      <c r="B26" s="307" t="s">
        <v>673</v>
      </c>
      <c r="C26" s="279"/>
      <c r="D26" s="281"/>
      <c r="E26" s="281"/>
      <c r="F26" s="281"/>
      <c r="G26" s="281"/>
      <c r="H26" s="281"/>
      <c r="I26" s="281"/>
      <c r="J26" s="281"/>
      <c r="K26" s="282"/>
      <c r="L26" s="283"/>
      <c r="M26" s="283"/>
      <c r="N26" s="283"/>
      <c r="O26" s="283"/>
      <c r="P26" s="285"/>
      <c r="Q26" s="283"/>
      <c r="R26" s="287"/>
      <c r="S26" s="229"/>
      <c r="T26" s="229"/>
      <c r="U26" s="229"/>
      <c r="V26" s="229"/>
      <c r="W26" s="229"/>
      <c r="X26" s="229"/>
      <c r="Y26" s="229"/>
      <c r="Z26" s="229"/>
      <c r="AA26" s="229"/>
      <c r="AB26" s="229"/>
      <c r="AC26" s="229"/>
      <c r="AD26" s="229"/>
      <c r="AE26" s="229"/>
      <c r="AF26" s="229"/>
      <c r="AG26" s="229"/>
      <c r="AH26" s="229"/>
      <c r="AI26" s="229"/>
      <c r="AJ26" s="229"/>
      <c r="AK26" s="229"/>
      <c r="AL26" s="229"/>
    </row>
    <row r="27" ht="12.0" customHeight="1">
      <c r="A27" s="306"/>
      <c r="B27" s="229"/>
      <c r="C27" s="279" t="s">
        <v>674</v>
      </c>
      <c r="D27" s="281">
        <v>46.2</v>
      </c>
      <c r="E27" s="281">
        <v>46.2</v>
      </c>
      <c r="F27" s="281">
        <v>51.2</v>
      </c>
      <c r="G27" s="281">
        <v>51.2</v>
      </c>
      <c r="H27" s="281">
        <v>70.14</v>
      </c>
      <c r="I27" s="281">
        <v>70.14</v>
      </c>
      <c r="J27" s="281">
        <v>112.2</v>
      </c>
      <c r="K27" s="282" t="s">
        <v>22</v>
      </c>
      <c r="L27" s="283">
        <f t="shared" ref="L27:O27" si="31">(E27-D27)/D27</f>
        <v>0</v>
      </c>
      <c r="M27" s="283">
        <f t="shared" si="31"/>
        <v>0.1082251082</v>
      </c>
      <c r="N27" s="283">
        <f t="shared" si="31"/>
        <v>0</v>
      </c>
      <c r="O27" s="283">
        <f t="shared" si="31"/>
        <v>0.369921875</v>
      </c>
      <c r="P27" s="285">
        <f t="shared" ref="P27:P28" si="34">SUM(L27:O27)</f>
        <v>0.4781469832</v>
      </c>
      <c r="Q27" s="283">
        <f t="shared" ref="Q27:R27" si="32">(I27-H27)/H27</f>
        <v>0</v>
      </c>
      <c r="R27" s="287">
        <f t="shared" si="32"/>
        <v>0.5996578272</v>
      </c>
      <c r="S27" s="229"/>
      <c r="T27" s="229"/>
      <c r="U27" s="229"/>
      <c r="V27" s="229"/>
      <c r="W27" s="229"/>
      <c r="X27" s="229"/>
      <c r="Y27" s="229"/>
      <c r="Z27" s="229"/>
      <c r="AA27" s="229"/>
      <c r="AB27" s="229"/>
      <c r="AC27" s="229"/>
      <c r="AD27" s="229"/>
      <c r="AE27" s="229"/>
      <c r="AF27" s="229"/>
      <c r="AG27" s="229"/>
      <c r="AH27" s="229"/>
      <c r="AI27" s="229"/>
      <c r="AJ27" s="229"/>
      <c r="AK27" s="229"/>
      <c r="AL27" s="229"/>
    </row>
    <row r="28" ht="12.0" customHeight="1">
      <c r="A28" s="306"/>
      <c r="B28" s="229"/>
      <c r="C28" s="279" t="s">
        <v>675</v>
      </c>
      <c r="D28" s="281">
        <v>39.9</v>
      </c>
      <c r="E28" s="281">
        <v>39.9</v>
      </c>
      <c r="F28" s="281">
        <v>44.9</v>
      </c>
      <c r="G28" s="281">
        <v>44.9</v>
      </c>
      <c r="H28" s="281">
        <v>61.51</v>
      </c>
      <c r="I28" s="281">
        <v>61.51</v>
      </c>
      <c r="J28" s="281">
        <v>98.42</v>
      </c>
      <c r="K28" s="282" t="s">
        <v>22</v>
      </c>
      <c r="L28" s="283">
        <f t="shared" ref="L28:O28" si="33">(E28-D28)/D28</f>
        <v>0</v>
      </c>
      <c r="M28" s="283">
        <f t="shared" si="33"/>
        <v>0.1253132832</v>
      </c>
      <c r="N28" s="283">
        <f t="shared" si="33"/>
        <v>0</v>
      </c>
      <c r="O28" s="283">
        <f t="shared" si="33"/>
        <v>0.3699331849</v>
      </c>
      <c r="P28" s="285">
        <f t="shared" si="34"/>
        <v>0.4952464681</v>
      </c>
      <c r="Q28" s="283">
        <f t="shared" ref="Q28:R28" si="35">(I28-H28)/H28</f>
        <v>0</v>
      </c>
      <c r="R28" s="287">
        <f t="shared" si="35"/>
        <v>0.6000650301</v>
      </c>
      <c r="S28" s="229"/>
      <c r="T28" s="229"/>
      <c r="U28" s="229"/>
      <c r="V28" s="229"/>
      <c r="W28" s="229"/>
      <c r="X28" s="229"/>
      <c r="Y28" s="229"/>
      <c r="Z28" s="229"/>
      <c r="AA28" s="229"/>
      <c r="AB28" s="229"/>
      <c r="AC28" s="229"/>
      <c r="AD28" s="229"/>
      <c r="AE28" s="229"/>
      <c r="AF28" s="229"/>
      <c r="AG28" s="229"/>
      <c r="AH28" s="229"/>
      <c r="AI28" s="229"/>
      <c r="AJ28" s="229"/>
      <c r="AK28" s="229"/>
      <c r="AL28" s="229"/>
    </row>
    <row r="29" ht="12.0" customHeight="1">
      <c r="A29" s="306"/>
      <c r="B29" s="307" t="s">
        <v>677</v>
      </c>
      <c r="C29" s="279"/>
      <c r="D29" s="281"/>
      <c r="E29" s="281"/>
      <c r="F29" s="281"/>
      <c r="G29" s="281"/>
      <c r="H29" s="281"/>
      <c r="I29" s="281"/>
      <c r="J29" s="281"/>
      <c r="K29" s="282"/>
      <c r="L29" s="283"/>
      <c r="M29" s="283"/>
      <c r="N29" s="283"/>
      <c r="O29" s="283"/>
      <c r="P29" s="285"/>
      <c r="Q29" s="283"/>
      <c r="R29" s="287"/>
      <c r="S29" s="229"/>
      <c r="T29" s="229"/>
      <c r="U29" s="229"/>
      <c r="V29" s="229"/>
      <c r="W29" s="229"/>
      <c r="X29" s="229"/>
      <c r="Y29" s="229"/>
      <c r="Z29" s="229"/>
      <c r="AA29" s="229"/>
      <c r="AB29" s="229"/>
      <c r="AC29" s="229"/>
      <c r="AD29" s="229"/>
      <c r="AE29" s="229"/>
      <c r="AF29" s="229"/>
      <c r="AG29" s="229"/>
      <c r="AH29" s="229"/>
      <c r="AI29" s="229"/>
      <c r="AJ29" s="229"/>
      <c r="AK29" s="229"/>
      <c r="AL29" s="229"/>
    </row>
    <row r="30" ht="12.0" customHeight="1">
      <c r="A30" s="306"/>
      <c r="B30" s="229"/>
      <c r="C30" s="279" t="s">
        <v>649</v>
      </c>
      <c r="D30" s="281">
        <v>40.04</v>
      </c>
      <c r="E30" s="281">
        <v>40.04</v>
      </c>
      <c r="F30" s="281">
        <v>47.68</v>
      </c>
      <c r="G30" s="281">
        <v>47.68</v>
      </c>
      <c r="H30" s="281">
        <v>66.06</v>
      </c>
      <c r="I30" s="281">
        <v>65.3</v>
      </c>
      <c r="J30" s="281">
        <v>139.38</v>
      </c>
      <c r="K30" s="282" t="s">
        <v>22</v>
      </c>
      <c r="L30" s="283">
        <f t="shared" ref="L30:O30" si="36">(E30-D30)/D30</f>
        <v>0</v>
      </c>
      <c r="M30" s="283">
        <f t="shared" si="36"/>
        <v>0.1908091908</v>
      </c>
      <c r="N30" s="283">
        <f t="shared" si="36"/>
        <v>0</v>
      </c>
      <c r="O30" s="283">
        <f t="shared" si="36"/>
        <v>0.3854865772</v>
      </c>
      <c r="P30" s="285">
        <f t="shared" ref="P30:P32" si="39">SUM(L30:O30)</f>
        <v>0.576295768</v>
      </c>
      <c r="Q30" s="283">
        <f t="shared" ref="Q30:R30" si="37">(I30-H30)/H30</f>
        <v>-0.0115046927</v>
      </c>
      <c r="R30" s="287">
        <f t="shared" si="37"/>
        <v>1.134456355</v>
      </c>
      <c r="S30" s="229"/>
      <c r="T30" s="229"/>
      <c r="U30" s="229"/>
      <c r="V30" s="229"/>
      <c r="W30" s="229"/>
      <c r="X30" s="229"/>
      <c r="Y30" s="229"/>
      <c r="Z30" s="229"/>
      <c r="AA30" s="229"/>
      <c r="AB30" s="229"/>
      <c r="AC30" s="229"/>
      <c r="AD30" s="229"/>
      <c r="AE30" s="229"/>
      <c r="AF30" s="229"/>
      <c r="AG30" s="229"/>
      <c r="AH30" s="229"/>
      <c r="AI30" s="229"/>
      <c r="AJ30" s="229"/>
      <c r="AK30" s="229"/>
      <c r="AL30" s="229"/>
    </row>
    <row r="31" ht="12.0" customHeight="1">
      <c r="A31" s="306"/>
      <c r="B31" s="229"/>
      <c r="C31" s="279" t="s">
        <v>653</v>
      </c>
      <c r="D31" s="281">
        <v>38.95</v>
      </c>
      <c r="E31" s="281">
        <v>38.95</v>
      </c>
      <c r="F31" s="281">
        <v>46.58</v>
      </c>
      <c r="G31" s="281">
        <v>46.58</v>
      </c>
      <c r="H31" s="281">
        <v>63.82</v>
      </c>
      <c r="I31" s="281">
        <v>63.82</v>
      </c>
      <c r="J31" s="281">
        <v>137.02</v>
      </c>
      <c r="K31" s="282" t="s">
        <v>22</v>
      </c>
      <c r="L31" s="283">
        <f t="shared" ref="L31:O31" si="38">(E31-D31)/D31</f>
        <v>0</v>
      </c>
      <c r="M31" s="283">
        <f t="shared" si="38"/>
        <v>0.1958921694</v>
      </c>
      <c r="N31" s="283">
        <f t="shared" si="38"/>
        <v>0</v>
      </c>
      <c r="O31" s="283">
        <f t="shared" si="38"/>
        <v>0.3701159296</v>
      </c>
      <c r="P31" s="285">
        <f t="shared" si="39"/>
        <v>0.566008099</v>
      </c>
      <c r="Q31" s="283">
        <f t="shared" ref="Q31:R31" si="40">(I31-H31)/H31</f>
        <v>0</v>
      </c>
      <c r="R31" s="287">
        <f t="shared" si="40"/>
        <v>1.14697587</v>
      </c>
      <c r="S31" s="229"/>
      <c r="T31" s="229"/>
      <c r="U31" s="229"/>
      <c r="V31" s="229"/>
      <c r="W31" s="229"/>
      <c r="X31" s="229"/>
      <c r="Y31" s="229"/>
      <c r="Z31" s="229"/>
      <c r="AA31" s="229"/>
      <c r="AB31" s="229"/>
      <c r="AC31" s="229"/>
      <c r="AD31" s="229"/>
      <c r="AE31" s="229"/>
      <c r="AF31" s="229"/>
      <c r="AG31" s="229"/>
      <c r="AH31" s="229"/>
      <c r="AI31" s="229"/>
      <c r="AJ31" s="229"/>
      <c r="AK31" s="229"/>
      <c r="AL31" s="229"/>
    </row>
    <row r="32" ht="12.0" customHeight="1">
      <c r="A32" s="306"/>
      <c r="B32" s="229"/>
      <c r="C32" s="279" t="s">
        <v>656</v>
      </c>
      <c r="D32" s="281">
        <v>34.8</v>
      </c>
      <c r="E32" s="281">
        <v>34.8</v>
      </c>
      <c r="F32" s="281">
        <v>42.44</v>
      </c>
      <c r="G32" s="281">
        <v>42.44</v>
      </c>
      <c r="H32" s="281">
        <v>63.82</v>
      </c>
      <c r="I32" s="281">
        <v>63.82</v>
      </c>
      <c r="J32" s="281">
        <v>137.02</v>
      </c>
      <c r="K32" s="282" t="s">
        <v>22</v>
      </c>
      <c r="L32" s="283">
        <f t="shared" ref="L32:O32" si="41">(E32-D32)/D32</f>
        <v>0</v>
      </c>
      <c r="M32" s="283">
        <f t="shared" si="41"/>
        <v>0.2195402299</v>
      </c>
      <c r="N32" s="283">
        <f t="shared" si="41"/>
        <v>0</v>
      </c>
      <c r="O32" s="283">
        <f t="shared" si="41"/>
        <v>0.5037700283</v>
      </c>
      <c r="P32" s="285">
        <f t="shared" si="39"/>
        <v>0.7233102582</v>
      </c>
      <c r="Q32" s="283">
        <f t="shared" ref="Q32:R32" si="42">(I32-H32)/H32</f>
        <v>0</v>
      </c>
      <c r="R32" s="287">
        <f t="shared" si="42"/>
        <v>1.14697587</v>
      </c>
      <c r="S32" s="229"/>
      <c r="T32" s="229"/>
      <c r="U32" s="229"/>
      <c r="V32" s="229"/>
      <c r="W32" s="229"/>
      <c r="X32" s="229"/>
      <c r="Y32" s="229"/>
      <c r="Z32" s="229"/>
      <c r="AA32" s="229"/>
      <c r="AB32" s="229"/>
      <c r="AC32" s="229"/>
      <c r="AD32" s="229"/>
      <c r="AE32" s="229"/>
      <c r="AF32" s="229"/>
      <c r="AG32" s="229"/>
      <c r="AH32" s="229"/>
      <c r="AI32" s="229"/>
      <c r="AJ32" s="229"/>
      <c r="AK32" s="229"/>
      <c r="AL32" s="229"/>
    </row>
    <row r="33" ht="12.0" customHeight="1">
      <c r="A33" s="306"/>
      <c r="B33" s="307" t="s">
        <v>678</v>
      </c>
      <c r="C33" s="279"/>
      <c r="D33" s="281"/>
      <c r="E33" s="281"/>
      <c r="F33" s="281"/>
      <c r="G33" s="281"/>
      <c r="H33" s="281"/>
      <c r="I33" s="281"/>
      <c r="J33" s="281"/>
      <c r="K33" s="282"/>
      <c r="L33" s="283"/>
      <c r="M33" s="283"/>
      <c r="N33" s="283"/>
      <c r="O33" s="283"/>
      <c r="P33" s="285"/>
      <c r="Q33" s="283"/>
      <c r="R33" s="287"/>
      <c r="S33" s="229"/>
      <c r="T33" s="229"/>
      <c r="U33" s="229"/>
      <c r="V33" s="229"/>
      <c r="W33" s="229"/>
      <c r="X33" s="229"/>
      <c r="Y33" s="229"/>
      <c r="Z33" s="229"/>
      <c r="AA33" s="229"/>
      <c r="AB33" s="229"/>
      <c r="AC33" s="229"/>
      <c r="AD33" s="229"/>
      <c r="AE33" s="229"/>
      <c r="AF33" s="229"/>
      <c r="AG33" s="229"/>
      <c r="AH33" s="229"/>
      <c r="AI33" s="229"/>
      <c r="AJ33" s="229"/>
      <c r="AK33" s="229"/>
      <c r="AL33" s="229"/>
    </row>
    <row r="34" ht="12.0" customHeight="1">
      <c r="A34" s="306"/>
      <c r="B34" s="307"/>
      <c r="C34" s="279" t="s">
        <v>679</v>
      </c>
      <c r="D34" s="281">
        <v>37.4</v>
      </c>
      <c r="E34" s="281">
        <v>37.4</v>
      </c>
      <c r="F34" s="281">
        <v>43.0</v>
      </c>
      <c r="G34" s="281">
        <v>43.0</v>
      </c>
      <c r="H34" s="281">
        <v>61.8</v>
      </c>
      <c r="I34" s="281">
        <v>58.0</v>
      </c>
      <c r="J34" s="281">
        <v>92.8</v>
      </c>
      <c r="K34" s="282" t="s">
        <v>22</v>
      </c>
      <c r="L34" s="283">
        <f t="shared" ref="L34:O34" si="43">(E34-D34)/D34</f>
        <v>0</v>
      </c>
      <c r="M34" s="283">
        <f t="shared" si="43"/>
        <v>0.1497326203</v>
      </c>
      <c r="N34" s="283">
        <f t="shared" si="43"/>
        <v>0</v>
      </c>
      <c r="O34" s="283">
        <f t="shared" si="43"/>
        <v>0.4372093023</v>
      </c>
      <c r="P34" s="285">
        <f t="shared" ref="P34:P35" si="46">SUM(L34:O34)</f>
        <v>0.5869419226</v>
      </c>
      <c r="Q34" s="283">
        <f t="shared" ref="Q34:R34" si="44">(I34-H34)/H34</f>
        <v>-0.06148867314</v>
      </c>
      <c r="R34" s="287">
        <f t="shared" si="44"/>
        <v>0.6</v>
      </c>
      <c r="S34" s="229"/>
      <c r="T34" s="229"/>
      <c r="U34" s="229"/>
      <c r="V34" s="229"/>
      <c r="W34" s="229"/>
      <c r="X34" s="229"/>
      <c r="Y34" s="229"/>
      <c r="Z34" s="229"/>
      <c r="AA34" s="229"/>
      <c r="AB34" s="229"/>
      <c r="AC34" s="229"/>
      <c r="AD34" s="229"/>
      <c r="AE34" s="229"/>
      <c r="AF34" s="229"/>
      <c r="AG34" s="229"/>
      <c r="AH34" s="229"/>
      <c r="AI34" s="229"/>
      <c r="AJ34" s="229"/>
      <c r="AK34" s="229"/>
      <c r="AL34" s="229"/>
    </row>
    <row r="35" ht="12.0" customHeight="1">
      <c r="A35" s="306"/>
      <c r="B35" s="229"/>
      <c r="C35" s="279" t="s">
        <v>680</v>
      </c>
      <c r="D35" s="281">
        <v>30.96</v>
      </c>
      <c r="E35" s="281">
        <v>30.96</v>
      </c>
      <c r="F35" s="281">
        <v>35.6</v>
      </c>
      <c r="G35" s="281">
        <v>35.6</v>
      </c>
      <c r="H35" s="281">
        <v>56.0</v>
      </c>
      <c r="I35" s="281">
        <v>49.6</v>
      </c>
      <c r="J35" s="281">
        <v>79.36</v>
      </c>
      <c r="K35" s="282" t="s">
        <v>22</v>
      </c>
      <c r="L35" s="283">
        <f t="shared" ref="L35:O35" si="45">(E35-D35)/D35</f>
        <v>0</v>
      </c>
      <c r="M35" s="283">
        <f t="shared" si="45"/>
        <v>0.149870801</v>
      </c>
      <c r="N35" s="283">
        <f t="shared" si="45"/>
        <v>0</v>
      </c>
      <c r="O35" s="283">
        <f t="shared" si="45"/>
        <v>0.5730337079</v>
      </c>
      <c r="P35" s="285">
        <f t="shared" si="46"/>
        <v>0.7229045089</v>
      </c>
      <c r="Q35" s="283">
        <f t="shared" ref="Q35:R35" si="47">(I35-H35)/H35</f>
        <v>-0.1142857143</v>
      </c>
      <c r="R35" s="287">
        <f t="shared" si="47"/>
        <v>0.6</v>
      </c>
      <c r="S35" s="229"/>
      <c r="T35" s="229"/>
      <c r="U35" s="229"/>
      <c r="V35" s="229"/>
      <c r="W35" s="229"/>
      <c r="X35" s="229"/>
      <c r="Y35" s="229"/>
      <c r="Z35" s="229"/>
      <c r="AA35" s="229"/>
      <c r="AB35" s="229"/>
      <c r="AC35" s="229"/>
      <c r="AD35" s="229"/>
      <c r="AE35" s="229"/>
      <c r="AF35" s="229"/>
      <c r="AG35" s="229"/>
      <c r="AH35" s="229"/>
      <c r="AI35" s="229"/>
      <c r="AJ35" s="229"/>
      <c r="AK35" s="229"/>
      <c r="AL35" s="229"/>
    </row>
    <row r="36" ht="12.0" customHeight="1">
      <c r="A36" s="306"/>
      <c r="B36" s="307" t="s">
        <v>681</v>
      </c>
      <c r="C36" s="279"/>
      <c r="D36" s="281"/>
      <c r="E36" s="281"/>
      <c r="F36" s="281"/>
      <c r="G36" s="281"/>
      <c r="H36" s="281"/>
      <c r="I36" s="281"/>
      <c r="J36" s="281"/>
      <c r="K36" s="282"/>
      <c r="L36" s="283"/>
      <c r="M36" s="283"/>
      <c r="N36" s="283"/>
      <c r="O36" s="283"/>
      <c r="P36" s="285"/>
      <c r="Q36" s="283"/>
      <c r="R36" s="287"/>
      <c r="S36" s="229"/>
      <c r="T36" s="229"/>
      <c r="U36" s="229"/>
      <c r="V36" s="229"/>
      <c r="W36" s="229"/>
      <c r="X36" s="229"/>
      <c r="Y36" s="229"/>
      <c r="Z36" s="229"/>
      <c r="AA36" s="229"/>
      <c r="AB36" s="229"/>
      <c r="AC36" s="229"/>
      <c r="AD36" s="229"/>
      <c r="AE36" s="229"/>
      <c r="AF36" s="229"/>
      <c r="AG36" s="229"/>
      <c r="AH36" s="229"/>
      <c r="AI36" s="229"/>
      <c r="AJ36" s="229"/>
      <c r="AK36" s="229"/>
      <c r="AL36" s="229"/>
    </row>
    <row r="37" ht="12.0" customHeight="1">
      <c r="A37" s="306"/>
      <c r="B37" s="229"/>
      <c r="C37" s="279" t="s">
        <v>682</v>
      </c>
      <c r="D37" s="281">
        <v>35.2</v>
      </c>
      <c r="E37" s="281">
        <v>35.2</v>
      </c>
      <c r="F37" s="281">
        <v>43.2</v>
      </c>
      <c r="G37" s="281">
        <v>43.2</v>
      </c>
      <c r="H37" s="281">
        <v>57.2</v>
      </c>
      <c r="I37" s="281">
        <v>62.4</v>
      </c>
      <c r="J37" s="281">
        <v>123.32</v>
      </c>
      <c r="K37" s="282" t="s">
        <v>22</v>
      </c>
      <c r="L37" s="283">
        <f t="shared" ref="L37:O37" si="48">(E37-D37)/D37</f>
        <v>0</v>
      </c>
      <c r="M37" s="283">
        <f t="shared" si="48"/>
        <v>0.2272727273</v>
      </c>
      <c r="N37" s="283">
        <f t="shared" si="48"/>
        <v>0</v>
      </c>
      <c r="O37" s="283">
        <f t="shared" si="48"/>
        <v>0.3240740741</v>
      </c>
      <c r="P37" s="285">
        <f t="shared" ref="P37:P38" si="51">SUM(L37:O37)</f>
        <v>0.5513468013</v>
      </c>
      <c r="Q37" s="283">
        <f t="shared" ref="Q37:R37" si="49">(I37-H37)/H37</f>
        <v>0.09090909091</v>
      </c>
      <c r="R37" s="287">
        <f t="shared" si="49"/>
        <v>0.9762820513</v>
      </c>
      <c r="S37" s="229"/>
      <c r="T37" s="229"/>
      <c r="U37" s="229"/>
      <c r="V37" s="229"/>
      <c r="W37" s="229"/>
      <c r="X37" s="229"/>
      <c r="Y37" s="229"/>
      <c r="Z37" s="229"/>
      <c r="AA37" s="229"/>
      <c r="AB37" s="229"/>
      <c r="AC37" s="229"/>
      <c r="AD37" s="229"/>
      <c r="AE37" s="229"/>
      <c r="AF37" s="229"/>
      <c r="AG37" s="229"/>
      <c r="AH37" s="229"/>
      <c r="AI37" s="229"/>
      <c r="AJ37" s="229"/>
      <c r="AK37" s="229"/>
      <c r="AL37" s="229"/>
    </row>
    <row r="38" ht="12.0" customHeight="1">
      <c r="A38" s="306"/>
      <c r="B38" s="229"/>
      <c r="C38" s="279" t="s">
        <v>683</v>
      </c>
      <c r="D38" s="281">
        <v>25.6</v>
      </c>
      <c r="E38" s="281">
        <v>25.6</v>
      </c>
      <c r="F38" s="281">
        <v>33.6</v>
      </c>
      <c r="G38" s="281">
        <v>33.6</v>
      </c>
      <c r="H38" s="281">
        <v>44.4</v>
      </c>
      <c r="I38" s="281">
        <v>44.4</v>
      </c>
      <c r="J38" s="281">
        <v>103.4</v>
      </c>
      <c r="K38" s="282" t="s">
        <v>22</v>
      </c>
      <c r="L38" s="283">
        <f t="shared" ref="L38:O38" si="50">(E38-D38)/D38</f>
        <v>0</v>
      </c>
      <c r="M38" s="283">
        <f t="shared" si="50"/>
        <v>0.3125</v>
      </c>
      <c r="N38" s="283">
        <f t="shared" si="50"/>
        <v>0</v>
      </c>
      <c r="O38" s="283">
        <f t="shared" si="50"/>
        <v>0.3214285714</v>
      </c>
      <c r="P38" s="285">
        <f t="shared" si="51"/>
        <v>0.6339285714</v>
      </c>
      <c r="Q38" s="283">
        <f t="shared" ref="Q38:R38" si="52">(I38-H38)/H38</f>
        <v>0</v>
      </c>
      <c r="R38" s="287">
        <f t="shared" si="52"/>
        <v>1.328828829</v>
      </c>
      <c r="S38" s="229"/>
      <c r="T38" s="229"/>
      <c r="U38" s="229"/>
      <c r="V38" s="229"/>
      <c r="W38" s="229"/>
      <c r="X38" s="229"/>
      <c r="Y38" s="229"/>
      <c r="Z38" s="229"/>
      <c r="AA38" s="229"/>
      <c r="AB38" s="229"/>
      <c r="AC38" s="229"/>
      <c r="AD38" s="229"/>
      <c r="AE38" s="229"/>
      <c r="AF38" s="229"/>
      <c r="AG38" s="229"/>
      <c r="AH38" s="229"/>
      <c r="AI38" s="229"/>
      <c r="AJ38" s="229"/>
      <c r="AK38" s="229"/>
      <c r="AL38" s="229"/>
    </row>
    <row r="39" ht="27.0" customHeight="1">
      <c r="A39" s="315" t="s">
        <v>684</v>
      </c>
      <c r="C39" s="236"/>
      <c r="D39" s="281"/>
      <c r="E39" s="281"/>
      <c r="F39" s="281"/>
      <c r="G39" s="281"/>
      <c r="H39" s="281"/>
      <c r="I39" s="281"/>
      <c r="J39" s="281"/>
      <c r="K39" s="282"/>
      <c r="L39" s="283"/>
      <c r="M39" s="283"/>
      <c r="N39" s="283"/>
      <c r="O39" s="283"/>
      <c r="P39" s="285"/>
      <c r="Q39" s="283"/>
      <c r="R39" s="287"/>
      <c r="S39" s="229"/>
      <c r="T39" s="229"/>
      <c r="U39" s="229"/>
      <c r="V39" s="229"/>
      <c r="W39" s="229"/>
      <c r="X39" s="229"/>
      <c r="Y39" s="229"/>
      <c r="Z39" s="229"/>
      <c r="AA39" s="229"/>
      <c r="AB39" s="229"/>
      <c r="AC39" s="229"/>
      <c r="AD39" s="229"/>
      <c r="AE39" s="229"/>
      <c r="AF39" s="229"/>
      <c r="AG39" s="229"/>
      <c r="AH39" s="229"/>
      <c r="AI39" s="229"/>
      <c r="AJ39" s="229"/>
      <c r="AK39" s="229"/>
      <c r="AL39" s="229"/>
    </row>
    <row r="40" ht="12.0" customHeight="1">
      <c r="A40" s="306"/>
      <c r="B40" s="229"/>
      <c r="C40" s="279" t="s">
        <v>685</v>
      </c>
      <c r="D40" s="281">
        <v>41.75</v>
      </c>
      <c r="E40" s="281">
        <v>41.75</v>
      </c>
      <c r="F40" s="281">
        <v>48.17</v>
      </c>
      <c r="G40" s="281">
        <v>48.17</v>
      </c>
      <c r="H40" s="281">
        <v>66.65</v>
      </c>
      <c r="I40" s="281">
        <v>66.65</v>
      </c>
      <c r="J40" s="281">
        <v>164.32</v>
      </c>
      <c r="K40" s="282" t="s">
        <v>22</v>
      </c>
      <c r="L40" s="283">
        <f t="shared" ref="L40:O40" si="53">(E40-D40)/D40</f>
        <v>0</v>
      </c>
      <c r="M40" s="283">
        <f t="shared" si="53"/>
        <v>0.1537724551</v>
      </c>
      <c r="N40" s="283">
        <f t="shared" si="53"/>
        <v>0</v>
      </c>
      <c r="O40" s="283">
        <f t="shared" si="53"/>
        <v>0.3836412705</v>
      </c>
      <c r="P40" s="285">
        <f t="shared" ref="P40:P41" si="56">SUM(L40:O40)</f>
        <v>0.5374137256</v>
      </c>
      <c r="Q40" s="283">
        <f t="shared" ref="Q40:R40" si="54">(I40-H40)/H40</f>
        <v>0</v>
      </c>
      <c r="R40" s="287">
        <f t="shared" si="54"/>
        <v>1.465416354</v>
      </c>
      <c r="S40" s="229"/>
      <c r="T40" s="229"/>
      <c r="U40" s="229"/>
      <c r="V40" s="229"/>
      <c r="W40" s="229"/>
      <c r="X40" s="229"/>
      <c r="Y40" s="229"/>
      <c r="Z40" s="229"/>
      <c r="AA40" s="229"/>
      <c r="AB40" s="229"/>
      <c r="AC40" s="229"/>
      <c r="AD40" s="229"/>
      <c r="AE40" s="229"/>
      <c r="AF40" s="229"/>
      <c r="AG40" s="229"/>
      <c r="AH40" s="229"/>
      <c r="AI40" s="229"/>
      <c r="AJ40" s="229"/>
      <c r="AK40" s="229"/>
      <c r="AL40" s="229"/>
    </row>
    <row r="41" ht="12.0" customHeight="1">
      <c r="A41" s="306"/>
      <c r="B41" s="229"/>
      <c r="C41" s="279" t="s">
        <v>47</v>
      </c>
      <c r="D41" s="281">
        <v>30.5</v>
      </c>
      <c r="E41" s="281">
        <v>30.5</v>
      </c>
      <c r="F41" s="281">
        <v>38.14</v>
      </c>
      <c r="G41" s="281">
        <v>38.14</v>
      </c>
      <c r="H41" s="281">
        <v>52.6</v>
      </c>
      <c r="I41" s="281">
        <v>52.6</v>
      </c>
      <c r="J41" s="281">
        <v>140.39</v>
      </c>
      <c r="K41" s="282" t="s">
        <v>22</v>
      </c>
      <c r="L41" s="283">
        <f t="shared" ref="L41:O41" si="55">(E41-D41)/D41</f>
        <v>0</v>
      </c>
      <c r="M41" s="283">
        <f t="shared" si="55"/>
        <v>0.2504918033</v>
      </c>
      <c r="N41" s="283">
        <f t="shared" si="55"/>
        <v>0</v>
      </c>
      <c r="O41" s="283">
        <f t="shared" si="55"/>
        <v>0.3791295228</v>
      </c>
      <c r="P41" s="285">
        <f t="shared" si="56"/>
        <v>0.6296213261</v>
      </c>
      <c r="Q41" s="283">
        <f t="shared" ref="Q41:R41" si="57">(I41-H41)/H41</f>
        <v>0</v>
      </c>
      <c r="R41" s="287">
        <f t="shared" si="57"/>
        <v>1.669011407</v>
      </c>
      <c r="S41" s="229"/>
      <c r="T41" s="229"/>
      <c r="U41" s="229"/>
      <c r="V41" s="229"/>
      <c r="W41" s="229"/>
      <c r="X41" s="229"/>
      <c r="Y41" s="229"/>
      <c r="Z41" s="229"/>
      <c r="AA41" s="229"/>
      <c r="AB41" s="229"/>
      <c r="AC41" s="229"/>
      <c r="AD41" s="229"/>
      <c r="AE41" s="229"/>
      <c r="AF41" s="229"/>
      <c r="AG41" s="229"/>
      <c r="AH41" s="229"/>
      <c r="AI41" s="229"/>
      <c r="AJ41" s="229"/>
      <c r="AK41" s="229"/>
      <c r="AL41" s="229"/>
    </row>
    <row r="42" ht="12.0" customHeight="1">
      <c r="A42" s="306"/>
      <c r="B42" s="307" t="s">
        <v>686</v>
      </c>
      <c r="C42" s="279"/>
      <c r="D42" s="281"/>
      <c r="E42" s="281"/>
      <c r="F42" s="281"/>
      <c r="G42" s="281"/>
      <c r="H42" s="281"/>
      <c r="I42" s="281"/>
      <c r="J42" s="281"/>
      <c r="K42" s="282"/>
      <c r="L42" s="283"/>
      <c r="M42" s="283"/>
      <c r="N42" s="283"/>
      <c r="O42" s="283"/>
      <c r="P42" s="285"/>
      <c r="Q42" s="283"/>
      <c r="R42" s="287"/>
      <c r="S42" s="229"/>
      <c r="T42" s="229"/>
      <c r="U42" s="229"/>
      <c r="V42" s="229"/>
      <c r="W42" s="229"/>
      <c r="X42" s="229"/>
      <c r="Y42" s="229"/>
      <c r="Z42" s="229"/>
      <c r="AA42" s="229"/>
      <c r="AB42" s="229"/>
      <c r="AC42" s="229"/>
      <c r="AD42" s="229"/>
      <c r="AE42" s="229"/>
      <c r="AF42" s="229"/>
      <c r="AG42" s="229"/>
      <c r="AH42" s="229"/>
      <c r="AI42" s="229"/>
      <c r="AJ42" s="229"/>
      <c r="AK42" s="229"/>
      <c r="AL42" s="229"/>
    </row>
    <row r="43" ht="12.0" customHeight="1">
      <c r="A43" s="306"/>
      <c r="B43" s="64"/>
      <c r="C43" s="279" t="s">
        <v>687</v>
      </c>
      <c r="D43" s="281">
        <v>35.8</v>
      </c>
      <c r="E43" s="281">
        <v>35.8</v>
      </c>
      <c r="F43" s="281">
        <v>42.31</v>
      </c>
      <c r="G43" s="281">
        <v>42.31</v>
      </c>
      <c r="H43" s="281">
        <v>60.53</v>
      </c>
      <c r="I43" s="281">
        <v>60.53</v>
      </c>
      <c r="J43" s="281">
        <v>108.76</v>
      </c>
      <c r="K43" s="282" t="s">
        <v>22</v>
      </c>
      <c r="L43" s="283">
        <f t="shared" ref="L43:O43" si="58">(E43-D43)/D43</f>
        <v>0</v>
      </c>
      <c r="M43" s="283">
        <f t="shared" si="58"/>
        <v>0.1818435754</v>
      </c>
      <c r="N43" s="283">
        <f t="shared" si="58"/>
        <v>0</v>
      </c>
      <c r="O43" s="283">
        <f t="shared" si="58"/>
        <v>0.4306310565</v>
      </c>
      <c r="P43" s="285">
        <f t="shared" ref="P43:P46" si="61">SUM(L43:O43)</f>
        <v>0.6124746319</v>
      </c>
      <c r="Q43" s="283">
        <f t="shared" ref="Q43:R43" si="59">(I43-H43)/H43</f>
        <v>0</v>
      </c>
      <c r="R43" s="287">
        <f t="shared" si="59"/>
        <v>0.7967949777</v>
      </c>
      <c r="S43" s="229"/>
      <c r="T43" s="229"/>
      <c r="U43" s="229"/>
      <c r="V43" s="229"/>
      <c r="W43" s="229"/>
      <c r="X43" s="229"/>
      <c r="Y43" s="229"/>
      <c r="Z43" s="229"/>
      <c r="AA43" s="229"/>
      <c r="AB43" s="229"/>
      <c r="AC43" s="229"/>
      <c r="AD43" s="229"/>
      <c r="AE43" s="229"/>
      <c r="AF43" s="229"/>
      <c r="AG43" s="229"/>
      <c r="AH43" s="229"/>
      <c r="AI43" s="229"/>
      <c r="AJ43" s="229"/>
      <c r="AK43" s="229"/>
      <c r="AL43" s="229"/>
    </row>
    <row r="44" ht="12.0" customHeight="1">
      <c r="A44" s="306"/>
      <c r="B44" s="229"/>
      <c r="C44" s="279" t="s">
        <v>688</v>
      </c>
      <c r="D44" s="281">
        <v>29.86</v>
      </c>
      <c r="E44" s="281">
        <v>29.86</v>
      </c>
      <c r="F44" s="281">
        <v>38.97</v>
      </c>
      <c r="G44" s="281">
        <v>38.97</v>
      </c>
      <c r="H44" s="281">
        <v>56.38</v>
      </c>
      <c r="I44" s="281">
        <v>56.38</v>
      </c>
      <c r="J44" s="281">
        <v>95.39</v>
      </c>
      <c r="K44" s="282" t="s">
        <v>22</v>
      </c>
      <c r="L44" s="283">
        <f t="shared" ref="L44:O44" si="60">(E44-D44)/D44</f>
        <v>0</v>
      </c>
      <c r="M44" s="283">
        <f t="shared" si="60"/>
        <v>0.305090422</v>
      </c>
      <c r="N44" s="283">
        <f t="shared" si="60"/>
        <v>0</v>
      </c>
      <c r="O44" s="283">
        <f t="shared" si="60"/>
        <v>0.4467539133</v>
      </c>
      <c r="P44" s="285">
        <f t="shared" si="61"/>
        <v>0.7518443352</v>
      </c>
      <c r="Q44" s="283">
        <f t="shared" ref="Q44:R44" si="62">(I44-H44)/H44</f>
        <v>0</v>
      </c>
      <c r="R44" s="287">
        <f t="shared" si="62"/>
        <v>0.6919120255</v>
      </c>
      <c r="S44" s="229"/>
      <c r="T44" s="229"/>
      <c r="U44" s="229"/>
      <c r="V44" s="229"/>
      <c r="W44" s="229"/>
      <c r="X44" s="229"/>
      <c r="Y44" s="229"/>
      <c r="Z44" s="229"/>
      <c r="AA44" s="229"/>
      <c r="AB44" s="229"/>
      <c r="AC44" s="229"/>
      <c r="AD44" s="229"/>
      <c r="AE44" s="229"/>
      <c r="AF44" s="229"/>
      <c r="AG44" s="229"/>
      <c r="AH44" s="229"/>
      <c r="AI44" s="229"/>
      <c r="AJ44" s="229"/>
      <c r="AK44" s="229"/>
      <c r="AL44" s="229"/>
    </row>
    <row r="45" ht="12.0" customHeight="1">
      <c r="A45" s="306"/>
      <c r="B45" s="229"/>
      <c r="C45" s="279" t="s">
        <v>689</v>
      </c>
      <c r="D45" s="281">
        <v>26.89</v>
      </c>
      <c r="E45" s="281">
        <v>26.89</v>
      </c>
      <c r="F45" s="281">
        <v>33.58</v>
      </c>
      <c r="G45" s="281">
        <v>33.58</v>
      </c>
      <c r="H45" s="281">
        <v>49.75</v>
      </c>
      <c r="I45" s="281">
        <v>49.75</v>
      </c>
      <c r="J45" s="281">
        <v>92.96</v>
      </c>
      <c r="K45" s="282" t="s">
        <v>22</v>
      </c>
      <c r="L45" s="283">
        <f t="shared" ref="L45:O45" si="63">(E45-D45)/D45</f>
        <v>0</v>
      </c>
      <c r="M45" s="283">
        <f t="shared" si="63"/>
        <v>0.2487913723</v>
      </c>
      <c r="N45" s="283">
        <f t="shared" si="63"/>
        <v>0</v>
      </c>
      <c r="O45" s="283">
        <f t="shared" si="63"/>
        <v>0.4815366289</v>
      </c>
      <c r="P45" s="285">
        <f t="shared" si="61"/>
        <v>0.7303280012</v>
      </c>
      <c r="Q45" s="283">
        <f t="shared" ref="Q45:R45" si="64">(I45-H45)/H45</f>
        <v>0</v>
      </c>
      <c r="R45" s="287">
        <f t="shared" si="64"/>
        <v>0.8685427136</v>
      </c>
      <c r="S45" s="229"/>
      <c r="T45" s="229"/>
      <c r="U45" s="229"/>
      <c r="V45" s="229"/>
      <c r="W45" s="229"/>
      <c r="X45" s="229"/>
      <c r="Y45" s="229"/>
      <c r="Z45" s="229"/>
      <c r="AA45" s="229"/>
      <c r="AB45" s="229"/>
      <c r="AC45" s="229"/>
      <c r="AD45" s="229"/>
      <c r="AE45" s="229"/>
      <c r="AF45" s="229"/>
      <c r="AG45" s="229"/>
      <c r="AH45" s="229"/>
      <c r="AI45" s="229"/>
      <c r="AJ45" s="229"/>
      <c r="AK45" s="229"/>
      <c r="AL45" s="229"/>
    </row>
    <row r="46" ht="12.0" customHeight="1">
      <c r="A46" s="306"/>
      <c r="B46" s="229"/>
      <c r="C46" s="279" t="s">
        <v>690</v>
      </c>
      <c r="D46" s="281">
        <v>19.36</v>
      </c>
      <c r="E46" s="281">
        <v>19.36</v>
      </c>
      <c r="F46" s="281">
        <v>27.38</v>
      </c>
      <c r="G46" s="281">
        <v>27.38</v>
      </c>
      <c r="H46" s="281">
        <v>46.41</v>
      </c>
      <c r="I46" s="281">
        <v>46.41</v>
      </c>
      <c r="J46" s="281">
        <v>74.72</v>
      </c>
      <c r="K46" s="282" t="s">
        <v>22</v>
      </c>
      <c r="L46" s="283">
        <f t="shared" ref="L46:O46" si="65">(E46-D46)/D46</f>
        <v>0</v>
      </c>
      <c r="M46" s="283">
        <f t="shared" si="65"/>
        <v>0.4142561983</v>
      </c>
      <c r="N46" s="283">
        <f t="shared" si="65"/>
        <v>0</v>
      </c>
      <c r="O46" s="283">
        <f t="shared" si="65"/>
        <v>0.6950328707</v>
      </c>
      <c r="P46" s="285">
        <f t="shared" si="61"/>
        <v>1.109289069</v>
      </c>
      <c r="Q46" s="283">
        <f t="shared" ref="Q46:R46" si="66">(I46-H46)/H46</f>
        <v>0</v>
      </c>
      <c r="R46" s="287">
        <f t="shared" si="66"/>
        <v>0.6099978453</v>
      </c>
      <c r="S46" s="229"/>
      <c r="T46" s="229"/>
      <c r="U46" s="229"/>
      <c r="V46" s="229"/>
      <c r="W46" s="229"/>
      <c r="X46" s="229"/>
      <c r="Y46" s="229"/>
      <c r="Z46" s="229"/>
      <c r="AA46" s="229"/>
      <c r="AB46" s="229"/>
      <c r="AC46" s="229"/>
      <c r="AD46" s="229"/>
      <c r="AE46" s="229"/>
      <c r="AF46" s="229"/>
      <c r="AG46" s="229"/>
      <c r="AH46" s="229"/>
      <c r="AI46" s="229"/>
      <c r="AJ46" s="229"/>
      <c r="AK46" s="229"/>
      <c r="AL46" s="229"/>
    </row>
    <row r="47" ht="12.0" customHeight="1">
      <c r="A47" s="306"/>
      <c r="B47" s="307" t="s">
        <v>691</v>
      </c>
      <c r="C47" s="279"/>
      <c r="D47" s="281"/>
      <c r="E47" s="281"/>
      <c r="F47" s="281"/>
      <c r="G47" s="281"/>
      <c r="H47" s="281"/>
      <c r="I47" s="281"/>
      <c r="J47" s="281"/>
      <c r="K47" s="282"/>
      <c r="L47" s="283"/>
      <c r="M47" s="283"/>
      <c r="N47" s="283"/>
      <c r="O47" s="283"/>
      <c r="P47" s="285"/>
      <c r="Q47" s="283"/>
      <c r="R47" s="287"/>
      <c r="S47" s="229"/>
      <c r="T47" s="229"/>
      <c r="U47" s="229"/>
      <c r="V47" s="229"/>
      <c r="W47" s="229"/>
      <c r="X47" s="229"/>
      <c r="Y47" s="229"/>
      <c r="Z47" s="229"/>
      <c r="AA47" s="229"/>
      <c r="AB47" s="229"/>
      <c r="AC47" s="229"/>
      <c r="AD47" s="229"/>
      <c r="AE47" s="229"/>
      <c r="AF47" s="229"/>
      <c r="AG47" s="229"/>
      <c r="AH47" s="229"/>
      <c r="AI47" s="229"/>
      <c r="AJ47" s="229"/>
      <c r="AK47" s="229"/>
      <c r="AL47" s="229"/>
    </row>
    <row r="48" ht="12.0" customHeight="1">
      <c r="A48" s="306"/>
      <c r="B48" s="229"/>
      <c r="C48" s="279" t="s">
        <v>685</v>
      </c>
      <c r="D48" s="281">
        <v>42.5</v>
      </c>
      <c r="E48" s="281">
        <v>42.5</v>
      </c>
      <c r="F48" s="281">
        <v>49.0</v>
      </c>
      <c r="G48" s="281">
        <v>49.0</v>
      </c>
      <c r="H48" s="281">
        <v>76.0</v>
      </c>
      <c r="I48" s="281">
        <v>76.0</v>
      </c>
      <c r="J48" s="281">
        <v>168.0</v>
      </c>
      <c r="K48" s="282" t="s">
        <v>22</v>
      </c>
      <c r="L48" s="283">
        <f t="shared" ref="L48:O48" si="67">(E48-D48)/D48</f>
        <v>0</v>
      </c>
      <c r="M48" s="283">
        <f t="shared" si="67"/>
        <v>0.1529411765</v>
      </c>
      <c r="N48" s="283">
        <f t="shared" si="67"/>
        <v>0</v>
      </c>
      <c r="O48" s="283">
        <f t="shared" si="67"/>
        <v>0.5510204082</v>
      </c>
      <c r="P48" s="285">
        <f t="shared" ref="P48:P49" si="70">SUM(L48:O48)</f>
        <v>0.7039615846</v>
      </c>
      <c r="Q48" s="283">
        <f t="shared" ref="Q48:R48" si="68">(I48-H48)/H48</f>
        <v>0</v>
      </c>
      <c r="R48" s="287">
        <f t="shared" si="68"/>
        <v>1.210526316</v>
      </c>
      <c r="S48" s="229"/>
      <c r="T48" s="229"/>
      <c r="U48" s="229"/>
      <c r="V48" s="229"/>
      <c r="W48" s="229"/>
      <c r="X48" s="229"/>
      <c r="Y48" s="229"/>
      <c r="Z48" s="229"/>
      <c r="AA48" s="229"/>
      <c r="AB48" s="229"/>
      <c r="AC48" s="229"/>
      <c r="AD48" s="229"/>
      <c r="AE48" s="229"/>
      <c r="AF48" s="229"/>
      <c r="AG48" s="229"/>
      <c r="AH48" s="229"/>
      <c r="AI48" s="229"/>
      <c r="AJ48" s="229"/>
      <c r="AK48" s="229"/>
      <c r="AL48" s="229"/>
    </row>
    <row r="49" ht="12.0" customHeight="1">
      <c r="A49" s="322"/>
      <c r="B49" s="323"/>
      <c r="C49" s="324" t="s">
        <v>47</v>
      </c>
      <c r="D49" s="325">
        <v>34.0</v>
      </c>
      <c r="E49" s="325">
        <v>34.0</v>
      </c>
      <c r="F49" s="325">
        <v>39.0</v>
      </c>
      <c r="G49" s="325">
        <v>39.0</v>
      </c>
      <c r="H49" s="325">
        <v>57.0</v>
      </c>
      <c r="I49" s="325">
        <v>57.0</v>
      </c>
      <c r="J49" s="325">
        <v>116.0</v>
      </c>
      <c r="K49" s="326" t="s">
        <v>22</v>
      </c>
      <c r="L49" s="327">
        <f t="shared" ref="L49:O49" si="69">(E49-D49)/D49</f>
        <v>0</v>
      </c>
      <c r="M49" s="327">
        <f t="shared" si="69"/>
        <v>0.1470588235</v>
      </c>
      <c r="N49" s="327">
        <f t="shared" si="69"/>
        <v>0</v>
      </c>
      <c r="O49" s="327">
        <f t="shared" si="69"/>
        <v>0.4615384615</v>
      </c>
      <c r="P49" s="328">
        <f t="shared" si="70"/>
        <v>0.6085972851</v>
      </c>
      <c r="Q49" s="327">
        <f t="shared" ref="Q49:R49" si="71">(I49-H49)/H49</f>
        <v>0</v>
      </c>
      <c r="R49" s="329">
        <f t="shared" si="71"/>
        <v>1.035087719</v>
      </c>
      <c r="S49" s="229"/>
      <c r="T49" s="229"/>
      <c r="U49" s="229"/>
      <c r="V49" s="229"/>
      <c r="W49" s="229"/>
      <c r="X49" s="229"/>
      <c r="Y49" s="229"/>
      <c r="Z49" s="229"/>
      <c r="AA49" s="229"/>
      <c r="AB49" s="229"/>
      <c r="AC49" s="229"/>
      <c r="AD49" s="229"/>
      <c r="AE49" s="229"/>
      <c r="AF49" s="229"/>
      <c r="AG49" s="229"/>
      <c r="AH49" s="229"/>
      <c r="AI49" s="229"/>
      <c r="AJ49" s="229"/>
      <c r="AK49" s="229"/>
      <c r="AL49" s="229"/>
    </row>
    <row r="50" ht="12.0" customHeight="1">
      <c r="A50" s="330" t="s">
        <v>692</v>
      </c>
      <c r="B50" s="331"/>
      <c r="C50" s="331"/>
      <c r="D50" s="332"/>
      <c r="E50" s="333"/>
      <c r="F50" s="333"/>
      <c r="G50" s="333"/>
      <c r="H50" s="333"/>
      <c r="I50" s="333"/>
      <c r="J50" s="334"/>
      <c r="K50" s="335"/>
      <c r="L50" s="336"/>
      <c r="M50" s="336"/>
      <c r="N50" s="336"/>
      <c r="O50" s="336"/>
      <c r="P50" s="337" t="s">
        <v>693</v>
      </c>
      <c r="Q50" s="336"/>
      <c r="R50" s="338"/>
      <c r="S50" s="229"/>
      <c r="T50" s="229"/>
      <c r="U50" s="229"/>
      <c r="V50" s="229"/>
      <c r="W50" s="229"/>
      <c r="X50" s="229"/>
      <c r="Y50" s="229"/>
      <c r="Z50" s="229"/>
      <c r="AA50" s="229"/>
      <c r="AB50" s="229"/>
      <c r="AC50" s="229"/>
      <c r="AD50" s="229"/>
      <c r="AE50" s="229"/>
      <c r="AF50" s="229"/>
      <c r="AG50" s="229"/>
      <c r="AH50" s="229"/>
      <c r="AI50" s="229"/>
      <c r="AJ50" s="229"/>
      <c r="AK50" s="229"/>
      <c r="AL50" s="229"/>
    </row>
    <row r="51" ht="12.0" customHeight="1">
      <c r="A51" s="303"/>
      <c r="B51" s="229" t="s">
        <v>694</v>
      </c>
      <c r="C51" s="229"/>
      <c r="D51" s="339">
        <v>39.94</v>
      </c>
      <c r="E51" s="281">
        <v>39.94</v>
      </c>
      <c r="F51" s="281">
        <v>46.71</v>
      </c>
      <c r="G51" s="281">
        <v>46.71</v>
      </c>
      <c r="H51" s="281">
        <v>67.84</v>
      </c>
      <c r="I51" s="281">
        <v>67.8</v>
      </c>
      <c r="J51" s="340">
        <v>148.11</v>
      </c>
      <c r="K51" s="341" t="s">
        <v>22</v>
      </c>
      <c r="L51" s="283">
        <f t="shared" ref="L51:O51" si="72">(E51-D51)/D51</f>
        <v>0</v>
      </c>
      <c r="M51" s="283">
        <f t="shared" si="72"/>
        <v>0.1695042564</v>
      </c>
      <c r="N51" s="283">
        <f t="shared" si="72"/>
        <v>0</v>
      </c>
      <c r="O51" s="283">
        <f t="shared" si="72"/>
        <v>0.4523656605</v>
      </c>
      <c r="P51" s="285">
        <f t="shared" ref="P51:P52" si="75">(H51-D51)/D51</f>
        <v>0.6985478217</v>
      </c>
      <c r="Q51" s="283">
        <f t="shared" ref="Q51:R51" si="73">(I51-H51)/H51</f>
        <v>-0.0005896226415</v>
      </c>
      <c r="R51" s="287">
        <f t="shared" si="73"/>
        <v>1.184513274</v>
      </c>
      <c r="S51" s="229"/>
      <c r="T51" s="229"/>
      <c r="U51" s="229"/>
      <c r="V51" s="229"/>
      <c r="W51" s="229"/>
      <c r="X51" s="229"/>
      <c r="Y51" s="229"/>
      <c r="Z51" s="229"/>
      <c r="AA51" s="229"/>
      <c r="AB51" s="229"/>
      <c r="AC51" s="229"/>
      <c r="AD51" s="229"/>
      <c r="AE51" s="229"/>
      <c r="AF51" s="229"/>
      <c r="AG51" s="229"/>
      <c r="AH51" s="229"/>
      <c r="AI51" s="229"/>
      <c r="AJ51" s="229"/>
      <c r="AK51" s="229"/>
      <c r="AL51" s="229"/>
    </row>
    <row r="52" ht="12.0" customHeight="1">
      <c r="A52" s="342"/>
      <c r="B52" s="323" t="s">
        <v>695</v>
      </c>
      <c r="C52" s="323"/>
      <c r="D52" s="343">
        <v>33.78</v>
      </c>
      <c r="E52" s="325">
        <v>33.78</v>
      </c>
      <c r="F52" s="325">
        <v>40.26</v>
      </c>
      <c r="G52" s="325">
        <v>40.26</v>
      </c>
      <c r="H52" s="325">
        <v>56.76</v>
      </c>
      <c r="I52" s="325">
        <v>56.73</v>
      </c>
      <c r="J52" s="344">
        <v>121.18</v>
      </c>
      <c r="K52" s="345" t="s">
        <v>22</v>
      </c>
      <c r="L52" s="327">
        <f t="shared" ref="L52:O52" si="74">(E52-D52)/D52</f>
        <v>0</v>
      </c>
      <c r="M52" s="327">
        <f t="shared" si="74"/>
        <v>0.1918294849</v>
      </c>
      <c r="N52" s="327">
        <f t="shared" si="74"/>
        <v>0</v>
      </c>
      <c r="O52" s="327">
        <f t="shared" si="74"/>
        <v>0.4098360656</v>
      </c>
      <c r="P52" s="328">
        <f t="shared" si="75"/>
        <v>0.6802841918</v>
      </c>
      <c r="Q52" s="327">
        <f t="shared" ref="Q52:R52" si="76">(I52-H52)/H52</f>
        <v>-0.0005285412262</v>
      </c>
      <c r="R52" s="329">
        <f t="shared" si="76"/>
        <v>1.136083201</v>
      </c>
      <c r="S52" s="229"/>
      <c r="T52" s="229"/>
      <c r="U52" s="229"/>
      <c r="V52" s="229"/>
      <c r="W52" s="229"/>
      <c r="X52" s="229"/>
      <c r="Y52" s="229"/>
      <c r="Z52" s="229"/>
      <c r="AA52" s="229"/>
      <c r="AB52" s="229"/>
      <c r="AC52" s="229"/>
      <c r="AD52" s="229"/>
      <c r="AE52" s="229"/>
      <c r="AF52" s="229"/>
      <c r="AG52" s="229"/>
      <c r="AH52" s="229"/>
      <c r="AI52" s="229"/>
      <c r="AJ52" s="229"/>
      <c r="AK52" s="229"/>
      <c r="AL52" s="229"/>
    </row>
    <row r="53" ht="12.0" customHeight="1">
      <c r="A53" s="346"/>
      <c r="B53" s="229"/>
      <c r="C53" s="229"/>
      <c r="D53" s="281"/>
      <c r="E53" s="281"/>
      <c r="F53" s="281"/>
      <c r="G53" s="281"/>
      <c r="H53" s="281"/>
      <c r="I53" s="281"/>
      <c r="J53" s="281"/>
      <c r="K53" s="229"/>
      <c r="L53" s="347"/>
      <c r="M53" s="347"/>
      <c r="N53" s="347"/>
      <c r="O53" s="347"/>
      <c r="P53" s="229"/>
      <c r="Q53" s="229"/>
      <c r="R53" s="229"/>
      <c r="S53" s="229"/>
      <c r="T53" s="229"/>
      <c r="U53" s="229"/>
      <c r="V53" s="229"/>
      <c r="W53" s="229"/>
      <c r="X53" s="229"/>
      <c r="Y53" s="229"/>
      <c r="Z53" s="229"/>
      <c r="AA53" s="229"/>
      <c r="AB53" s="229"/>
      <c r="AC53" s="229"/>
      <c r="AD53" s="229"/>
      <c r="AE53" s="229"/>
      <c r="AF53" s="229"/>
      <c r="AG53" s="229"/>
      <c r="AH53" s="229"/>
      <c r="AI53" s="229"/>
      <c r="AJ53" s="229"/>
      <c r="AK53" s="229"/>
      <c r="AL53" s="229"/>
    </row>
    <row r="54" ht="12.0" customHeight="1">
      <c r="A54" s="229" t="s">
        <v>309</v>
      </c>
      <c r="B54" s="229"/>
      <c r="C54" s="229" t="s">
        <v>696</v>
      </c>
      <c r="D54" s="281"/>
      <c r="E54" s="281"/>
      <c r="F54" s="281"/>
      <c r="G54" s="281"/>
      <c r="H54" s="281"/>
      <c r="I54" s="281"/>
      <c r="J54" s="281"/>
      <c r="K54" s="229"/>
      <c r="L54" s="347"/>
      <c r="M54" s="347"/>
      <c r="N54" s="347"/>
      <c r="O54" s="347"/>
      <c r="P54" s="229"/>
      <c r="Q54" s="229"/>
      <c r="R54" s="229"/>
      <c r="S54" s="229"/>
      <c r="T54" s="229"/>
      <c r="U54" s="229"/>
      <c r="V54" s="229"/>
      <c r="W54" s="229"/>
      <c r="X54" s="229"/>
      <c r="Y54" s="229"/>
      <c r="Z54" s="229"/>
      <c r="AA54" s="229"/>
      <c r="AB54" s="229"/>
      <c r="AC54" s="229"/>
      <c r="AD54" s="229"/>
      <c r="AE54" s="229"/>
      <c r="AF54" s="229"/>
      <c r="AG54" s="229"/>
      <c r="AH54" s="229"/>
      <c r="AI54" s="229"/>
      <c r="AJ54" s="229"/>
      <c r="AK54" s="229"/>
      <c r="AL54" s="229"/>
    </row>
    <row r="55" ht="12.0" customHeight="1">
      <c r="A55" s="229"/>
      <c r="B55" s="229"/>
      <c r="C55" s="229" t="s">
        <v>697</v>
      </c>
      <c r="D55" s="281"/>
      <c r="E55" s="281"/>
      <c r="F55" s="281"/>
      <c r="G55" s="281"/>
      <c r="H55" s="281"/>
      <c r="I55" s="281"/>
      <c r="J55" s="281"/>
      <c r="K55" s="229"/>
      <c r="L55" s="347"/>
      <c r="M55" s="347"/>
      <c r="N55" s="347"/>
      <c r="O55" s="347"/>
      <c r="P55" s="229"/>
      <c r="Q55" s="229"/>
      <c r="R55" s="229"/>
      <c r="S55" s="229"/>
      <c r="T55" s="229"/>
      <c r="U55" s="229"/>
      <c r="V55" s="229"/>
      <c r="W55" s="229"/>
      <c r="X55" s="229"/>
      <c r="Y55" s="229"/>
      <c r="Z55" s="229"/>
      <c r="AA55" s="229"/>
      <c r="AB55" s="229"/>
      <c r="AC55" s="229"/>
      <c r="AD55" s="229"/>
      <c r="AE55" s="229"/>
      <c r="AF55" s="229"/>
      <c r="AG55" s="229"/>
      <c r="AH55" s="229"/>
      <c r="AI55" s="229"/>
      <c r="AJ55" s="229"/>
      <c r="AK55" s="229"/>
      <c r="AL55" s="229"/>
    </row>
    <row r="56" ht="12.0" customHeight="1">
      <c r="A56" s="229"/>
      <c r="B56" s="229"/>
      <c r="C56" s="229"/>
      <c r="D56" s="281"/>
      <c r="E56" s="281"/>
      <c r="F56" s="281"/>
      <c r="G56" s="281"/>
      <c r="H56" s="281"/>
      <c r="I56" s="281"/>
      <c r="J56" s="281"/>
      <c r="K56" s="229"/>
      <c r="L56" s="347"/>
      <c r="M56" s="347"/>
      <c r="N56" s="347"/>
      <c r="O56" s="347"/>
      <c r="P56" s="229"/>
      <c r="Q56" s="229"/>
      <c r="R56" s="229"/>
      <c r="S56" s="229"/>
      <c r="T56" s="229"/>
      <c r="U56" s="229"/>
      <c r="V56" s="229"/>
      <c r="W56" s="229"/>
      <c r="X56" s="229"/>
      <c r="Y56" s="229"/>
      <c r="Z56" s="229"/>
      <c r="AA56" s="229"/>
      <c r="AB56" s="229"/>
      <c r="AC56" s="229"/>
      <c r="AD56" s="229"/>
      <c r="AE56" s="229"/>
      <c r="AF56" s="229"/>
      <c r="AG56" s="229"/>
      <c r="AH56" s="229"/>
      <c r="AI56" s="229"/>
      <c r="AJ56" s="229"/>
      <c r="AK56" s="229"/>
      <c r="AL56" s="229"/>
    </row>
    <row r="57" ht="12.0" customHeight="1">
      <c r="A57" s="229"/>
      <c r="B57" s="229"/>
      <c r="C57" s="229"/>
      <c r="D57" s="281"/>
      <c r="E57" s="281"/>
      <c r="F57" s="281"/>
      <c r="G57" s="281"/>
      <c r="H57" s="281"/>
      <c r="I57" s="281"/>
      <c r="J57" s="281"/>
      <c r="K57" s="229"/>
      <c r="L57" s="347"/>
      <c r="M57" s="347"/>
      <c r="N57" s="347"/>
      <c r="O57" s="347"/>
      <c r="P57" s="229"/>
      <c r="Q57" s="229"/>
      <c r="R57" s="229"/>
      <c r="S57" s="229"/>
      <c r="T57" s="229"/>
      <c r="U57" s="229"/>
      <c r="V57" s="229"/>
      <c r="W57" s="229"/>
      <c r="X57" s="229"/>
      <c r="Y57" s="229"/>
      <c r="Z57" s="229"/>
      <c r="AA57" s="229"/>
      <c r="AB57" s="229"/>
      <c r="AC57" s="229"/>
      <c r="AD57" s="229"/>
      <c r="AE57" s="229"/>
      <c r="AF57" s="229"/>
      <c r="AG57" s="229"/>
      <c r="AH57" s="229"/>
      <c r="AI57" s="229"/>
      <c r="AJ57" s="229"/>
      <c r="AK57" s="229"/>
      <c r="AL57" s="229"/>
    </row>
    <row r="58" ht="12.0" customHeight="1">
      <c r="A58" s="229" t="s">
        <v>275</v>
      </c>
      <c r="B58" s="229"/>
      <c r="C58" s="229" t="s">
        <v>698</v>
      </c>
      <c r="D58" s="281"/>
      <c r="E58" s="281"/>
      <c r="F58" s="281"/>
      <c r="G58" s="281"/>
      <c r="H58" s="281"/>
      <c r="I58" s="281"/>
      <c r="J58" s="281"/>
      <c r="K58" s="229"/>
      <c r="L58" s="229"/>
      <c r="M58" s="229"/>
      <c r="N58" s="229"/>
      <c r="O58" s="229"/>
      <c r="P58" s="229"/>
      <c r="Q58" s="229"/>
      <c r="R58" s="229"/>
      <c r="S58" s="229"/>
      <c r="T58" s="229"/>
      <c r="U58" s="229"/>
      <c r="V58" s="229"/>
      <c r="W58" s="229"/>
      <c r="X58" s="229"/>
      <c r="Y58" s="229"/>
      <c r="Z58" s="229"/>
      <c r="AA58" s="229"/>
      <c r="AB58" s="229"/>
      <c r="AC58" s="229"/>
      <c r="AD58" s="229"/>
      <c r="AE58" s="229"/>
      <c r="AF58" s="229"/>
      <c r="AG58" s="229"/>
      <c r="AH58" s="229"/>
      <c r="AI58" s="229"/>
      <c r="AJ58" s="229"/>
      <c r="AK58" s="229"/>
      <c r="AL58" s="229"/>
    </row>
    <row r="59" ht="12.0" customHeight="1">
      <c r="A59" s="229"/>
      <c r="B59" s="229"/>
      <c r="C59" s="229" t="s">
        <v>699</v>
      </c>
      <c r="D59" s="281"/>
      <c r="E59" s="281"/>
      <c r="F59" s="281"/>
      <c r="G59" s="281"/>
      <c r="H59" s="281"/>
      <c r="I59" s="281"/>
      <c r="J59" s="281"/>
      <c r="K59" s="229"/>
      <c r="L59" s="229"/>
      <c r="M59" s="229"/>
      <c r="N59" s="229"/>
      <c r="O59" s="229"/>
      <c r="P59" s="229"/>
      <c r="Q59" s="229"/>
      <c r="R59" s="229"/>
      <c r="S59" s="229"/>
      <c r="T59" s="229"/>
      <c r="U59" s="229"/>
      <c r="V59" s="229"/>
      <c r="W59" s="229"/>
      <c r="X59" s="229"/>
      <c r="Y59" s="229"/>
      <c r="Z59" s="229"/>
      <c r="AA59" s="229"/>
      <c r="AB59" s="229"/>
      <c r="AC59" s="229"/>
      <c r="AD59" s="229"/>
      <c r="AE59" s="229"/>
      <c r="AF59" s="229"/>
      <c r="AG59" s="229"/>
      <c r="AH59" s="229"/>
      <c r="AI59" s="229"/>
      <c r="AJ59" s="229"/>
      <c r="AK59" s="229"/>
      <c r="AL59" s="229"/>
    </row>
    <row r="60" ht="12.0" customHeight="1">
      <c r="A60" s="229"/>
      <c r="B60" s="229"/>
      <c r="C60" s="229" t="s">
        <v>700</v>
      </c>
      <c r="D60" s="281"/>
      <c r="E60" s="281"/>
      <c r="F60" s="281"/>
      <c r="G60" s="281"/>
      <c r="H60" s="281"/>
      <c r="I60" s="281"/>
      <c r="J60" s="281"/>
      <c r="K60" s="229"/>
      <c r="L60" s="229"/>
      <c r="M60" s="229"/>
      <c r="N60" s="229"/>
      <c r="O60" s="229"/>
      <c r="P60" s="229"/>
      <c r="Q60" s="229"/>
      <c r="R60" s="229"/>
      <c r="S60" s="229"/>
      <c r="T60" s="229"/>
      <c r="U60" s="229"/>
      <c r="V60" s="229"/>
      <c r="W60" s="229"/>
      <c r="X60" s="229"/>
      <c r="Y60" s="229"/>
      <c r="Z60" s="229"/>
      <c r="AA60" s="229"/>
      <c r="AB60" s="229"/>
      <c r="AC60" s="229"/>
      <c r="AD60" s="229"/>
      <c r="AE60" s="229"/>
      <c r="AF60" s="229"/>
      <c r="AG60" s="229"/>
      <c r="AH60" s="229"/>
      <c r="AI60" s="229"/>
      <c r="AJ60" s="229"/>
      <c r="AK60" s="229"/>
      <c r="AL60" s="229"/>
    </row>
    <row r="61" ht="12.0" customHeight="1">
      <c r="A61" s="229"/>
      <c r="B61" s="229"/>
      <c r="C61" s="229" t="s">
        <v>701</v>
      </c>
      <c r="D61" s="229"/>
      <c r="E61" s="348"/>
      <c r="F61" s="229"/>
      <c r="G61" s="229"/>
      <c r="H61" s="229"/>
      <c r="I61" s="229"/>
      <c r="J61" s="229"/>
      <c r="K61" s="229"/>
      <c r="L61" s="229"/>
      <c r="M61" s="229"/>
      <c r="N61" s="229"/>
      <c r="O61" s="229"/>
      <c r="P61" s="229"/>
      <c r="Q61" s="229"/>
      <c r="R61" s="229"/>
      <c r="S61" s="229"/>
      <c r="T61" s="229"/>
      <c r="U61" s="229"/>
      <c r="V61" s="229"/>
      <c r="W61" s="229"/>
      <c r="X61" s="229"/>
      <c r="Y61" s="229"/>
      <c r="Z61" s="229"/>
      <c r="AA61" s="229"/>
      <c r="AB61" s="229"/>
      <c r="AC61" s="229"/>
      <c r="AD61" s="229"/>
      <c r="AE61" s="229"/>
      <c r="AF61" s="229"/>
      <c r="AG61" s="229"/>
      <c r="AH61" s="229"/>
      <c r="AI61" s="229"/>
      <c r="AJ61" s="229"/>
      <c r="AK61" s="229"/>
      <c r="AL61" s="229"/>
    </row>
    <row r="62" ht="12.0" customHeight="1">
      <c r="A62" s="229"/>
      <c r="B62" s="229"/>
      <c r="C62" s="229" t="s">
        <v>702</v>
      </c>
      <c r="D62" s="229"/>
      <c r="E62" s="229"/>
      <c r="F62" s="229"/>
      <c r="G62" s="229"/>
      <c r="H62" s="229"/>
      <c r="I62" s="229"/>
      <c r="J62" s="229"/>
      <c r="K62" s="229"/>
      <c r="L62" s="229"/>
      <c r="M62" s="229"/>
      <c r="N62" s="229"/>
      <c r="O62" s="229"/>
      <c r="P62" s="229"/>
      <c r="Q62" s="229"/>
      <c r="R62" s="229"/>
      <c r="S62" s="229"/>
      <c r="T62" s="229"/>
      <c r="U62" s="229"/>
      <c r="V62" s="229"/>
      <c r="W62" s="229"/>
      <c r="X62" s="229"/>
      <c r="Y62" s="229"/>
      <c r="Z62" s="229"/>
      <c r="AA62" s="229"/>
      <c r="AB62" s="229"/>
      <c r="AC62" s="229"/>
      <c r="AD62" s="229"/>
      <c r="AE62" s="229"/>
      <c r="AF62" s="229"/>
      <c r="AG62" s="229"/>
      <c r="AH62" s="229"/>
      <c r="AI62" s="229"/>
      <c r="AJ62" s="229"/>
      <c r="AK62" s="229"/>
      <c r="AL62" s="229"/>
    </row>
    <row r="63" ht="12.0" customHeight="1">
      <c r="A63" s="229"/>
      <c r="B63" s="229"/>
      <c r="C63" s="229" t="s">
        <v>703</v>
      </c>
      <c r="D63" s="229"/>
      <c r="E63" s="229"/>
      <c r="F63" s="229"/>
      <c r="G63" s="229"/>
      <c r="H63" s="229"/>
      <c r="I63" s="229"/>
      <c r="J63" s="229"/>
      <c r="K63" s="229"/>
      <c r="L63" s="229"/>
      <c r="M63" s="229"/>
      <c r="N63" s="229"/>
      <c r="O63" s="229"/>
      <c r="P63" s="229"/>
      <c r="Q63" s="229"/>
      <c r="R63" s="229"/>
      <c r="S63" s="229"/>
      <c r="T63" s="229"/>
      <c r="U63" s="229"/>
      <c r="V63" s="229"/>
      <c r="W63" s="229"/>
      <c r="X63" s="229"/>
      <c r="Y63" s="229"/>
      <c r="Z63" s="229"/>
      <c r="AA63" s="229"/>
      <c r="AB63" s="229"/>
      <c r="AC63" s="229"/>
      <c r="AD63" s="229"/>
      <c r="AE63" s="229"/>
      <c r="AF63" s="229"/>
      <c r="AG63" s="229"/>
      <c r="AH63" s="229"/>
      <c r="AI63" s="229"/>
      <c r="AJ63" s="229"/>
      <c r="AK63" s="229"/>
      <c r="AL63" s="229"/>
    </row>
    <row r="64" ht="12.0" customHeight="1">
      <c r="A64" s="229"/>
      <c r="B64" s="229"/>
      <c r="C64" s="229" t="s">
        <v>704</v>
      </c>
      <c r="D64" s="229"/>
      <c r="E64" s="229"/>
      <c r="F64" s="229"/>
      <c r="G64" s="229"/>
      <c r="H64" s="229"/>
      <c r="I64" s="229"/>
      <c r="J64" s="229"/>
      <c r="K64" s="229"/>
      <c r="L64" s="229"/>
      <c r="M64" s="229"/>
      <c r="N64" s="229"/>
      <c r="O64" s="229"/>
      <c r="P64" s="229"/>
      <c r="Q64" s="229"/>
      <c r="R64" s="229"/>
      <c r="S64" s="229"/>
      <c r="T64" s="229"/>
      <c r="U64" s="229"/>
      <c r="V64" s="229"/>
      <c r="W64" s="229"/>
      <c r="X64" s="229"/>
      <c r="Y64" s="229"/>
      <c r="Z64" s="229"/>
      <c r="AA64" s="229"/>
      <c r="AB64" s="229"/>
      <c r="AC64" s="229"/>
      <c r="AD64" s="229"/>
      <c r="AE64" s="229"/>
      <c r="AF64" s="229"/>
      <c r="AG64" s="229"/>
      <c r="AH64" s="229"/>
      <c r="AI64" s="229"/>
      <c r="AJ64" s="229"/>
      <c r="AK64" s="229"/>
      <c r="AL64" s="229"/>
    </row>
    <row r="65" ht="12.0" customHeight="1">
      <c r="A65" s="229"/>
      <c r="B65" s="229"/>
      <c r="C65" s="229" t="s">
        <v>705</v>
      </c>
      <c r="D65" s="229"/>
      <c r="E65" s="229"/>
      <c r="F65" s="229"/>
      <c r="G65" s="229"/>
      <c r="H65" s="229"/>
      <c r="I65" s="229"/>
      <c r="J65" s="229"/>
      <c r="K65" s="229"/>
      <c r="L65" s="229"/>
      <c r="M65" s="229"/>
      <c r="N65" s="229"/>
      <c r="O65" s="229"/>
      <c r="P65" s="229"/>
      <c r="Q65" s="229"/>
      <c r="R65" s="229"/>
      <c r="S65" s="229"/>
      <c r="T65" s="229"/>
      <c r="U65" s="229"/>
      <c r="V65" s="229"/>
      <c r="W65" s="229"/>
      <c r="X65" s="229"/>
      <c r="Y65" s="229"/>
      <c r="Z65" s="229"/>
      <c r="AA65" s="229"/>
      <c r="AB65" s="229"/>
      <c r="AC65" s="229"/>
      <c r="AD65" s="229"/>
      <c r="AE65" s="229"/>
      <c r="AF65" s="229"/>
      <c r="AG65" s="229"/>
      <c r="AH65" s="229"/>
      <c r="AI65" s="229"/>
      <c r="AJ65" s="229"/>
      <c r="AK65" s="229"/>
      <c r="AL65" s="229"/>
    </row>
    <row r="66" ht="12.0" customHeight="1">
      <c r="A66" s="229"/>
      <c r="B66" s="229"/>
      <c r="C66" s="229" t="s">
        <v>706</v>
      </c>
      <c r="D66" s="229"/>
      <c r="E66" s="229"/>
      <c r="F66" s="229"/>
      <c r="G66" s="229"/>
      <c r="H66" s="229"/>
      <c r="I66" s="229"/>
      <c r="J66" s="229"/>
      <c r="K66" s="229"/>
      <c r="L66" s="229"/>
      <c r="M66" s="229"/>
      <c r="N66" s="229"/>
      <c r="O66" s="229"/>
      <c r="P66" s="229"/>
      <c r="Q66" s="229"/>
      <c r="R66" s="229"/>
      <c r="S66" s="229"/>
      <c r="T66" s="229"/>
      <c r="U66" s="229"/>
      <c r="V66" s="229"/>
      <c r="W66" s="229"/>
      <c r="X66" s="229"/>
      <c r="Y66" s="229"/>
      <c r="Z66" s="229"/>
      <c r="AA66" s="229"/>
      <c r="AB66" s="229"/>
      <c r="AC66" s="229"/>
      <c r="AD66" s="229"/>
      <c r="AE66" s="229"/>
      <c r="AF66" s="229"/>
      <c r="AG66" s="229"/>
      <c r="AH66" s="229"/>
      <c r="AI66" s="229"/>
      <c r="AJ66" s="229"/>
      <c r="AK66" s="229"/>
      <c r="AL66" s="229"/>
    </row>
    <row r="67" ht="12.0" customHeight="1">
      <c r="A67" s="229"/>
      <c r="B67" s="229"/>
      <c r="C67" s="229" t="s">
        <v>707</v>
      </c>
      <c r="D67" s="229"/>
      <c r="E67" s="229"/>
      <c r="F67" s="229"/>
      <c r="G67" s="229"/>
      <c r="H67" s="229"/>
      <c r="I67" s="229"/>
      <c r="J67" s="229"/>
      <c r="K67" s="229"/>
      <c r="L67" s="229"/>
      <c r="M67" s="229"/>
      <c r="N67" s="229"/>
      <c r="O67" s="229"/>
      <c r="P67" s="229"/>
      <c r="Q67" s="229"/>
      <c r="R67" s="229"/>
      <c r="S67" s="229"/>
      <c r="T67" s="229"/>
      <c r="U67" s="229"/>
      <c r="V67" s="229"/>
      <c r="W67" s="229"/>
      <c r="X67" s="229"/>
      <c r="Y67" s="229"/>
      <c r="Z67" s="229"/>
      <c r="AA67" s="229"/>
      <c r="AB67" s="229"/>
      <c r="AC67" s="229"/>
      <c r="AD67" s="229"/>
      <c r="AE67" s="229"/>
      <c r="AF67" s="229"/>
      <c r="AG67" s="229"/>
      <c r="AH67" s="229"/>
      <c r="AI67" s="229"/>
      <c r="AJ67" s="229"/>
      <c r="AK67" s="229"/>
      <c r="AL67" s="229"/>
    </row>
    <row r="68" ht="12.0" customHeight="1">
      <c r="A68" s="229"/>
      <c r="B68" s="229"/>
      <c r="C68" s="229" t="s">
        <v>708</v>
      </c>
      <c r="D68" s="229"/>
      <c r="E68" s="229"/>
      <c r="F68" s="229"/>
      <c r="G68" s="229"/>
      <c r="H68" s="229"/>
      <c r="I68" s="229"/>
      <c r="J68" s="229"/>
      <c r="K68" s="229"/>
      <c r="L68" s="229"/>
      <c r="M68" s="229"/>
      <c r="N68" s="229"/>
      <c r="O68" s="229"/>
      <c r="P68" s="229"/>
      <c r="Q68" s="229"/>
      <c r="R68" s="229"/>
      <c r="S68" s="229"/>
      <c r="T68" s="229"/>
      <c r="U68" s="229"/>
      <c r="V68" s="229"/>
      <c r="W68" s="229"/>
      <c r="X68" s="229"/>
      <c r="Y68" s="229"/>
      <c r="Z68" s="229"/>
      <c r="AA68" s="229"/>
      <c r="AB68" s="229"/>
      <c r="AC68" s="229"/>
      <c r="AD68" s="229"/>
      <c r="AE68" s="229"/>
      <c r="AF68" s="229"/>
      <c r="AG68" s="229"/>
      <c r="AH68" s="229"/>
      <c r="AI68" s="229"/>
      <c r="AJ68" s="229"/>
      <c r="AK68" s="229"/>
      <c r="AL68" s="229"/>
    </row>
    <row r="69" ht="12.0" customHeight="1">
      <c r="A69" s="229"/>
      <c r="B69" s="229"/>
      <c r="C69" s="229" t="s">
        <v>709</v>
      </c>
      <c r="D69" s="229"/>
      <c r="E69" s="229"/>
      <c r="F69" s="229"/>
      <c r="G69" s="229"/>
      <c r="H69" s="229"/>
      <c r="I69" s="229"/>
      <c r="J69" s="229"/>
      <c r="K69" s="229"/>
      <c r="L69" s="229"/>
      <c r="M69" s="229"/>
      <c r="N69" s="229"/>
      <c r="O69" s="229"/>
      <c r="P69" s="229"/>
      <c r="Q69" s="229"/>
      <c r="R69" s="229"/>
      <c r="S69" s="229"/>
      <c r="T69" s="229"/>
      <c r="U69" s="229"/>
      <c r="V69" s="229"/>
      <c r="W69" s="229"/>
      <c r="X69" s="229"/>
      <c r="Y69" s="229"/>
      <c r="Z69" s="229"/>
      <c r="AA69" s="229"/>
      <c r="AB69" s="229"/>
      <c r="AC69" s="229"/>
      <c r="AD69" s="229"/>
      <c r="AE69" s="229"/>
      <c r="AF69" s="229"/>
      <c r="AG69" s="229"/>
      <c r="AH69" s="229"/>
      <c r="AI69" s="229"/>
      <c r="AJ69" s="229"/>
      <c r="AK69" s="229"/>
      <c r="AL69" s="229"/>
    </row>
    <row r="70" ht="12.0" customHeight="1">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c r="AA70" s="229"/>
      <c r="AB70" s="229"/>
      <c r="AC70" s="229"/>
      <c r="AD70" s="229"/>
      <c r="AE70" s="229"/>
      <c r="AF70" s="229"/>
      <c r="AG70" s="229"/>
      <c r="AH70" s="229"/>
      <c r="AI70" s="229"/>
      <c r="AJ70" s="229"/>
      <c r="AK70" s="229"/>
      <c r="AL70" s="229"/>
    </row>
    <row r="71" ht="12.0" customHeight="1">
      <c r="A71" s="229"/>
      <c r="B71" s="229"/>
      <c r="C71" s="229" t="s">
        <v>710</v>
      </c>
      <c r="D71" s="229"/>
      <c r="E71" s="229"/>
      <c r="F71" s="229"/>
      <c r="G71" s="229"/>
      <c r="H71" s="229"/>
      <c r="I71" s="229"/>
      <c r="J71" s="229"/>
      <c r="K71" s="229"/>
      <c r="L71" s="229"/>
      <c r="M71" s="229"/>
      <c r="N71" s="229"/>
      <c r="O71" s="229"/>
      <c r="P71" s="229"/>
      <c r="Q71" s="229"/>
      <c r="R71" s="229"/>
      <c r="S71" s="229"/>
      <c r="T71" s="229"/>
      <c r="U71" s="229"/>
      <c r="V71" s="229"/>
      <c r="W71" s="229"/>
      <c r="X71" s="229"/>
      <c r="Y71" s="229"/>
      <c r="Z71" s="229"/>
      <c r="AA71" s="229"/>
      <c r="AB71" s="229"/>
      <c r="AC71" s="229"/>
      <c r="AD71" s="229"/>
      <c r="AE71" s="229"/>
      <c r="AF71" s="229"/>
      <c r="AG71" s="229"/>
      <c r="AH71" s="229"/>
      <c r="AI71" s="229"/>
      <c r="AJ71" s="229"/>
      <c r="AK71" s="229"/>
      <c r="AL71" s="229"/>
    </row>
    <row r="72" ht="12.0" customHeight="1">
      <c r="A72" s="229"/>
      <c r="B72" s="229"/>
      <c r="C72" s="229" t="s">
        <v>711</v>
      </c>
      <c r="D72" s="229"/>
      <c r="E72" s="229"/>
      <c r="F72" s="229"/>
      <c r="G72" s="229"/>
      <c r="H72" s="229"/>
      <c r="I72" s="229"/>
      <c r="J72" s="229"/>
      <c r="K72" s="229"/>
      <c r="L72" s="229"/>
      <c r="M72" s="229"/>
      <c r="N72" s="229"/>
      <c r="O72" s="229"/>
      <c r="P72" s="229"/>
      <c r="Q72" s="229"/>
      <c r="R72" s="229"/>
      <c r="S72" s="229"/>
      <c r="T72" s="229"/>
      <c r="U72" s="229"/>
      <c r="V72" s="229"/>
      <c r="W72" s="229"/>
      <c r="X72" s="229"/>
      <c r="Y72" s="229"/>
      <c r="Z72" s="229"/>
      <c r="AA72" s="229"/>
      <c r="AB72" s="229"/>
      <c r="AC72" s="229"/>
      <c r="AD72" s="229"/>
      <c r="AE72" s="229"/>
      <c r="AF72" s="229"/>
      <c r="AG72" s="229"/>
      <c r="AH72" s="229"/>
      <c r="AI72" s="229"/>
      <c r="AJ72" s="229"/>
      <c r="AK72" s="229"/>
      <c r="AL72" s="229"/>
    </row>
    <row r="73" ht="12.0" customHeight="1">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c r="AA73" s="229"/>
      <c r="AB73" s="229"/>
      <c r="AC73" s="229"/>
      <c r="AD73" s="229"/>
      <c r="AE73" s="229"/>
      <c r="AF73" s="229"/>
      <c r="AG73" s="229"/>
      <c r="AH73" s="229"/>
      <c r="AI73" s="229"/>
      <c r="AJ73" s="229"/>
      <c r="AK73" s="229"/>
      <c r="AL73" s="229"/>
    </row>
    <row r="74" ht="12.0" customHeight="1">
      <c r="A74" s="229" t="s">
        <v>712</v>
      </c>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c r="AA74" s="229"/>
      <c r="AB74" s="229"/>
      <c r="AC74" s="229"/>
      <c r="AD74" s="229"/>
      <c r="AE74" s="229"/>
      <c r="AF74" s="229"/>
      <c r="AG74" s="229"/>
      <c r="AH74" s="229"/>
      <c r="AI74" s="229"/>
      <c r="AJ74" s="229"/>
      <c r="AK74" s="229"/>
      <c r="AL74" s="229"/>
    </row>
    <row r="75" ht="12.0" customHeight="1">
      <c r="A75" s="229" t="s">
        <v>713</v>
      </c>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c r="AA75" s="229"/>
      <c r="AB75" s="229"/>
      <c r="AC75" s="229"/>
      <c r="AD75" s="229"/>
      <c r="AE75" s="229"/>
      <c r="AF75" s="229"/>
      <c r="AG75" s="229"/>
      <c r="AH75" s="229"/>
      <c r="AI75" s="229"/>
      <c r="AJ75" s="229"/>
      <c r="AK75" s="229"/>
      <c r="AL75" s="229"/>
    </row>
    <row r="76" ht="12.0" customHeight="1">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c r="AA76" s="229"/>
      <c r="AB76" s="229"/>
      <c r="AC76" s="229"/>
      <c r="AD76" s="229"/>
      <c r="AE76" s="229"/>
      <c r="AF76" s="229"/>
      <c r="AG76" s="229"/>
      <c r="AH76" s="229"/>
      <c r="AI76" s="229"/>
      <c r="AJ76" s="229"/>
      <c r="AK76" s="229"/>
      <c r="AL76" s="229"/>
    </row>
    <row r="77" ht="12.0" customHeight="1">
      <c r="A77" s="348"/>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c r="AA77" s="229"/>
      <c r="AB77" s="229"/>
      <c r="AC77" s="229"/>
      <c r="AD77" s="229"/>
      <c r="AE77" s="229"/>
      <c r="AF77" s="229"/>
      <c r="AG77" s="229"/>
      <c r="AH77" s="229"/>
      <c r="AI77" s="229"/>
      <c r="AJ77" s="229"/>
      <c r="AK77" s="229"/>
      <c r="AL77" s="229"/>
    </row>
    <row r="78" ht="12.0" customHeight="1">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c r="AA78" s="229"/>
      <c r="AB78" s="229"/>
      <c r="AC78" s="229"/>
      <c r="AD78" s="229"/>
      <c r="AE78" s="229"/>
      <c r="AF78" s="229"/>
      <c r="AG78" s="229"/>
      <c r="AH78" s="229"/>
      <c r="AI78" s="229"/>
      <c r="AJ78" s="229"/>
      <c r="AK78" s="229"/>
      <c r="AL78" s="229"/>
    </row>
    <row r="79" ht="12.0" customHeight="1">
      <c r="A79" s="348" t="s">
        <v>714</v>
      </c>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c r="AA79" s="229"/>
      <c r="AB79" s="229"/>
      <c r="AC79" s="229"/>
      <c r="AD79" s="229"/>
      <c r="AE79" s="229"/>
      <c r="AF79" s="229"/>
      <c r="AG79" s="229"/>
      <c r="AH79" s="229"/>
      <c r="AI79" s="229"/>
      <c r="AJ79" s="229"/>
      <c r="AK79" s="229"/>
      <c r="AL79" s="229"/>
    </row>
    <row r="80" ht="12.0" customHeight="1">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c r="AA80" s="229"/>
      <c r="AB80" s="229"/>
      <c r="AC80" s="229"/>
      <c r="AD80" s="229"/>
      <c r="AE80" s="229"/>
      <c r="AF80" s="229"/>
      <c r="AG80" s="229"/>
      <c r="AH80" s="229"/>
      <c r="AI80" s="229"/>
      <c r="AJ80" s="229"/>
      <c r="AK80" s="229"/>
      <c r="AL80" s="229"/>
    </row>
    <row r="81" ht="12.0" customHeight="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c r="AA81" s="229"/>
      <c r="AB81" s="229"/>
      <c r="AC81" s="229"/>
      <c r="AD81" s="229"/>
      <c r="AE81" s="229"/>
      <c r="AF81" s="229"/>
      <c r="AG81" s="229"/>
      <c r="AH81" s="229"/>
      <c r="AI81" s="229"/>
      <c r="AJ81" s="229"/>
      <c r="AK81" s="229"/>
      <c r="AL81" s="229"/>
    </row>
    <row r="82" ht="12.0" customHeight="1">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c r="AA82" s="229"/>
      <c r="AB82" s="229"/>
      <c r="AC82" s="229"/>
      <c r="AD82" s="229"/>
      <c r="AE82" s="229"/>
      <c r="AF82" s="229"/>
      <c r="AG82" s="229"/>
      <c r="AH82" s="229"/>
      <c r="AI82" s="229"/>
      <c r="AJ82" s="229"/>
      <c r="AK82" s="229"/>
      <c r="AL82" s="229"/>
    </row>
    <row r="83" ht="12.0" customHeight="1">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c r="AA83" s="229"/>
      <c r="AB83" s="229"/>
      <c r="AC83" s="229"/>
      <c r="AD83" s="229"/>
      <c r="AE83" s="229"/>
      <c r="AF83" s="229"/>
      <c r="AG83" s="229"/>
      <c r="AH83" s="229"/>
      <c r="AI83" s="229"/>
      <c r="AJ83" s="229"/>
      <c r="AK83" s="229"/>
      <c r="AL83" s="229"/>
    </row>
    <row r="84" ht="12.0" customHeight="1">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c r="AA84" s="229"/>
      <c r="AB84" s="229"/>
      <c r="AC84" s="229"/>
      <c r="AD84" s="229"/>
      <c r="AE84" s="229"/>
      <c r="AF84" s="229"/>
      <c r="AG84" s="229"/>
      <c r="AH84" s="229"/>
      <c r="AI84" s="229"/>
      <c r="AJ84" s="229"/>
      <c r="AK84" s="229"/>
      <c r="AL84" s="229"/>
    </row>
    <row r="85" ht="12.0" customHeight="1">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c r="AA85" s="229"/>
      <c r="AB85" s="229"/>
      <c r="AC85" s="229"/>
      <c r="AD85" s="229"/>
      <c r="AE85" s="229"/>
      <c r="AF85" s="229"/>
      <c r="AG85" s="229"/>
      <c r="AH85" s="229"/>
      <c r="AI85" s="229"/>
      <c r="AJ85" s="229"/>
      <c r="AK85" s="229"/>
      <c r="AL85" s="229"/>
    </row>
    <row r="86" ht="12.0" customHeight="1">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c r="AA86" s="229"/>
      <c r="AB86" s="229"/>
      <c r="AC86" s="229"/>
      <c r="AD86" s="229"/>
      <c r="AE86" s="229"/>
      <c r="AF86" s="229"/>
      <c r="AG86" s="229"/>
      <c r="AH86" s="229"/>
      <c r="AI86" s="229"/>
      <c r="AJ86" s="229"/>
      <c r="AK86" s="229"/>
      <c r="AL86" s="229"/>
    </row>
    <row r="87" ht="12.0" customHeight="1">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c r="AA87" s="229"/>
      <c r="AB87" s="229"/>
      <c r="AC87" s="229"/>
      <c r="AD87" s="229"/>
      <c r="AE87" s="229"/>
      <c r="AF87" s="229"/>
      <c r="AG87" s="229"/>
      <c r="AH87" s="229"/>
      <c r="AI87" s="229"/>
      <c r="AJ87" s="229"/>
      <c r="AK87" s="229"/>
      <c r="AL87" s="229"/>
    </row>
    <row r="88" ht="12.0" customHeight="1">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c r="AD88" s="229"/>
      <c r="AE88" s="229"/>
      <c r="AF88" s="229"/>
      <c r="AG88" s="229"/>
      <c r="AH88" s="229"/>
      <c r="AI88" s="229"/>
      <c r="AJ88" s="229"/>
      <c r="AK88" s="229"/>
      <c r="AL88" s="229"/>
    </row>
    <row r="89" ht="12.0" customHeight="1">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c r="AD89" s="229"/>
      <c r="AE89" s="229"/>
      <c r="AF89" s="229"/>
      <c r="AG89" s="229"/>
      <c r="AH89" s="229"/>
      <c r="AI89" s="229"/>
      <c r="AJ89" s="229"/>
      <c r="AK89" s="229"/>
      <c r="AL89" s="229"/>
    </row>
    <row r="90" ht="12.0" customHeight="1">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c r="AD90" s="229"/>
      <c r="AE90" s="229"/>
      <c r="AF90" s="229"/>
      <c r="AG90" s="229"/>
      <c r="AH90" s="229"/>
      <c r="AI90" s="229"/>
      <c r="AJ90" s="229"/>
      <c r="AK90" s="229"/>
      <c r="AL90" s="229"/>
    </row>
    <row r="91" ht="12.0" customHeight="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c r="AA91" s="229"/>
      <c r="AB91" s="229"/>
      <c r="AC91" s="229"/>
      <c r="AD91" s="229"/>
      <c r="AE91" s="229"/>
      <c r="AF91" s="229"/>
      <c r="AG91" s="229"/>
      <c r="AH91" s="229"/>
      <c r="AI91" s="229"/>
      <c r="AJ91" s="229"/>
      <c r="AK91" s="229"/>
      <c r="AL91" s="229"/>
    </row>
    <row r="92" ht="12.0" customHeight="1">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c r="AA92" s="229"/>
      <c r="AB92" s="229"/>
      <c r="AC92" s="229"/>
      <c r="AD92" s="229"/>
      <c r="AE92" s="229"/>
      <c r="AF92" s="229"/>
      <c r="AG92" s="229"/>
      <c r="AH92" s="229"/>
      <c r="AI92" s="229"/>
      <c r="AJ92" s="229"/>
      <c r="AK92" s="229"/>
      <c r="AL92" s="229"/>
    </row>
    <row r="93" ht="12.0" customHeight="1">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c r="AA93" s="229"/>
      <c r="AB93" s="229"/>
      <c r="AC93" s="229"/>
      <c r="AD93" s="229"/>
      <c r="AE93" s="229"/>
      <c r="AF93" s="229"/>
      <c r="AG93" s="229"/>
      <c r="AH93" s="229"/>
      <c r="AI93" s="229"/>
      <c r="AJ93" s="229"/>
      <c r="AK93" s="229"/>
      <c r="AL93" s="229"/>
    </row>
    <row r="94" ht="12.0" customHeight="1">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c r="AA94" s="229"/>
      <c r="AB94" s="229"/>
      <c r="AC94" s="229"/>
      <c r="AD94" s="229"/>
      <c r="AE94" s="229"/>
      <c r="AF94" s="229"/>
      <c r="AG94" s="229"/>
      <c r="AH94" s="229"/>
      <c r="AI94" s="229"/>
      <c r="AJ94" s="229"/>
      <c r="AK94" s="229"/>
      <c r="AL94" s="229"/>
    </row>
    <row r="95" ht="12.0" customHeight="1">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c r="AA95" s="229"/>
      <c r="AB95" s="229"/>
      <c r="AC95" s="229"/>
      <c r="AD95" s="229"/>
      <c r="AE95" s="229"/>
      <c r="AF95" s="229"/>
      <c r="AG95" s="229"/>
      <c r="AH95" s="229"/>
      <c r="AI95" s="229"/>
      <c r="AJ95" s="229"/>
      <c r="AK95" s="229"/>
      <c r="AL95" s="229"/>
    </row>
    <row r="96" ht="12.0" customHeight="1">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c r="AA96" s="229"/>
      <c r="AB96" s="229"/>
      <c r="AC96" s="229"/>
      <c r="AD96" s="229"/>
      <c r="AE96" s="229"/>
      <c r="AF96" s="229"/>
      <c r="AG96" s="229"/>
      <c r="AH96" s="229"/>
      <c r="AI96" s="229"/>
      <c r="AJ96" s="229"/>
      <c r="AK96" s="229"/>
      <c r="AL96" s="229"/>
    </row>
    <row r="97" ht="12.0" customHeight="1">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c r="AA97" s="229"/>
      <c r="AB97" s="229"/>
      <c r="AC97" s="229"/>
      <c r="AD97" s="229"/>
      <c r="AE97" s="229"/>
      <c r="AF97" s="229"/>
      <c r="AG97" s="229"/>
      <c r="AH97" s="229"/>
      <c r="AI97" s="229"/>
      <c r="AJ97" s="229"/>
      <c r="AK97" s="229"/>
      <c r="AL97" s="229"/>
    </row>
    <row r="98" ht="12.0" customHeight="1">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c r="AA98" s="229"/>
      <c r="AB98" s="229"/>
      <c r="AC98" s="229"/>
      <c r="AD98" s="229"/>
      <c r="AE98" s="229"/>
      <c r="AF98" s="229"/>
      <c r="AG98" s="229"/>
      <c r="AH98" s="229"/>
      <c r="AI98" s="229"/>
      <c r="AJ98" s="229"/>
      <c r="AK98" s="229"/>
      <c r="AL98" s="229"/>
    </row>
    <row r="99" ht="12.0" customHeight="1">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c r="AA99" s="229"/>
      <c r="AB99" s="229"/>
      <c r="AC99" s="229"/>
      <c r="AD99" s="229"/>
      <c r="AE99" s="229"/>
      <c r="AF99" s="229"/>
      <c r="AG99" s="229"/>
      <c r="AH99" s="229"/>
      <c r="AI99" s="229"/>
      <c r="AJ99" s="229"/>
      <c r="AK99" s="229"/>
      <c r="AL99" s="229"/>
    </row>
    <row r="100" ht="12.0" customHeight="1">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c r="AA100" s="229"/>
      <c r="AB100" s="229"/>
      <c r="AC100" s="229"/>
      <c r="AD100" s="229"/>
      <c r="AE100" s="229"/>
      <c r="AF100" s="229"/>
      <c r="AG100" s="229"/>
      <c r="AH100" s="229"/>
      <c r="AI100" s="229"/>
      <c r="AJ100" s="229"/>
      <c r="AK100" s="229"/>
      <c r="AL100" s="229"/>
    </row>
    <row r="101" ht="12.0" customHeight="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c r="AA101" s="229"/>
      <c r="AB101" s="229"/>
      <c r="AC101" s="229"/>
      <c r="AD101" s="229"/>
      <c r="AE101" s="229"/>
      <c r="AF101" s="229"/>
      <c r="AG101" s="229"/>
      <c r="AH101" s="229"/>
      <c r="AI101" s="229"/>
      <c r="AJ101" s="229"/>
      <c r="AK101" s="229"/>
      <c r="AL101" s="229"/>
    </row>
    <row r="102" ht="12.0" customHeight="1">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c r="AA102" s="229"/>
      <c r="AB102" s="229"/>
      <c r="AC102" s="229"/>
      <c r="AD102" s="229"/>
      <c r="AE102" s="229"/>
      <c r="AF102" s="229"/>
      <c r="AG102" s="229"/>
      <c r="AH102" s="229"/>
      <c r="AI102" s="229"/>
      <c r="AJ102" s="229"/>
      <c r="AK102" s="229"/>
      <c r="AL102" s="229"/>
    </row>
    <row r="103" ht="12.0" customHeight="1">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c r="AA103" s="229"/>
      <c r="AB103" s="229"/>
      <c r="AC103" s="229"/>
      <c r="AD103" s="229"/>
      <c r="AE103" s="229"/>
      <c r="AF103" s="229"/>
      <c r="AG103" s="229"/>
      <c r="AH103" s="229"/>
      <c r="AI103" s="229"/>
      <c r="AJ103" s="229"/>
      <c r="AK103" s="229"/>
      <c r="AL103" s="229"/>
    </row>
    <row r="104" ht="12.0" customHeight="1">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c r="AA104" s="229"/>
      <c r="AB104" s="229"/>
      <c r="AC104" s="229"/>
      <c r="AD104" s="229"/>
      <c r="AE104" s="229"/>
      <c r="AF104" s="229"/>
      <c r="AG104" s="229"/>
      <c r="AH104" s="229"/>
      <c r="AI104" s="229"/>
      <c r="AJ104" s="229"/>
      <c r="AK104" s="229"/>
      <c r="AL104" s="229"/>
    </row>
    <row r="105" ht="12.0" customHeight="1">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c r="AA105" s="229"/>
      <c r="AB105" s="229"/>
      <c r="AC105" s="229"/>
      <c r="AD105" s="229"/>
      <c r="AE105" s="229"/>
      <c r="AF105" s="229"/>
      <c r="AG105" s="229"/>
      <c r="AH105" s="229"/>
      <c r="AI105" s="229"/>
      <c r="AJ105" s="229"/>
      <c r="AK105" s="229"/>
      <c r="AL105" s="229"/>
    </row>
    <row r="106" ht="12.0" customHeight="1">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c r="AA106" s="229"/>
      <c r="AB106" s="229"/>
      <c r="AC106" s="229"/>
      <c r="AD106" s="229"/>
      <c r="AE106" s="229"/>
      <c r="AF106" s="229"/>
      <c r="AG106" s="229"/>
      <c r="AH106" s="229"/>
      <c r="AI106" s="229"/>
      <c r="AJ106" s="229"/>
      <c r="AK106" s="229"/>
      <c r="AL106" s="229"/>
    </row>
    <row r="107" ht="12.0" customHeight="1">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c r="AA107" s="229"/>
      <c r="AB107" s="229"/>
      <c r="AC107" s="229"/>
      <c r="AD107" s="229"/>
      <c r="AE107" s="229"/>
      <c r="AF107" s="229"/>
      <c r="AG107" s="229"/>
      <c r="AH107" s="229"/>
      <c r="AI107" s="229"/>
      <c r="AJ107" s="229"/>
      <c r="AK107" s="229"/>
      <c r="AL107" s="229"/>
    </row>
    <row r="108" ht="12.0" customHeight="1">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c r="AA108" s="229"/>
      <c r="AB108" s="229"/>
      <c r="AC108" s="229"/>
      <c r="AD108" s="229"/>
      <c r="AE108" s="229"/>
      <c r="AF108" s="229"/>
      <c r="AG108" s="229"/>
      <c r="AH108" s="229"/>
      <c r="AI108" s="229"/>
      <c r="AJ108" s="229"/>
      <c r="AK108" s="229"/>
      <c r="AL108" s="229"/>
    </row>
    <row r="109" ht="12.0" customHeight="1">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c r="AA109" s="229"/>
      <c r="AB109" s="229"/>
      <c r="AC109" s="229"/>
      <c r="AD109" s="229"/>
      <c r="AE109" s="229"/>
      <c r="AF109" s="229"/>
      <c r="AG109" s="229"/>
      <c r="AH109" s="229"/>
      <c r="AI109" s="229"/>
      <c r="AJ109" s="229"/>
      <c r="AK109" s="229"/>
      <c r="AL109" s="229"/>
    </row>
    <row r="110" ht="12.0" customHeight="1">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c r="AA110" s="229"/>
      <c r="AB110" s="229"/>
      <c r="AC110" s="229"/>
      <c r="AD110" s="229"/>
      <c r="AE110" s="229"/>
      <c r="AF110" s="229"/>
      <c r="AG110" s="229"/>
      <c r="AH110" s="229"/>
      <c r="AI110" s="229"/>
      <c r="AJ110" s="229"/>
      <c r="AK110" s="229"/>
      <c r="AL110" s="229"/>
    </row>
    <row r="111" ht="12.0" customHeight="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c r="AA111" s="229"/>
      <c r="AB111" s="229"/>
      <c r="AC111" s="229"/>
      <c r="AD111" s="229"/>
      <c r="AE111" s="229"/>
      <c r="AF111" s="229"/>
      <c r="AG111" s="229"/>
      <c r="AH111" s="229"/>
      <c r="AI111" s="229"/>
      <c r="AJ111" s="229"/>
      <c r="AK111" s="229"/>
      <c r="AL111" s="229"/>
    </row>
    <row r="112" ht="12.0" customHeight="1">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c r="AA112" s="229"/>
      <c r="AB112" s="229"/>
      <c r="AC112" s="229"/>
      <c r="AD112" s="229"/>
      <c r="AE112" s="229"/>
      <c r="AF112" s="229"/>
      <c r="AG112" s="229"/>
      <c r="AH112" s="229"/>
      <c r="AI112" s="229"/>
      <c r="AJ112" s="229"/>
      <c r="AK112" s="229"/>
      <c r="AL112" s="229"/>
    </row>
    <row r="113" ht="12.0" customHeight="1">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c r="AA113" s="229"/>
      <c r="AB113" s="229"/>
      <c r="AC113" s="229"/>
      <c r="AD113" s="229"/>
      <c r="AE113" s="229"/>
      <c r="AF113" s="229"/>
      <c r="AG113" s="229"/>
      <c r="AH113" s="229"/>
      <c r="AI113" s="229"/>
      <c r="AJ113" s="229"/>
      <c r="AK113" s="229"/>
      <c r="AL113" s="229"/>
    </row>
    <row r="114" ht="12.0" customHeight="1">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c r="AA114" s="229"/>
      <c r="AB114" s="229"/>
      <c r="AC114" s="229"/>
      <c r="AD114" s="229"/>
      <c r="AE114" s="229"/>
      <c r="AF114" s="229"/>
      <c r="AG114" s="229"/>
      <c r="AH114" s="229"/>
      <c r="AI114" s="229"/>
      <c r="AJ114" s="229"/>
      <c r="AK114" s="229"/>
      <c r="AL114" s="229"/>
    </row>
    <row r="115" ht="12.0" customHeight="1">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c r="AA115" s="229"/>
      <c r="AB115" s="229"/>
      <c r="AC115" s="229"/>
      <c r="AD115" s="229"/>
      <c r="AE115" s="229"/>
      <c r="AF115" s="229"/>
      <c r="AG115" s="229"/>
      <c r="AH115" s="229"/>
      <c r="AI115" s="229"/>
      <c r="AJ115" s="229"/>
      <c r="AK115" s="229"/>
      <c r="AL115" s="229"/>
    </row>
    <row r="116" ht="12.0" customHeight="1">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c r="AA116" s="229"/>
      <c r="AB116" s="229"/>
      <c r="AC116" s="229"/>
      <c r="AD116" s="229"/>
      <c r="AE116" s="229"/>
      <c r="AF116" s="229"/>
      <c r="AG116" s="229"/>
      <c r="AH116" s="229"/>
      <c r="AI116" s="229"/>
      <c r="AJ116" s="229"/>
      <c r="AK116" s="229"/>
      <c r="AL116" s="229"/>
    </row>
    <row r="117" ht="12.0" customHeight="1">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c r="AA117" s="229"/>
      <c r="AB117" s="229"/>
      <c r="AC117" s="229"/>
      <c r="AD117" s="229"/>
      <c r="AE117" s="229"/>
      <c r="AF117" s="229"/>
      <c r="AG117" s="229"/>
      <c r="AH117" s="229"/>
      <c r="AI117" s="229"/>
      <c r="AJ117" s="229"/>
      <c r="AK117" s="229"/>
      <c r="AL117" s="229"/>
    </row>
    <row r="118" ht="12.0" customHeight="1">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c r="AA118" s="229"/>
      <c r="AB118" s="229"/>
      <c r="AC118" s="229"/>
      <c r="AD118" s="229"/>
      <c r="AE118" s="229"/>
      <c r="AF118" s="229"/>
      <c r="AG118" s="229"/>
      <c r="AH118" s="229"/>
      <c r="AI118" s="229"/>
      <c r="AJ118" s="229"/>
      <c r="AK118" s="229"/>
      <c r="AL118" s="229"/>
    </row>
    <row r="119" ht="12.0" customHeight="1">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c r="AA119" s="229"/>
      <c r="AB119" s="229"/>
      <c r="AC119" s="229"/>
      <c r="AD119" s="229"/>
      <c r="AE119" s="229"/>
      <c r="AF119" s="229"/>
      <c r="AG119" s="229"/>
      <c r="AH119" s="229"/>
      <c r="AI119" s="229"/>
      <c r="AJ119" s="229"/>
      <c r="AK119" s="229"/>
      <c r="AL119" s="229"/>
    </row>
    <row r="120" ht="12.0" customHeight="1">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c r="AA120" s="229"/>
      <c r="AB120" s="229"/>
      <c r="AC120" s="229"/>
      <c r="AD120" s="229"/>
      <c r="AE120" s="229"/>
      <c r="AF120" s="229"/>
      <c r="AG120" s="229"/>
      <c r="AH120" s="229"/>
      <c r="AI120" s="229"/>
      <c r="AJ120" s="229"/>
      <c r="AK120" s="229"/>
      <c r="AL120" s="229"/>
    </row>
    <row r="121" ht="12.0" customHeight="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c r="AA121" s="229"/>
      <c r="AB121" s="229"/>
      <c r="AC121" s="229"/>
      <c r="AD121" s="229"/>
      <c r="AE121" s="229"/>
      <c r="AF121" s="229"/>
      <c r="AG121" s="229"/>
      <c r="AH121" s="229"/>
      <c r="AI121" s="229"/>
      <c r="AJ121" s="229"/>
      <c r="AK121" s="229"/>
      <c r="AL121" s="229"/>
    </row>
    <row r="122" ht="12.0" customHeight="1">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c r="AA122" s="229"/>
      <c r="AB122" s="229"/>
      <c r="AC122" s="229"/>
      <c r="AD122" s="229"/>
      <c r="AE122" s="229"/>
      <c r="AF122" s="229"/>
      <c r="AG122" s="229"/>
      <c r="AH122" s="229"/>
      <c r="AI122" s="229"/>
      <c r="AJ122" s="229"/>
      <c r="AK122" s="229"/>
      <c r="AL122" s="229"/>
    </row>
    <row r="123" ht="12.0" customHeight="1">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c r="AA123" s="229"/>
      <c r="AB123" s="229"/>
      <c r="AC123" s="229"/>
      <c r="AD123" s="229"/>
      <c r="AE123" s="229"/>
      <c r="AF123" s="229"/>
      <c r="AG123" s="229"/>
      <c r="AH123" s="229"/>
      <c r="AI123" s="229"/>
      <c r="AJ123" s="229"/>
      <c r="AK123" s="229"/>
      <c r="AL123" s="229"/>
    </row>
    <row r="124" ht="12.0" customHeight="1">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c r="AA124" s="229"/>
      <c r="AB124" s="229"/>
      <c r="AC124" s="229"/>
      <c r="AD124" s="229"/>
      <c r="AE124" s="229"/>
      <c r="AF124" s="229"/>
      <c r="AG124" s="229"/>
      <c r="AH124" s="229"/>
      <c r="AI124" s="229"/>
      <c r="AJ124" s="229"/>
      <c r="AK124" s="229"/>
      <c r="AL124" s="229"/>
    </row>
    <row r="125" ht="12.0" customHeight="1">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c r="AA125" s="229"/>
      <c r="AB125" s="229"/>
      <c r="AC125" s="229"/>
      <c r="AD125" s="229"/>
      <c r="AE125" s="229"/>
      <c r="AF125" s="229"/>
      <c r="AG125" s="229"/>
      <c r="AH125" s="229"/>
      <c r="AI125" s="229"/>
      <c r="AJ125" s="229"/>
      <c r="AK125" s="229"/>
      <c r="AL125" s="229"/>
    </row>
    <row r="126" ht="12.0" customHeight="1">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c r="AA126" s="229"/>
      <c r="AB126" s="229"/>
      <c r="AC126" s="229"/>
      <c r="AD126" s="229"/>
      <c r="AE126" s="229"/>
      <c r="AF126" s="229"/>
      <c r="AG126" s="229"/>
      <c r="AH126" s="229"/>
      <c r="AI126" s="229"/>
      <c r="AJ126" s="229"/>
      <c r="AK126" s="229"/>
      <c r="AL126" s="229"/>
    </row>
    <row r="127" ht="12.0" customHeight="1">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c r="AA127" s="229"/>
      <c r="AB127" s="229"/>
      <c r="AC127" s="229"/>
      <c r="AD127" s="229"/>
      <c r="AE127" s="229"/>
      <c r="AF127" s="229"/>
      <c r="AG127" s="229"/>
      <c r="AH127" s="229"/>
      <c r="AI127" s="229"/>
      <c r="AJ127" s="229"/>
      <c r="AK127" s="229"/>
      <c r="AL127" s="229"/>
    </row>
    <row r="128" ht="12.0" customHeight="1">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c r="AA128" s="229"/>
      <c r="AB128" s="229"/>
      <c r="AC128" s="229"/>
      <c r="AD128" s="229"/>
      <c r="AE128" s="229"/>
      <c r="AF128" s="229"/>
      <c r="AG128" s="229"/>
      <c r="AH128" s="229"/>
      <c r="AI128" s="229"/>
      <c r="AJ128" s="229"/>
      <c r="AK128" s="229"/>
      <c r="AL128" s="229"/>
    </row>
    <row r="129" ht="12.0" customHeight="1">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c r="AA129" s="229"/>
      <c r="AB129" s="229"/>
      <c r="AC129" s="229"/>
      <c r="AD129" s="229"/>
      <c r="AE129" s="229"/>
      <c r="AF129" s="229"/>
      <c r="AG129" s="229"/>
      <c r="AH129" s="229"/>
      <c r="AI129" s="229"/>
      <c r="AJ129" s="229"/>
      <c r="AK129" s="229"/>
      <c r="AL129" s="229"/>
    </row>
    <row r="130" ht="12.0" customHeight="1">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c r="AA130" s="229"/>
      <c r="AB130" s="229"/>
      <c r="AC130" s="229"/>
      <c r="AD130" s="229"/>
      <c r="AE130" s="229"/>
      <c r="AF130" s="229"/>
      <c r="AG130" s="229"/>
      <c r="AH130" s="229"/>
      <c r="AI130" s="229"/>
      <c r="AJ130" s="229"/>
      <c r="AK130" s="229"/>
      <c r="AL130" s="229"/>
    </row>
    <row r="131" ht="12.0" customHeight="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c r="AA131" s="229"/>
      <c r="AB131" s="229"/>
      <c r="AC131" s="229"/>
      <c r="AD131" s="229"/>
      <c r="AE131" s="229"/>
      <c r="AF131" s="229"/>
      <c r="AG131" s="229"/>
      <c r="AH131" s="229"/>
      <c r="AI131" s="229"/>
      <c r="AJ131" s="229"/>
      <c r="AK131" s="229"/>
      <c r="AL131" s="229"/>
    </row>
    <row r="132" ht="12.0" customHeight="1">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c r="AA132" s="229"/>
      <c r="AB132" s="229"/>
      <c r="AC132" s="229"/>
      <c r="AD132" s="229"/>
      <c r="AE132" s="229"/>
      <c r="AF132" s="229"/>
      <c r="AG132" s="229"/>
      <c r="AH132" s="229"/>
      <c r="AI132" s="229"/>
      <c r="AJ132" s="229"/>
      <c r="AK132" s="229"/>
      <c r="AL132" s="229"/>
    </row>
    <row r="133" ht="12.0" customHeight="1">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c r="AA133" s="229"/>
      <c r="AB133" s="229"/>
      <c r="AC133" s="229"/>
      <c r="AD133" s="229"/>
      <c r="AE133" s="229"/>
      <c r="AF133" s="229"/>
      <c r="AG133" s="229"/>
      <c r="AH133" s="229"/>
      <c r="AI133" s="229"/>
      <c r="AJ133" s="229"/>
      <c r="AK133" s="229"/>
      <c r="AL133" s="229"/>
    </row>
    <row r="134" ht="12.0" customHeight="1">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c r="AA134" s="229"/>
      <c r="AB134" s="229"/>
      <c r="AC134" s="229"/>
      <c r="AD134" s="229"/>
      <c r="AE134" s="229"/>
      <c r="AF134" s="229"/>
      <c r="AG134" s="229"/>
      <c r="AH134" s="229"/>
      <c r="AI134" s="229"/>
      <c r="AJ134" s="229"/>
      <c r="AK134" s="229"/>
      <c r="AL134" s="229"/>
    </row>
    <row r="135" ht="12.0" customHeight="1">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c r="AA135" s="229"/>
      <c r="AB135" s="229"/>
      <c r="AC135" s="229"/>
      <c r="AD135" s="229"/>
      <c r="AE135" s="229"/>
      <c r="AF135" s="229"/>
      <c r="AG135" s="229"/>
      <c r="AH135" s="229"/>
      <c r="AI135" s="229"/>
      <c r="AJ135" s="229"/>
      <c r="AK135" s="229"/>
      <c r="AL135" s="229"/>
    </row>
    <row r="136" ht="12.0" customHeight="1">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c r="AA136" s="229"/>
      <c r="AB136" s="229"/>
      <c r="AC136" s="229"/>
      <c r="AD136" s="229"/>
      <c r="AE136" s="229"/>
      <c r="AF136" s="229"/>
      <c r="AG136" s="229"/>
      <c r="AH136" s="229"/>
      <c r="AI136" s="229"/>
      <c r="AJ136" s="229"/>
      <c r="AK136" s="229"/>
      <c r="AL136" s="229"/>
    </row>
    <row r="137" ht="12.0" customHeight="1">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c r="AA137" s="229"/>
      <c r="AB137" s="229"/>
      <c r="AC137" s="229"/>
      <c r="AD137" s="229"/>
      <c r="AE137" s="229"/>
      <c r="AF137" s="229"/>
      <c r="AG137" s="229"/>
      <c r="AH137" s="229"/>
      <c r="AI137" s="229"/>
      <c r="AJ137" s="229"/>
      <c r="AK137" s="229"/>
      <c r="AL137" s="229"/>
    </row>
    <row r="138" ht="12.0" customHeight="1">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c r="AA138" s="229"/>
      <c r="AB138" s="229"/>
      <c r="AC138" s="229"/>
      <c r="AD138" s="229"/>
      <c r="AE138" s="229"/>
      <c r="AF138" s="229"/>
      <c r="AG138" s="229"/>
      <c r="AH138" s="229"/>
      <c r="AI138" s="229"/>
      <c r="AJ138" s="229"/>
      <c r="AK138" s="229"/>
      <c r="AL138" s="229"/>
    </row>
    <row r="139" ht="12.0" customHeight="1">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c r="AA139" s="229"/>
      <c r="AB139" s="229"/>
      <c r="AC139" s="229"/>
      <c r="AD139" s="229"/>
      <c r="AE139" s="229"/>
      <c r="AF139" s="229"/>
      <c r="AG139" s="229"/>
      <c r="AH139" s="229"/>
      <c r="AI139" s="229"/>
      <c r="AJ139" s="229"/>
      <c r="AK139" s="229"/>
      <c r="AL139" s="229"/>
    </row>
    <row r="140" ht="12.0" customHeight="1">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c r="AA140" s="229"/>
      <c r="AB140" s="229"/>
      <c r="AC140" s="229"/>
      <c r="AD140" s="229"/>
      <c r="AE140" s="229"/>
      <c r="AF140" s="229"/>
      <c r="AG140" s="229"/>
      <c r="AH140" s="229"/>
      <c r="AI140" s="229"/>
      <c r="AJ140" s="229"/>
      <c r="AK140" s="229"/>
      <c r="AL140" s="229"/>
    </row>
    <row r="141" ht="12.0" customHeight="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c r="AA141" s="229"/>
      <c r="AB141" s="229"/>
      <c r="AC141" s="229"/>
      <c r="AD141" s="229"/>
      <c r="AE141" s="229"/>
      <c r="AF141" s="229"/>
      <c r="AG141" s="229"/>
      <c r="AH141" s="229"/>
      <c r="AI141" s="229"/>
      <c r="AJ141" s="229"/>
      <c r="AK141" s="229"/>
      <c r="AL141" s="229"/>
    </row>
    <row r="142" ht="12.0" customHeight="1">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c r="AA142" s="229"/>
      <c r="AB142" s="229"/>
      <c r="AC142" s="229"/>
      <c r="AD142" s="229"/>
      <c r="AE142" s="229"/>
      <c r="AF142" s="229"/>
      <c r="AG142" s="229"/>
      <c r="AH142" s="229"/>
      <c r="AI142" s="229"/>
      <c r="AJ142" s="229"/>
      <c r="AK142" s="229"/>
      <c r="AL142" s="229"/>
    </row>
    <row r="143" ht="12.0" customHeight="1">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c r="AA143" s="229"/>
      <c r="AB143" s="229"/>
      <c r="AC143" s="229"/>
      <c r="AD143" s="229"/>
      <c r="AE143" s="229"/>
      <c r="AF143" s="229"/>
      <c r="AG143" s="229"/>
      <c r="AH143" s="229"/>
      <c r="AI143" s="229"/>
      <c r="AJ143" s="229"/>
      <c r="AK143" s="229"/>
      <c r="AL143" s="229"/>
    </row>
    <row r="144" ht="12.0" customHeight="1">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c r="AA144" s="229"/>
      <c r="AB144" s="229"/>
      <c r="AC144" s="229"/>
      <c r="AD144" s="229"/>
      <c r="AE144" s="229"/>
      <c r="AF144" s="229"/>
      <c r="AG144" s="229"/>
      <c r="AH144" s="229"/>
      <c r="AI144" s="229"/>
      <c r="AJ144" s="229"/>
      <c r="AK144" s="229"/>
      <c r="AL144" s="229"/>
    </row>
    <row r="145" ht="12.0" customHeight="1">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c r="AA145" s="229"/>
      <c r="AB145" s="229"/>
      <c r="AC145" s="229"/>
      <c r="AD145" s="229"/>
      <c r="AE145" s="229"/>
      <c r="AF145" s="229"/>
      <c r="AG145" s="229"/>
      <c r="AH145" s="229"/>
      <c r="AI145" s="229"/>
      <c r="AJ145" s="229"/>
      <c r="AK145" s="229"/>
      <c r="AL145" s="229"/>
    </row>
    <row r="146" ht="12.0" customHeight="1">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c r="AA146" s="229"/>
      <c r="AB146" s="229"/>
      <c r="AC146" s="229"/>
      <c r="AD146" s="229"/>
      <c r="AE146" s="229"/>
      <c r="AF146" s="229"/>
      <c r="AG146" s="229"/>
      <c r="AH146" s="229"/>
      <c r="AI146" s="229"/>
      <c r="AJ146" s="229"/>
      <c r="AK146" s="229"/>
      <c r="AL146" s="229"/>
    </row>
    <row r="147" ht="12.0" customHeight="1">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c r="AA147" s="229"/>
      <c r="AB147" s="229"/>
      <c r="AC147" s="229"/>
      <c r="AD147" s="229"/>
      <c r="AE147" s="229"/>
      <c r="AF147" s="229"/>
      <c r="AG147" s="229"/>
      <c r="AH147" s="229"/>
      <c r="AI147" s="229"/>
      <c r="AJ147" s="229"/>
      <c r="AK147" s="229"/>
      <c r="AL147" s="229"/>
    </row>
    <row r="148" ht="12.0" customHeight="1">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c r="AA148" s="229"/>
      <c r="AB148" s="229"/>
      <c r="AC148" s="229"/>
      <c r="AD148" s="229"/>
      <c r="AE148" s="229"/>
      <c r="AF148" s="229"/>
      <c r="AG148" s="229"/>
      <c r="AH148" s="229"/>
      <c r="AI148" s="229"/>
      <c r="AJ148" s="229"/>
      <c r="AK148" s="229"/>
      <c r="AL148" s="229"/>
    </row>
    <row r="149" ht="12.0" customHeight="1">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c r="AA149" s="229"/>
      <c r="AB149" s="229"/>
      <c r="AC149" s="229"/>
      <c r="AD149" s="229"/>
      <c r="AE149" s="229"/>
      <c r="AF149" s="229"/>
      <c r="AG149" s="229"/>
      <c r="AH149" s="229"/>
      <c r="AI149" s="229"/>
      <c r="AJ149" s="229"/>
      <c r="AK149" s="229"/>
      <c r="AL149" s="229"/>
    </row>
    <row r="150" ht="12.0" customHeight="1">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c r="AA150" s="229"/>
      <c r="AB150" s="229"/>
      <c r="AC150" s="229"/>
      <c r="AD150" s="229"/>
      <c r="AE150" s="229"/>
      <c r="AF150" s="229"/>
      <c r="AG150" s="229"/>
      <c r="AH150" s="229"/>
      <c r="AI150" s="229"/>
      <c r="AJ150" s="229"/>
      <c r="AK150" s="229"/>
      <c r="AL150" s="229"/>
    </row>
    <row r="151" ht="12.0" customHeight="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c r="AA151" s="229"/>
      <c r="AB151" s="229"/>
      <c r="AC151" s="229"/>
      <c r="AD151" s="229"/>
      <c r="AE151" s="229"/>
      <c r="AF151" s="229"/>
      <c r="AG151" s="229"/>
      <c r="AH151" s="229"/>
      <c r="AI151" s="229"/>
      <c r="AJ151" s="229"/>
      <c r="AK151" s="229"/>
      <c r="AL151" s="229"/>
    </row>
    <row r="152" ht="12.0" customHeight="1">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c r="AA152" s="229"/>
      <c r="AB152" s="229"/>
      <c r="AC152" s="229"/>
      <c r="AD152" s="229"/>
      <c r="AE152" s="229"/>
      <c r="AF152" s="229"/>
      <c r="AG152" s="229"/>
      <c r="AH152" s="229"/>
      <c r="AI152" s="229"/>
      <c r="AJ152" s="229"/>
      <c r="AK152" s="229"/>
      <c r="AL152" s="229"/>
    </row>
    <row r="153" ht="12.0" customHeight="1">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c r="AA153" s="229"/>
      <c r="AB153" s="229"/>
      <c r="AC153" s="229"/>
      <c r="AD153" s="229"/>
      <c r="AE153" s="229"/>
      <c r="AF153" s="229"/>
      <c r="AG153" s="229"/>
      <c r="AH153" s="229"/>
      <c r="AI153" s="229"/>
      <c r="AJ153" s="229"/>
      <c r="AK153" s="229"/>
      <c r="AL153" s="229"/>
    </row>
    <row r="154" ht="12.0" customHeight="1">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c r="AA154" s="229"/>
      <c r="AB154" s="229"/>
      <c r="AC154" s="229"/>
      <c r="AD154" s="229"/>
      <c r="AE154" s="229"/>
      <c r="AF154" s="229"/>
      <c r="AG154" s="229"/>
      <c r="AH154" s="229"/>
      <c r="AI154" s="229"/>
      <c r="AJ154" s="229"/>
      <c r="AK154" s="229"/>
      <c r="AL154" s="229"/>
    </row>
    <row r="155" ht="12.0" customHeight="1">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c r="AA155" s="229"/>
      <c r="AB155" s="229"/>
      <c r="AC155" s="229"/>
      <c r="AD155" s="229"/>
      <c r="AE155" s="229"/>
      <c r="AF155" s="229"/>
      <c r="AG155" s="229"/>
      <c r="AH155" s="229"/>
      <c r="AI155" s="229"/>
      <c r="AJ155" s="229"/>
      <c r="AK155" s="229"/>
      <c r="AL155" s="229"/>
    </row>
    <row r="156" ht="12.0" customHeight="1">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c r="AA156" s="229"/>
      <c r="AB156" s="229"/>
      <c r="AC156" s="229"/>
      <c r="AD156" s="229"/>
      <c r="AE156" s="229"/>
      <c r="AF156" s="229"/>
      <c r="AG156" s="229"/>
      <c r="AH156" s="229"/>
      <c r="AI156" s="229"/>
      <c r="AJ156" s="229"/>
      <c r="AK156" s="229"/>
      <c r="AL156" s="229"/>
    </row>
    <row r="157" ht="12.0" customHeight="1">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c r="AA157" s="229"/>
      <c r="AB157" s="229"/>
      <c r="AC157" s="229"/>
      <c r="AD157" s="229"/>
      <c r="AE157" s="229"/>
      <c r="AF157" s="229"/>
      <c r="AG157" s="229"/>
      <c r="AH157" s="229"/>
      <c r="AI157" s="229"/>
      <c r="AJ157" s="229"/>
      <c r="AK157" s="229"/>
      <c r="AL157" s="229"/>
    </row>
    <row r="158" ht="12.0" customHeight="1">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c r="AA158" s="229"/>
      <c r="AB158" s="229"/>
      <c r="AC158" s="229"/>
      <c r="AD158" s="229"/>
      <c r="AE158" s="229"/>
      <c r="AF158" s="229"/>
      <c r="AG158" s="229"/>
      <c r="AH158" s="229"/>
      <c r="AI158" s="229"/>
      <c r="AJ158" s="229"/>
      <c r="AK158" s="229"/>
      <c r="AL158" s="229"/>
    </row>
    <row r="159" ht="12.0" customHeight="1">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c r="AA159" s="229"/>
      <c r="AB159" s="229"/>
      <c r="AC159" s="229"/>
      <c r="AD159" s="229"/>
      <c r="AE159" s="229"/>
      <c r="AF159" s="229"/>
      <c r="AG159" s="229"/>
      <c r="AH159" s="229"/>
      <c r="AI159" s="229"/>
      <c r="AJ159" s="229"/>
      <c r="AK159" s="229"/>
      <c r="AL159" s="229"/>
    </row>
    <row r="160" ht="12.0" customHeight="1">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c r="AA160" s="229"/>
      <c r="AB160" s="229"/>
      <c r="AC160" s="229"/>
      <c r="AD160" s="229"/>
      <c r="AE160" s="229"/>
      <c r="AF160" s="229"/>
      <c r="AG160" s="229"/>
      <c r="AH160" s="229"/>
      <c r="AI160" s="229"/>
      <c r="AJ160" s="229"/>
      <c r="AK160" s="229"/>
      <c r="AL160" s="229"/>
    </row>
    <row r="161" ht="12.0" customHeight="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c r="AA161" s="229"/>
      <c r="AB161" s="229"/>
      <c r="AC161" s="229"/>
      <c r="AD161" s="229"/>
      <c r="AE161" s="229"/>
      <c r="AF161" s="229"/>
      <c r="AG161" s="229"/>
      <c r="AH161" s="229"/>
      <c r="AI161" s="229"/>
      <c r="AJ161" s="229"/>
      <c r="AK161" s="229"/>
      <c r="AL161" s="229"/>
    </row>
    <row r="162" ht="12.0" customHeight="1">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c r="AA162" s="229"/>
      <c r="AB162" s="229"/>
      <c r="AC162" s="229"/>
      <c r="AD162" s="229"/>
      <c r="AE162" s="229"/>
      <c r="AF162" s="229"/>
      <c r="AG162" s="229"/>
      <c r="AH162" s="229"/>
      <c r="AI162" s="229"/>
      <c r="AJ162" s="229"/>
      <c r="AK162" s="229"/>
      <c r="AL162" s="229"/>
    </row>
    <row r="163" ht="12.0" customHeight="1">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c r="AA163" s="229"/>
      <c r="AB163" s="229"/>
      <c r="AC163" s="229"/>
      <c r="AD163" s="229"/>
      <c r="AE163" s="229"/>
      <c r="AF163" s="229"/>
      <c r="AG163" s="229"/>
      <c r="AH163" s="229"/>
      <c r="AI163" s="229"/>
      <c r="AJ163" s="229"/>
      <c r="AK163" s="229"/>
      <c r="AL163" s="229"/>
    </row>
    <row r="164" ht="12.0" customHeight="1">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c r="AA164" s="229"/>
      <c r="AB164" s="229"/>
      <c r="AC164" s="229"/>
      <c r="AD164" s="229"/>
      <c r="AE164" s="229"/>
      <c r="AF164" s="229"/>
      <c r="AG164" s="229"/>
      <c r="AH164" s="229"/>
      <c r="AI164" s="229"/>
      <c r="AJ164" s="229"/>
      <c r="AK164" s="229"/>
      <c r="AL164" s="229"/>
    </row>
    <row r="165" ht="12.0" customHeight="1">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c r="AA165" s="229"/>
      <c r="AB165" s="229"/>
      <c r="AC165" s="229"/>
      <c r="AD165" s="229"/>
      <c r="AE165" s="229"/>
      <c r="AF165" s="229"/>
      <c r="AG165" s="229"/>
      <c r="AH165" s="229"/>
      <c r="AI165" s="229"/>
      <c r="AJ165" s="229"/>
      <c r="AK165" s="229"/>
      <c r="AL165" s="229"/>
    </row>
    <row r="166" ht="12.0" customHeight="1">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c r="AA166" s="229"/>
      <c r="AB166" s="229"/>
      <c r="AC166" s="229"/>
      <c r="AD166" s="229"/>
      <c r="AE166" s="229"/>
      <c r="AF166" s="229"/>
      <c r="AG166" s="229"/>
      <c r="AH166" s="229"/>
      <c r="AI166" s="229"/>
      <c r="AJ166" s="229"/>
      <c r="AK166" s="229"/>
      <c r="AL166" s="229"/>
    </row>
    <row r="167" ht="12.0" customHeight="1">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c r="AA167" s="229"/>
      <c r="AB167" s="229"/>
      <c r="AC167" s="229"/>
      <c r="AD167" s="229"/>
      <c r="AE167" s="229"/>
      <c r="AF167" s="229"/>
      <c r="AG167" s="229"/>
      <c r="AH167" s="229"/>
      <c r="AI167" s="229"/>
      <c r="AJ167" s="229"/>
      <c r="AK167" s="229"/>
      <c r="AL167" s="229"/>
    </row>
    <row r="168" ht="12.0" customHeight="1">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c r="AA168" s="229"/>
      <c r="AB168" s="229"/>
      <c r="AC168" s="229"/>
      <c r="AD168" s="229"/>
      <c r="AE168" s="229"/>
      <c r="AF168" s="229"/>
      <c r="AG168" s="229"/>
      <c r="AH168" s="229"/>
      <c r="AI168" s="229"/>
      <c r="AJ168" s="229"/>
      <c r="AK168" s="229"/>
      <c r="AL168" s="229"/>
    </row>
    <row r="169" ht="12.0" customHeight="1">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c r="AA169" s="229"/>
      <c r="AB169" s="229"/>
      <c r="AC169" s="229"/>
      <c r="AD169" s="229"/>
      <c r="AE169" s="229"/>
      <c r="AF169" s="229"/>
      <c r="AG169" s="229"/>
      <c r="AH169" s="229"/>
      <c r="AI169" s="229"/>
      <c r="AJ169" s="229"/>
      <c r="AK169" s="229"/>
      <c r="AL169" s="229"/>
    </row>
    <row r="170" ht="12.0" customHeight="1">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c r="AA170" s="229"/>
      <c r="AB170" s="229"/>
      <c r="AC170" s="229"/>
      <c r="AD170" s="229"/>
      <c r="AE170" s="229"/>
      <c r="AF170" s="229"/>
      <c r="AG170" s="229"/>
      <c r="AH170" s="229"/>
      <c r="AI170" s="229"/>
      <c r="AJ170" s="229"/>
      <c r="AK170" s="229"/>
      <c r="AL170" s="229"/>
    </row>
    <row r="171" ht="12.0" customHeight="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c r="AA171" s="229"/>
      <c r="AB171" s="229"/>
      <c r="AC171" s="229"/>
      <c r="AD171" s="229"/>
      <c r="AE171" s="229"/>
      <c r="AF171" s="229"/>
      <c r="AG171" s="229"/>
      <c r="AH171" s="229"/>
      <c r="AI171" s="229"/>
      <c r="AJ171" s="229"/>
      <c r="AK171" s="229"/>
      <c r="AL171" s="229"/>
    </row>
    <row r="172" ht="12.0" customHeight="1">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c r="AA172" s="229"/>
      <c r="AB172" s="229"/>
      <c r="AC172" s="229"/>
      <c r="AD172" s="229"/>
      <c r="AE172" s="229"/>
      <c r="AF172" s="229"/>
      <c r="AG172" s="229"/>
      <c r="AH172" s="229"/>
      <c r="AI172" s="229"/>
      <c r="AJ172" s="229"/>
      <c r="AK172" s="229"/>
      <c r="AL172" s="229"/>
    </row>
    <row r="173" ht="12.0" customHeight="1">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c r="AA173" s="229"/>
      <c r="AB173" s="229"/>
      <c r="AC173" s="229"/>
      <c r="AD173" s="229"/>
      <c r="AE173" s="229"/>
      <c r="AF173" s="229"/>
      <c r="AG173" s="229"/>
      <c r="AH173" s="229"/>
      <c r="AI173" s="229"/>
      <c r="AJ173" s="229"/>
      <c r="AK173" s="229"/>
      <c r="AL173" s="229"/>
    </row>
    <row r="174" ht="12.0" customHeight="1">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c r="AA174" s="229"/>
      <c r="AB174" s="229"/>
      <c r="AC174" s="229"/>
      <c r="AD174" s="229"/>
      <c r="AE174" s="229"/>
      <c r="AF174" s="229"/>
      <c r="AG174" s="229"/>
      <c r="AH174" s="229"/>
      <c r="AI174" s="229"/>
      <c r="AJ174" s="229"/>
      <c r="AK174" s="229"/>
      <c r="AL174" s="229"/>
    </row>
    <row r="175" ht="12.0" customHeight="1">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c r="AA175" s="229"/>
      <c r="AB175" s="229"/>
      <c r="AC175" s="229"/>
      <c r="AD175" s="229"/>
      <c r="AE175" s="229"/>
      <c r="AF175" s="229"/>
      <c r="AG175" s="229"/>
      <c r="AH175" s="229"/>
      <c r="AI175" s="229"/>
      <c r="AJ175" s="229"/>
      <c r="AK175" s="229"/>
      <c r="AL175" s="229"/>
    </row>
    <row r="176" ht="12.0" customHeight="1">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c r="AA176" s="229"/>
      <c r="AB176" s="229"/>
      <c r="AC176" s="229"/>
      <c r="AD176" s="229"/>
      <c r="AE176" s="229"/>
      <c r="AF176" s="229"/>
      <c r="AG176" s="229"/>
      <c r="AH176" s="229"/>
      <c r="AI176" s="229"/>
      <c r="AJ176" s="229"/>
      <c r="AK176" s="229"/>
      <c r="AL176" s="229"/>
    </row>
    <row r="177" ht="12.0" customHeight="1">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29"/>
    </row>
    <row r="178" ht="12.0" customHeight="1">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29"/>
    </row>
    <row r="179" ht="12.0" customHeight="1">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29"/>
    </row>
    <row r="180" ht="12.0" customHeight="1">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29"/>
    </row>
    <row r="181" ht="12.0" customHeight="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29"/>
    </row>
    <row r="182" ht="12.0" customHeight="1">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29"/>
    </row>
    <row r="183" ht="12.0" customHeight="1">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29"/>
    </row>
    <row r="184" ht="12.0" customHeight="1">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29"/>
    </row>
    <row r="185" ht="12.0" customHeight="1">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29"/>
    </row>
    <row r="186" ht="12.0" customHeight="1">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29"/>
    </row>
    <row r="187" ht="12.0" customHeight="1">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29"/>
    </row>
    <row r="188" ht="12.0" customHeight="1">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c r="AA188" s="229"/>
      <c r="AB188" s="229"/>
      <c r="AC188" s="229"/>
      <c r="AD188" s="229"/>
      <c r="AE188" s="229"/>
      <c r="AF188" s="229"/>
      <c r="AG188" s="229"/>
      <c r="AH188" s="229"/>
      <c r="AI188" s="229"/>
      <c r="AJ188" s="229"/>
      <c r="AK188" s="229"/>
      <c r="AL188" s="229"/>
    </row>
    <row r="189" ht="12.0" customHeight="1">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c r="AA189" s="229"/>
      <c r="AB189" s="229"/>
      <c r="AC189" s="229"/>
      <c r="AD189" s="229"/>
      <c r="AE189" s="229"/>
      <c r="AF189" s="229"/>
      <c r="AG189" s="229"/>
      <c r="AH189" s="229"/>
      <c r="AI189" s="229"/>
      <c r="AJ189" s="229"/>
      <c r="AK189" s="229"/>
      <c r="AL189" s="229"/>
    </row>
    <row r="190" ht="12.0" customHeight="1">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c r="AA190" s="229"/>
      <c r="AB190" s="229"/>
      <c r="AC190" s="229"/>
      <c r="AD190" s="229"/>
      <c r="AE190" s="229"/>
      <c r="AF190" s="229"/>
      <c r="AG190" s="229"/>
      <c r="AH190" s="229"/>
      <c r="AI190" s="229"/>
      <c r="AJ190" s="229"/>
      <c r="AK190" s="229"/>
      <c r="AL190" s="229"/>
    </row>
    <row r="191" ht="12.0" customHeight="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c r="AA191" s="229"/>
      <c r="AB191" s="229"/>
      <c r="AC191" s="229"/>
      <c r="AD191" s="229"/>
      <c r="AE191" s="229"/>
      <c r="AF191" s="229"/>
      <c r="AG191" s="229"/>
      <c r="AH191" s="229"/>
      <c r="AI191" s="229"/>
      <c r="AJ191" s="229"/>
      <c r="AK191" s="229"/>
      <c r="AL191" s="229"/>
    </row>
    <row r="192" ht="12.0" customHeight="1">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c r="AA192" s="229"/>
      <c r="AB192" s="229"/>
      <c r="AC192" s="229"/>
      <c r="AD192" s="229"/>
      <c r="AE192" s="229"/>
      <c r="AF192" s="229"/>
      <c r="AG192" s="229"/>
      <c r="AH192" s="229"/>
      <c r="AI192" s="229"/>
      <c r="AJ192" s="229"/>
      <c r="AK192" s="229"/>
      <c r="AL192" s="229"/>
    </row>
    <row r="193" ht="12.0" customHeight="1">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c r="AA193" s="229"/>
      <c r="AB193" s="229"/>
      <c r="AC193" s="229"/>
      <c r="AD193" s="229"/>
      <c r="AE193" s="229"/>
      <c r="AF193" s="229"/>
      <c r="AG193" s="229"/>
      <c r="AH193" s="229"/>
      <c r="AI193" s="229"/>
      <c r="AJ193" s="229"/>
      <c r="AK193" s="229"/>
      <c r="AL193" s="229"/>
    </row>
    <row r="194" ht="12.0" customHeight="1">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c r="AA194" s="229"/>
      <c r="AB194" s="229"/>
      <c r="AC194" s="229"/>
      <c r="AD194" s="229"/>
      <c r="AE194" s="229"/>
      <c r="AF194" s="229"/>
      <c r="AG194" s="229"/>
      <c r="AH194" s="229"/>
      <c r="AI194" s="229"/>
      <c r="AJ194" s="229"/>
      <c r="AK194" s="229"/>
      <c r="AL194" s="229"/>
    </row>
    <row r="195" ht="12.0" customHeight="1">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c r="AA195" s="229"/>
      <c r="AB195" s="229"/>
      <c r="AC195" s="229"/>
      <c r="AD195" s="229"/>
      <c r="AE195" s="229"/>
      <c r="AF195" s="229"/>
      <c r="AG195" s="229"/>
      <c r="AH195" s="229"/>
      <c r="AI195" s="229"/>
      <c r="AJ195" s="229"/>
      <c r="AK195" s="229"/>
      <c r="AL195" s="229"/>
    </row>
    <row r="196" ht="12.0" customHeight="1">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c r="AA196" s="229"/>
      <c r="AB196" s="229"/>
      <c r="AC196" s="229"/>
      <c r="AD196" s="229"/>
      <c r="AE196" s="229"/>
      <c r="AF196" s="229"/>
      <c r="AG196" s="229"/>
      <c r="AH196" s="229"/>
      <c r="AI196" s="229"/>
      <c r="AJ196" s="229"/>
      <c r="AK196" s="229"/>
      <c r="AL196" s="229"/>
    </row>
    <row r="197" ht="12.0" customHeight="1">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c r="AA197" s="229"/>
      <c r="AB197" s="229"/>
      <c r="AC197" s="229"/>
      <c r="AD197" s="229"/>
      <c r="AE197" s="229"/>
      <c r="AF197" s="229"/>
      <c r="AG197" s="229"/>
      <c r="AH197" s="229"/>
      <c r="AI197" s="229"/>
      <c r="AJ197" s="229"/>
      <c r="AK197" s="229"/>
      <c r="AL197" s="229"/>
    </row>
    <row r="198" ht="12.0" customHeight="1">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c r="AA198" s="229"/>
      <c r="AB198" s="229"/>
      <c r="AC198" s="229"/>
      <c r="AD198" s="229"/>
      <c r="AE198" s="229"/>
      <c r="AF198" s="229"/>
      <c r="AG198" s="229"/>
      <c r="AH198" s="229"/>
      <c r="AI198" s="229"/>
      <c r="AJ198" s="229"/>
      <c r="AK198" s="229"/>
      <c r="AL198" s="229"/>
    </row>
    <row r="199" ht="12.0" customHeight="1">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c r="AA199" s="229"/>
      <c r="AB199" s="229"/>
      <c r="AC199" s="229"/>
      <c r="AD199" s="229"/>
      <c r="AE199" s="229"/>
      <c r="AF199" s="229"/>
      <c r="AG199" s="229"/>
      <c r="AH199" s="229"/>
      <c r="AI199" s="229"/>
      <c r="AJ199" s="229"/>
      <c r="AK199" s="229"/>
      <c r="AL199" s="229"/>
    </row>
    <row r="200" ht="12.0" customHeight="1">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c r="AA200" s="229"/>
      <c r="AB200" s="229"/>
      <c r="AC200" s="229"/>
      <c r="AD200" s="229"/>
      <c r="AE200" s="229"/>
      <c r="AF200" s="229"/>
      <c r="AG200" s="229"/>
      <c r="AH200" s="229"/>
      <c r="AI200" s="229"/>
      <c r="AJ200" s="229"/>
      <c r="AK200" s="229"/>
      <c r="AL200" s="229"/>
    </row>
    <row r="201" ht="12.0" customHeight="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c r="AA201" s="229"/>
      <c r="AB201" s="229"/>
      <c r="AC201" s="229"/>
      <c r="AD201" s="229"/>
      <c r="AE201" s="229"/>
      <c r="AF201" s="229"/>
      <c r="AG201" s="229"/>
      <c r="AH201" s="229"/>
      <c r="AI201" s="229"/>
      <c r="AJ201" s="229"/>
      <c r="AK201" s="229"/>
      <c r="AL201" s="229"/>
    </row>
    <row r="202" ht="12.0" customHeight="1">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c r="AA202" s="229"/>
      <c r="AB202" s="229"/>
      <c r="AC202" s="229"/>
      <c r="AD202" s="229"/>
      <c r="AE202" s="229"/>
      <c r="AF202" s="229"/>
      <c r="AG202" s="229"/>
      <c r="AH202" s="229"/>
      <c r="AI202" s="229"/>
      <c r="AJ202" s="229"/>
      <c r="AK202" s="229"/>
      <c r="AL202" s="229"/>
    </row>
    <row r="203" ht="12.0" customHeight="1">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c r="AA203" s="229"/>
      <c r="AB203" s="229"/>
      <c r="AC203" s="229"/>
      <c r="AD203" s="229"/>
      <c r="AE203" s="229"/>
      <c r="AF203" s="229"/>
      <c r="AG203" s="229"/>
      <c r="AH203" s="229"/>
      <c r="AI203" s="229"/>
      <c r="AJ203" s="229"/>
      <c r="AK203" s="229"/>
      <c r="AL203" s="229"/>
    </row>
    <row r="204" ht="12.0" customHeight="1">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c r="AA204" s="229"/>
      <c r="AB204" s="229"/>
      <c r="AC204" s="229"/>
      <c r="AD204" s="229"/>
      <c r="AE204" s="229"/>
      <c r="AF204" s="229"/>
      <c r="AG204" s="229"/>
      <c r="AH204" s="229"/>
      <c r="AI204" s="229"/>
      <c r="AJ204" s="229"/>
      <c r="AK204" s="229"/>
      <c r="AL204" s="229"/>
    </row>
    <row r="205" ht="12.0" customHeight="1">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c r="AA205" s="229"/>
      <c r="AB205" s="229"/>
      <c r="AC205" s="229"/>
      <c r="AD205" s="229"/>
      <c r="AE205" s="229"/>
      <c r="AF205" s="229"/>
      <c r="AG205" s="229"/>
      <c r="AH205" s="229"/>
      <c r="AI205" s="229"/>
      <c r="AJ205" s="229"/>
      <c r="AK205" s="229"/>
      <c r="AL205" s="229"/>
    </row>
    <row r="206" ht="12.0" customHeight="1">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c r="AA206" s="229"/>
      <c r="AB206" s="229"/>
      <c r="AC206" s="229"/>
      <c r="AD206" s="229"/>
      <c r="AE206" s="229"/>
      <c r="AF206" s="229"/>
      <c r="AG206" s="229"/>
      <c r="AH206" s="229"/>
      <c r="AI206" s="229"/>
      <c r="AJ206" s="229"/>
      <c r="AK206" s="229"/>
      <c r="AL206" s="229"/>
    </row>
    <row r="207" ht="12.0" customHeight="1">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c r="AA207" s="229"/>
      <c r="AB207" s="229"/>
      <c r="AC207" s="229"/>
      <c r="AD207" s="229"/>
      <c r="AE207" s="229"/>
      <c r="AF207" s="229"/>
      <c r="AG207" s="229"/>
      <c r="AH207" s="229"/>
      <c r="AI207" s="229"/>
      <c r="AJ207" s="229"/>
      <c r="AK207" s="229"/>
      <c r="AL207" s="229"/>
    </row>
    <row r="208" ht="12.0" customHeight="1">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c r="AA208" s="229"/>
      <c r="AB208" s="229"/>
      <c r="AC208" s="229"/>
      <c r="AD208" s="229"/>
      <c r="AE208" s="229"/>
      <c r="AF208" s="229"/>
      <c r="AG208" s="229"/>
      <c r="AH208" s="229"/>
      <c r="AI208" s="229"/>
      <c r="AJ208" s="229"/>
      <c r="AK208" s="229"/>
      <c r="AL208" s="229"/>
    </row>
    <row r="209" ht="12.0" customHeight="1">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c r="AA209" s="229"/>
      <c r="AB209" s="229"/>
      <c r="AC209" s="229"/>
      <c r="AD209" s="229"/>
      <c r="AE209" s="229"/>
      <c r="AF209" s="229"/>
      <c r="AG209" s="229"/>
      <c r="AH209" s="229"/>
      <c r="AI209" s="229"/>
      <c r="AJ209" s="229"/>
      <c r="AK209" s="229"/>
      <c r="AL209" s="229"/>
    </row>
    <row r="210" ht="12.0" customHeight="1">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c r="AA210" s="229"/>
      <c r="AB210" s="229"/>
      <c r="AC210" s="229"/>
      <c r="AD210" s="229"/>
      <c r="AE210" s="229"/>
      <c r="AF210" s="229"/>
      <c r="AG210" s="229"/>
      <c r="AH210" s="229"/>
      <c r="AI210" s="229"/>
      <c r="AJ210" s="229"/>
      <c r="AK210" s="229"/>
      <c r="AL210" s="229"/>
    </row>
    <row r="211" ht="12.0" customHeight="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c r="AA211" s="229"/>
      <c r="AB211" s="229"/>
      <c r="AC211" s="229"/>
      <c r="AD211" s="229"/>
      <c r="AE211" s="229"/>
      <c r="AF211" s="229"/>
      <c r="AG211" s="229"/>
      <c r="AH211" s="229"/>
      <c r="AI211" s="229"/>
      <c r="AJ211" s="229"/>
      <c r="AK211" s="229"/>
      <c r="AL211" s="229"/>
    </row>
    <row r="212" ht="12.0" customHeight="1">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c r="AA212" s="229"/>
      <c r="AB212" s="229"/>
      <c r="AC212" s="229"/>
      <c r="AD212" s="229"/>
      <c r="AE212" s="229"/>
      <c r="AF212" s="229"/>
      <c r="AG212" s="229"/>
      <c r="AH212" s="229"/>
      <c r="AI212" s="229"/>
      <c r="AJ212" s="229"/>
      <c r="AK212" s="229"/>
      <c r="AL212" s="229"/>
    </row>
    <row r="213" ht="12.0" customHeight="1">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c r="AA213" s="229"/>
      <c r="AB213" s="229"/>
      <c r="AC213" s="229"/>
      <c r="AD213" s="229"/>
      <c r="AE213" s="229"/>
      <c r="AF213" s="229"/>
      <c r="AG213" s="229"/>
      <c r="AH213" s="229"/>
      <c r="AI213" s="229"/>
      <c r="AJ213" s="229"/>
      <c r="AK213" s="229"/>
      <c r="AL213" s="229"/>
    </row>
    <row r="214" ht="12.0" customHeight="1">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c r="AA214" s="229"/>
      <c r="AB214" s="229"/>
      <c r="AC214" s="229"/>
      <c r="AD214" s="229"/>
      <c r="AE214" s="229"/>
      <c r="AF214" s="229"/>
      <c r="AG214" s="229"/>
      <c r="AH214" s="229"/>
      <c r="AI214" s="229"/>
      <c r="AJ214" s="229"/>
      <c r="AK214" s="229"/>
      <c r="AL214" s="229"/>
    </row>
    <row r="215" ht="12.0" customHeight="1">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c r="AA215" s="229"/>
      <c r="AB215" s="229"/>
      <c r="AC215" s="229"/>
      <c r="AD215" s="229"/>
      <c r="AE215" s="229"/>
      <c r="AF215" s="229"/>
      <c r="AG215" s="229"/>
      <c r="AH215" s="229"/>
      <c r="AI215" s="229"/>
      <c r="AJ215" s="229"/>
      <c r="AK215" s="229"/>
      <c r="AL215" s="229"/>
    </row>
    <row r="216" ht="12.0" customHeight="1">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c r="AA216" s="229"/>
      <c r="AB216" s="229"/>
      <c r="AC216" s="229"/>
      <c r="AD216" s="229"/>
      <c r="AE216" s="229"/>
      <c r="AF216" s="229"/>
      <c r="AG216" s="229"/>
      <c r="AH216" s="229"/>
      <c r="AI216" s="229"/>
      <c r="AJ216" s="229"/>
      <c r="AK216" s="229"/>
      <c r="AL216" s="229"/>
    </row>
    <row r="217" ht="12.0" customHeight="1">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c r="AA217" s="229"/>
      <c r="AB217" s="229"/>
      <c r="AC217" s="229"/>
      <c r="AD217" s="229"/>
      <c r="AE217" s="229"/>
      <c r="AF217" s="229"/>
      <c r="AG217" s="229"/>
      <c r="AH217" s="229"/>
      <c r="AI217" s="229"/>
      <c r="AJ217" s="229"/>
      <c r="AK217" s="229"/>
      <c r="AL217" s="229"/>
    </row>
    <row r="218" ht="12.0" customHeight="1">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c r="AA218" s="229"/>
      <c r="AB218" s="229"/>
      <c r="AC218" s="229"/>
      <c r="AD218" s="229"/>
      <c r="AE218" s="229"/>
      <c r="AF218" s="229"/>
      <c r="AG218" s="229"/>
      <c r="AH218" s="229"/>
      <c r="AI218" s="229"/>
      <c r="AJ218" s="229"/>
      <c r="AK218" s="229"/>
      <c r="AL218" s="229"/>
    </row>
    <row r="219" ht="12.0" customHeight="1">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c r="AA219" s="229"/>
      <c r="AB219" s="229"/>
      <c r="AC219" s="229"/>
      <c r="AD219" s="229"/>
      <c r="AE219" s="229"/>
      <c r="AF219" s="229"/>
      <c r="AG219" s="229"/>
      <c r="AH219" s="229"/>
      <c r="AI219" s="229"/>
      <c r="AJ219" s="229"/>
      <c r="AK219" s="229"/>
      <c r="AL219" s="229"/>
    </row>
    <row r="220" ht="12.0" customHeight="1">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c r="AA220" s="229"/>
      <c r="AB220" s="229"/>
      <c r="AC220" s="229"/>
      <c r="AD220" s="229"/>
      <c r="AE220" s="229"/>
      <c r="AF220" s="229"/>
      <c r="AG220" s="229"/>
      <c r="AH220" s="229"/>
      <c r="AI220" s="229"/>
      <c r="AJ220" s="229"/>
      <c r="AK220" s="229"/>
      <c r="AL220" s="229"/>
    </row>
    <row r="221" ht="12.0" customHeight="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c r="AA221" s="229"/>
      <c r="AB221" s="229"/>
      <c r="AC221" s="229"/>
      <c r="AD221" s="229"/>
      <c r="AE221" s="229"/>
      <c r="AF221" s="229"/>
      <c r="AG221" s="229"/>
      <c r="AH221" s="229"/>
      <c r="AI221" s="229"/>
      <c r="AJ221" s="229"/>
      <c r="AK221" s="229"/>
      <c r="AL221" s="229"/>
    </row>
    <row r="222" ht="12.0" customHeight="1">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c r="AA222" s="229"/>
      <c r="AB222" s="229"/>
      <c r="AC222" s="229"/>
      <c r="AD222" s="229"/>
      <c r="AE222" s="229"/>
      <c r="AF222" s="229"/>
      <c r="AG222" s="229"/>
      <c r="AH222" s="229"/>
      <c r="AI222" s="229"/>
      <c r="AJ222" s="229"/>
      <c r="AK222" s="229"/>
      <c r="AL222" s="229"/>
    </row>
    <row r="223" ht="12.0" customHeight="1">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c r="AA223" s="229"/>
      <c r="AB223" s="229"/>
      <c r="AC223" s="229"/>
      <c r="AD223" s="229"/>
      <c r="AE223" s="229"/>
      <c r="AF223" s="229"/>
      <c r="AG223" s="229"/>
      <c r="AH223" s="229"/>
      <c r="AI223" s="229"/>
      <c r="AJ223" s="229"/>
      <c r="AK223" s="229"/>
      <c r="AL223" s="229"/>
    </row>
    <row r="224" ht="12.0" customHeight="1">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c r="AA224" s="229"/>
      <c r="AB224" s="229"/>
      <c r="AC224" s="229"/>
      <c r="AD224" s="229"/>
      <c r="AE224" s="229"/>
      <c r="AF224" s="229"/>
      <c r="AG224" s="229"/>
      <c r="AH224" s="229"/>
      <c r="AI224" s="229"/>
      <c r="AJ224" s="229"/>
      <c r="AK224" s="229"/>
      <c r="AL224" s="229"/>
    </row>
    <row r="225" ht="12.0" customHeight="1">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c r="AA225" s="229"/>
      <c r="AB225" s="229"/>
      <c r="AC225" s="229"/>
      <c r="AD225" s="229"/>
      <c r="AE225" s="229"/>
      <c r="AF225" s="229"/>
      <c r="AG225" s="229"/>
      <c r="AH225" s="229"/>
      <c r="AI225" s="229"/>
      <c r="AJ225" s="229"/>
      <c r="AK225" s="229"/>
      <c r="AL225" s="229"/>
    </row>
    <row r="226" ht="12.0" customHeight="1">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c r="AA226" s="229"/>
      <c r="AB226" s="229"/>
      <c r="AC226" s="229"/>
      <c r="AD226" s="229"/>
      <c r="AE226" s="229"/>
      <c r="AF226" s="229"/>
      <c r="AG226" s="229"/>
      <c r="AH226" s="229"/>
      <c r="AI226" s="229"/>
      <c r="AJ226" s="229"/>
      <c r="AK226" s="229"/>
      <c r="AL226" s="229"/>
    </row>
    <row r="227" ht="12.0" customHeight="1">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c r="AA227" s="229"/>
      <c r="AB227" s="229"/>
      <c r="AC227" s="229"/>
      <c r="AD227" s="229"/>
      <c r="AE227" s="229"/>
      <c r="AF227" s="229"/>
      <c r="AG227" s="229"/>
      <c r="AH227" s="229"/>
      <c r="AI227" s="229"/>
      <c r="AJ227" s="229"/>
      <c r="AK227" s="229"/>
      <c r="AL227" s="229"/>
    </row>
    <row r="228" ht="12.0" customHeight="1">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c r="AA228" s="229"/>
      <c r="AB228" s="229"/>
      <c r="AC228" s="229"/>
      <c r="AD228" s="229"/>
      <c r="AE228" s="229"/>
      <c r="AF228" s="229"/>
      <c r="AG228" s="229"/>
      <c r="AH228" s="229"/>
      <c r="AI228" s="229"/>
      <c r="AJ228" s="229"/>
      <c r="AK228" s="229"/>
      <c r="AL228" s="229"/>
    </row>
    <row r="229" ht="12.0" customHeight="1">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c r="AA229" s="229"/>
      <c r="AB229" s="229"/>
      <c r="AC229" s="229"/>
      <c r="AD229" s="229"/>
      <c r="AE229" s="229"/>
      <c r="AF229" s="229"/>
      <c r="AG229" s="229"/>
      <c r="AH229" s="229"/>
      <c r="AI229" s="229"/>
      <c r="AJ229" s="229"/>
      <c r="AK229" s="229"/>
      <c r="AL229" s="229"/>
    </row>
    <row r="230" ht="12.0" customHeight="1">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c r="AA230" s="229"/>
      <c r="AB230" s="229"/>
      <c r="AC230" s="229"/>
      <c r="AD230" s="229"/>
      <c r="AE230" s="229"/>
      <c r="AF230" s="229"/>
      <c r="AG230" s="229"/>
      <c r="AH230" s="229"/>
      <c r="AI230" s="229"/>
      <c r="AJ230" s="229"/>
      <c r="AK230" s="229"/>
      <c r="AL230" s="229"/>
    </row>
    <row r="231" ht="12.0" customHeight="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c r="AA231" s="229"/>
      <c r="AB231" s="229"/>
      <c r="AC231" s="229"/>
      <c r="AD231" s="229"/>
      <c r="AE231" s="229"/>
      <c r="AF231" s="229"/>
      <c r="AG231" s="229"/>
      <c r="AH231" s="229"/>
      <c r="AI231" s="229"/>
      <c r="AJ231" s="229"/>
      <c r="AK231" s="229"/>
      <c r="AL231" s="229"/>
    </row>
    <row r="232" ht="12.0" customHeight="1">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c r="AA232" s="229"/>
      <c r="AB232" s="229"/>
      <c r="AC232" s="229"/>
      <c r="AD232" s="229"/>
      <c r="AE232" s="229"/>
      <c r="AF232" s="229"/>
      <c r="AG232" s="229"/>
      <c r="AH232" s="229"/>
      <c r="AI232" s="229"/>
      <c r="AJ232" s="229"/>
      <c r="AK232" s="229"/>
      <c r="AL232" s="229"/>
    </row>
    <row r="233" ht="12.0" customHeight="1">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c r="AA233" s="229"/>
      <c r="AB233" s="229"/>
      <c r="AC233" s="229"/>
      <c r="AD233" s="229"/>
      <c r="AE233" s="229"/>
      <c r="AF233" s="229"/>
      <c r="AG233" s="229"/>
      <c r="AH233" s="229"/>
      <c r="AI233" s="229"/>
      <c r="AJ233" s="229"/>
      <c r="AK233" s="229"/>
      <c r="AL233" s="229"/>
    </row>
    <row r="234" ht="12.0" customHeight="1">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row>
    <row r="235" ht="12.0" customHeight="1">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c r="AA235" s="229"/>
      <c r="AB235" s="229"/>
      <c r="AC235" s="229"/>
      <c r="AD235" s="229"/>
      <c r="AE235" s="229"/>
      <c r="AF235" s="229"/>
      <c r="AG235" s="229"/>
      <c r="AH235" s="229"/>
      <c r="AI235" s="229"/>
      <c r="AJ235" s="229"/>
      <c r="AK235" s="229"/>
      <c r="AL235" s="229"/>
    </row>
    <row r="236" ht="12.0" customHeight="1">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c r="AA236" s="229"/>
      <c r="AB236" s="229"/>
      <c r="AC236" s="229"/>
      <c r="AD236" s="229"/>
      <c r="AE236" s="229"/>
      <c r="AF236" s="229"/>
      <c r="AG236" s="229"/>
      <c r="AH236" s="229"/>
      <c r="AI236" s="229"/>
      <c r="AJ236" s="229"/>
      <c r="AK236" s="229"/>
      <c r="AL236" s="229"/>
    </row>
    <row r="237" ht="12.0" customHeight="1">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c r="AA237" s="229"/>
      <c r="AB237" s="229"/>
      <c r="AC237" s="229"/>
      <c r="AD237" s="229"/>
      <c r="AE237" s="229"/>
      <c r="AF237" s="229"/>
      <c r="AG237" s="229"/>
      <c r="AH237" s="229"/>
      <c r="AI237" s="229"/>
      <c r="AJ237" s="229"/>
      <c r="AK237" s="229"/>
      <c r="AL237" s="229"/>
    </row>
    <row r="238" ht="12.0" customHeight="1">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c r="AA238" s="229"/>
      <c r="AB238" s="229"/>
      <c r="AC238" s="229"/>
      <c r="AD238" s="229"/>
      <c r="AE238" s="229"/>
      <c r="AF238" s="229"/>
      <c r="AG238" s="229"/>
      <c r="AH238" s="229"/>
      <c r="AI238" s="229"/>
      <c r="AJ238" s="229"/>
      <c r="AK238" s="229"/>
      <c r="AL238" s="229"/>
    </row>
    <row r="239" ht="12.0" customHeight="1">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c r="AA239" s="229"/>
      <c r="AB239" s="229"/>
      <c r="AC239" s="229"/>
      <c r="AD239" s="229"/>
      <c r="AE239" s="229"/>
      <c r="AF239" s="229"/>
      <c r="AG239" s="229"/>
      <c r="AH239" s="229"/>
      <c r="AI239" s="229"/>
      <c r="AJ239" s="229"/>
      <c r="AK239" s="229"/>
      <c r="AL239" s="229"/>
    </row>
    <row r="240" ht="12.0" customHeight="1">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c r="AA240" s="229"/>
      <c r="AB240" s="229"/>
      <c r="AC240" s="229"/>
      <c r="AD240" s="229"/>
      <c r="AE240" s="229"/>
      <c r="AF240" s="229"/>
      <c r="AG240" s="229"/>
      <c r="AH240" s="229"/>
      <c r="AI240" s="229"/>
      <c r="AJ240" s="229"/>
      <c r="AK240" s="229"/>
      <c r="AL240" s="229"/>
    </row>
    <row r="241" ht="12.0" customHeight="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c r="AA241" s="229"/>
      <c r="AB241" s="229"/>
      <c r="AC241" s="229"/>
      <c r="AD241" s="229"/>
      <c r="AE241" s="229"/>
      <c r="AF241" s="229"/>
      <c r="AG241" s="229"/>
      <c r="AH241" s="229"/>
      <c r="AI241" s="229"/>
      <c r="AJ241" s="229"/>
      <c r="AK241" s="229"/>
      <c r="AL241" s="229"/>
    </row>
    <row r="242" ht="12.0" customHeight="1">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c r="AA242" s="229"/>
      <c r="AB242" s="229"/>
      <c r="AC242" s="229"/>
      <c r="AD242" s="229"/>
      <c r="AE242" s="229"/>
      <c r="AF242" s="229"/>
      <c r="AG242" s="229"/>
      <c r="AH242" s="229"/>
      <c r="AI242" s="229"/>
      <c r="AJ242" s="229"/>
      <c r="AK242" s="229"/>
      <c r="AL242" s="229"/>
    </row>
    <row r="243" ht="12.0" customHeight="1">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c r="AA243" s="229"/>
      <c r="AB243" s="229"/>
      <c r="AC243" s="229"/>
      <c r="AD243" s="229"/>
      <c r="AE243" s="229"/>
      <c r="AF243" s="229"/>
      <c r="AG243" s="229"/>
      <c r="AH243" s="229"/>
      <c r="AI243" s="229"/>
      <c r="AJ243" s="229"/>
      <c r="AK243" s="229"/>
      <c r="AL243" s="229"/>
    </row>
    <row r="244" ht="12.0" customHeight="1">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c r="AA244" s="229"/>
      <c r="AB244" s="229"/>
      <c r="AC244" s="229"/>
      <c r="AD244" s="229"/>
      <c r="AE244" s="229"/>
      <c r="AF244" s="229"/>
      <c r="AG244" s="229"/>
      <c r="AH244" s="229"/>
      <c r="AI244" s="229"/>
      <c r="AJ244" s="229"/>
      <c r="AK244" s="229"/>
      <c r="AL244" s="229"/>
    </row>
    <row r="245" ht="12.0" customHeight="1">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c r="AA245" s="229"/>
      <c r="AB245" s="229"/>
      <c r="AC245" s="229"/>
      <c r="AD245" s="229"/>
      <c r="AE245" s="229"/>
      <c r="AF245" s="229"/>
      <c r="AG245" s="229"/>
      <c r="AH245" s="229"/>
      <c r="AI245" s="229"/>
      <c r="AJ245" s="229"/>
      <c r="AK245" s="229"/>
      <c r="AL245" s="229"/>
    </row>
    <row r="246" ht="12.0" customHeight="1">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c r="AA246" s="229"/>
      <c r="AB246" s="229"/>
      <c r="AC246" s="229"/>
      <c r="AD246" s="229"/>
      <c r="AE246" s="229"/>
      <c r="AF246" s="229"/>
      <c r="AG246" s="229"/>
      <c r="AH246" s="229"/>
      <c r="AI246" s="229"/>
      <c r="AJ246" s="229"/>
      <c r="AK246" s="229"/>
      <c r="AL246" s="229"/>
    </row>
    <row r="247" ht="12.0" customHeight="1">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c r="AA247" s="229"/>
      <c r="AB247" s="229"/>
      <c r="AC247" s="229"/>
      <c r="AD247" s="229"/>
      <c r="AE247" s="229"/>
      <c r="AF247" s="229"/>
      <c r="AG247" s="229"/>
      <c r="AH247" s="229"/>
      <c r="AI247" s="229"/>
      <c r="AJ247" s="229"/>
      <c r="AK247" s="229"/>
      <c r="AL247" s="229"/>
    </row>
    <row r="248" ht="12.0" customHeight="1">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c r="AA248" s="229"/>
      <c r="AB248" s="229"/>
      <c r="AC248" s="229"/>
      <c r="AD248" s="229"/>
      <c r="AE248" s="229"/>
      <c r="AF248" s="229"/>
      <c r="AG248" s="229"/>
      <c r="AH248" s="229"/>
      <c r="AI248" s="229"/>
      <c r="AJ248" s="229"/>
      <c r="AK248" s="229"/>
      <c r="AL248" s="229"/>
    </row>
    <row r="249" ht="12.0" customHeight="1">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c r="AA249" s="229"/>
      <c r="AB249" s="229"/>
      <c r="AC249" s="229"/>
      <c r="AD249" s="229"/>
      <c r="AE249" s="229"/>
      <c r="AF249" s="229"/>
      <c r="AG249" s="229"/>
      <c r="AH249" s="229"/>
      <c r="AI249" s="229"/>
      <c r="AJ249" s="229"/>
      <c r="AK249" s="229"/>
      <c r="AL249" s="229"/>
    </row>
    <row r="250" ht="12.0" customHeight="1">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c r="AA250" s="229"/>
      <c r="AB250" s="229"/>
      <c r="AC250" s="229"/>
      <c r="AD250" s="229"/>
      <c r="AE250" s="229"/>
      <c r="AF250" s="229"/>
      <c r="AG250" s="229"/>
      <c r="AH250" s="229"/>
      <c r="AI250" s="229"/>
      <c r="AJ250" s="229"/>
      <c r="AK250" s="229"/>
      <c r="AL250" s="229"/>
    </row>
    <row r="251" ht="12.0" customHeight="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c r="AA251" s="229"/>
      <c r="AB251" s="229"/>
      <c r="AC251" s="229"/>
      <c r="AD251" s="229"/>
      <c r="AE251" s="229"/>
      <c r="AF251" s="229"/>
      <c r="AG251" s="229"/>
      <c r="AH251" s="229"/>
      <c r="AI251" s="229"/>
      <c r="AJ251" s="229"/>
      <c r="AK251" s="229"/>
      <c r="AL251" s="229"/>
    </row>
    <row r="252" ht="12.0" customHeight="1">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c r="AA252" s="229"/>
      <c r="AB252" s="229"/>
      <c r="AC252" s="229"/>
      <c r="AD252" s="229"/>
      <c r="AE252" s="229"/>
      <c r="AF252" s="229"/>
      <c r="AG252" s="229"/>
      <c r="AH252" s="229"/>
      <c r="AI252" s="229"/>
      <c r="AJ252" s="229"/>
      <c r="AK252" s="229"/>
      <c r="AL252" s="229"/>
    </row>
    <row r="253" ht="12.0" customHeight="1">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c r="AA253" s="229"/>
      <c r="AB253" s="229"/>
      <c r="AC253" s="229"/>
      <c r="AD253" s="229"/>
      <c r="AE253" s="229"/>
      <c r="AF253" s="229"/>
      <c r="AG253" s="229"/>
      <c r="AH253" s="229"/>
      <c r="AI253" s="229"/>
      <c r="AJ253" s="229"/>
      <c r="AK253" s="229"/>
      <c r="AL253" s="229"/>
    </row>
    <row r="254" ht="12.0" customHeight="1">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c r="AA254" s="229"/>
      <c r="AB254" s="229"/>
      <c r="AC254" s="229"/>
      <c r="AD254" s="229"/>
      <c r="AE254" s="229"/>
      <c r="AF254" s="229"/>
      <c r="AG254" s="229"/>
      <c r="AH254" s="229"/>
      <c r="AI254" s="229"/>
      <c r="AJ254" s="229"/>
      <c r="AK254" s="229"/>
      <c r="AL254" s="229"/>
    </row>
    <row r="255" ht="12.0" customHeight="1">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c r="AA255" s="229"/>
      <c r="AB255" s="229"/>
      <c r="AC255" s="229"/>
      <c r="AD255" s="229"/>
      <c r="AE255" s="229"/>
      <c r="AF255" s="229"/>
      <c r="AG255" s="229"/>
      <c r="AH255" s="229"/>
      <c r="AI255" s="229"/>
      <c r="AJ255" s="229"/>
      <c r="AK255" s="229"/>
      <c r="AL255" s="229"/>
    </row>
    <row r="256" ht="12.0" customHeight="1">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c r="AA256" s="229"/>
      <c r="AB256" s="229"/>
      <c r="AC256" s="229"/>
      <c r="AD256" s="229"/>
      <c r="AE256" s="229"/>
      <c r="AF256" s="229"/>
      <c r="AG256" s="229"/>
      <c r="AH256" s="229"/>
      <c r="AI256" s="229"/>
      <c r="AJ256" s="229"/>
      <c r="AK256" s="229"/>
      <c r="AL256" s="229"/>
    </row>
    <row r="257" ht="12.0" customHeight="1">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c r="AA257" s="229"/>
      <c r="AB257" s="229"/>
      <c r="AC257" s="229"/>
      <c r="AD257" s="229"/>
      <c r="AE257" s="229"/>
      <c r="AF257" s="229"/>
      <c r="AG257" s="229"/>
      <c r="AH257" s="229"/>
      <c r="AI257" s="229"/>
      <c r="AJ257" s="229"/>
      <c r="AK257" s="229"/>
      <c r="AL257" s="229"/>
    </row>
    <row r="258" ht="12.0" customHeight="1">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c r="AA258" s="229"/>
      <c r="AB258" s="229"/>
      <c r="AC258" s="229"/>
      <c r="AD258" s="229"/>
      <c r="AE258" s="229"/>
      <c r="AF258" s="229"/>
      <c r="AG258" s="229"/>
      <c r="AH258" s="229"/>
      <c r="AI258" s="229"/>
      <c r="AJ258" s="229"/>
      <c r="AK258" s="229"/>
      <c r="AL258" s="229"/>
    </row>
    <row r="259" ht="12.0" customHeight="1">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c r="AA259" s="229"/>
      <c r="AB259" s="229"/>
      <c r="AC259" s="229"/>
      <c r="AD259" s="229"/>
      <c r="AE259" s="229"/>
      <c r="AF259" s="229"/>
      <c r="AG259" s="229"/>
      <c r="AH259" s="229"/>
      <c r="AI259" s="229"/>
      <c r="AJ259" s="229"/>
      <c r="AK259" s="229"/>
      <c r="AL259" s="229"/>
    </row>
    <row r="260" ht="12.0" customHeight="1">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c r="AA260" s="229"/>
      <c r="AB260" s="229"/>
      <c r="AC260" s="229"/>
      <c r="AD260" s="229"/>
      <c r="AE260" s="229"/>
      <c r="AF260" s="229"/>
      <c r="AG260" s="229"/>
      <c r="AH260" s="229"/>
      <c r="AI260" s="229"/>
      <c r="AJ260" s="229"/>
      <c r="AK260" s="229"/>
      <c r="AL260" s="229"/>
    </row>
    <row r="261" ht="12.0" customHeight="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c r="AA261" s="229"/>
      <c r="AB261" s="229"/>
      <c r="AC261" s="229"/>
      <c r="AD261" s="229"/>
      <c r="AE261" s="229"/>
      <c r="AF261" s="229"/>
      <c r="AG261" s="229"/>
      <c r="AH261" s="229"/>
      <c r="AI261" s="229"/>
      <c r="AJ261" s="229"/>
      <c r="AK261" s="229"/>
      <c r="AL261" s="229"/>
    </row>
    <row r="262" ht="12.0" customHeight="1">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c r="AA262" s="229"/>
      <c r="AB262" s="229"/>
      <c r="AC262" s="229"/>
      <c r="AD262" s="229"/>
      <c r="AE262" s="229"/>
      <c r="AF262" s="229"/>
      <c r="AG262" s="229"/>
      <c r="AH262" s="229"/>
      <c r="AI262" s="229"/>
      <c r="AJ262" s="229"/>
      <c r="AK262" s="229"/>
      <c r="AL262" s="229"/>
    </row>
    <row r="263" ht="12.0" customHeight="1">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c r="AA263" s="229"/>
      <c r="AB263" s="229"/>
      <c r="AC263" s="229"/>
      <c r="AD263" s="229"/>
      <c r="AE263" s="229"/>
      <c r="AF263" s="229"/>
      <c r="AG263" s="229"/>
      <c r="AH263" s="229"/>
      <c r="AI263" s="229"/>
      <c r="AJ263" s="229"/>
      <c r="AK263" s="229"/>
      <c r="AL263" s="229"/>
    </row>
    <row r="264" ht="12.0" customHeight="1">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c r="AA264" s="229"/>
      <c r="AB264" s="229"/>
      <c r="AC264" s="229"/>
      <c r="AD264" s="229"/>
      <c r="AE264" s="229"/>
      <c r="AF264" s="229"/>
      <c r="AG264" s="229"/>
      <c r="AH264" s="229"/>
      <c r="AI264" s="229"/>
      <c r="AJ264" s="229"/>
      <c r="AK264" s="229"/>
      <c r="AL264" s="229"/>
    </row>
    <row r="265" ht="12.0" customHeight="1">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c r="AA265" s="229"/>
      <c r="AB265" s="229"/>
      <c r="AC265" s="229"/>
      <c r="AD265" s="229"/>
      <c r="AE265" s="229"/>
      <c r="AF265" s="229"/>
      <c r="AG265" s="229"/>
      <c r="AH265" s="229"/>
      <c r="AI265" s="229"/>
      <c r="AJ265" s="229"/>
      <c r="AK265" s="229"/>
      <c r="AL265" s="229"/>
    </row>
    <row r="266" ht="12.0" customHeight="1">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row>
    <row r="267" ht="12.0" customHeight="1">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c r="AA267" s="229"/>
      <c r="AB267" s="229"/>
      <c r="AC267" s="229"/>
      <c r="AD267" s="229"/>
      <c r="AE267" s="229"/>
      <c r="AF267" s="229"/>
      <c r="AG267" s="229"/>
      <c r="AH267" s="229"/>
      <c r="AI267" s="229"/>
      <c r="AJ267" s="229"/>
      <c r="AK267" s="229"/>
      <c r="AL267" s="229"/>
    </row>
    <row r="268" ht="12.0" customHeight="1">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c r="AA268" s="229"/>
      <c r="AB268" s="229"/>
      <c r="AC268" s="229"/>
      <c r="AD268" s="229"/>
      <c r="AE268" s="229"/>
      <c r="AF268" s="229"/>
      <c r="AG268" s="229"/>
      <c r="AH268" s="229"/>
      <c r="AI268" s="229"/>
      <c r="AJ268" s="229"/>
      <c r="AK268" s="229"/>
      <c r="AL268" s="229"/>
    </row>
    <row r="269" ht="12.0" customHeight="1">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c r="AA269" s="229"/>
      <c r="AB269" s="229"/>
      <c r="AC269" s="229"/>
      <c r="AD269" s="229"/>
      <c r="AE269" s="229"/>
      <c r="AF269" s="229"/>
      <c r="AG269" s="229"/>
      <c r="AH269" s="229"/>
      <c r="AI269" s="229"/>
      <c r="AJ269" s="229"/>
      <c r="AK269" s="229"/>
      <c r="AL269" s="229"/>
    </row>
    <row r="270" ht="12.0" customHeight="1">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c r="AA270" s="229"/>
      <c r="AB270" s="229"/>
      <c r="AC270" s="229"/>
      <c r="AD270" s="229"/>
      <c r="AE270" s="229"/>
      <c r="AF270" s="229"/>
      <c r="AG270" s="229"/>
      <c r="AH270" s="229"/>
      <c r="AI270" s="229"/>
      <c r="AJ270" s="229"/>
      <c r="AK270" s="229"/>
      <c r="AL270" s="229"/>
    </row>
    <row r="271" ht="12.0" customHeight="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c r="AA271" s="229"/>
      <c r="AB271" s="229"/>
      <c r="AC271" s="229"/>
      <c r="AD271" s="229"/>
      <c r="AE271" s="229"/>
      <c r="AF271" s="229"/>
      <c r="AG271" s="229"/>
      <c r="AH271" s="229"/>
      <c r="AI271" s="229"/>
      <c r="AJ271" s="229"/>
      <c r="AK271" s="229"/>
      <c r="AL271" s="229"/>
    </row>
    <row r="272" ht="12.0" customHeight="1">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c r="AA272" s="229"/>
      <c r="AB272" s="229"/>
      <c r="AC272" s="229"/>
      <c r="AD272" s="229"/>
      <c r="AE272" s="229"/>
      <c r="AF272" s="229"/>
      <c r="AG272" s="229"/>
      <c r="AH272" s="229"/>
      <c r="AI272" s="229"/>
      <c r="AJ272" s="229"/>
      <c r="AK272" s="229"/>
      <c r="AL272" s="229"/>
    </row>
    <row r="273" ht="12.0" customHeight="1">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c r="AA273" s="229"/>
      <c r="AB273" s="229"/>
      <c r="AC273" s="229"/>
      <c r="AD273" s="229"/>
      <c r="AE273" s="229"/>
      <c r="AF273" s="229"/>
      <c r="AG273" s="229"/>
      <c r="AH273" s="229"/>
      <c r="AI273" s="229"/>
      <c r="AJ273" s="229"/>
      <c r="AK273" s="229"/>
      <c r="AL273" s="229"/>
    </row>
    <row r="274" ht="12.0" customHeight="1">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c r="AA274" s="229"/>
      <c r="AB274" s="229"/>
      <c r="AC274" s="229"/>
      <c r="AD274" s="229"/>
      <c r="AE274" s="229"/>
      <c r="AF274" s="229"/>
      <c r="AG274" s="229"/>
      <c r="AH274" s="229"/>
      <c r="AI274" s="229"/>
      <c r="AJ274" s="229"/>
      <c r="AK274" s="229"/>
      <c r="AL274" s="229"/>
    </row>
    <row r="275" ht="12.0" customHeight="1">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c r="AA275" s="229"/>
      <c r="AB275" s="229"/>
      <c r="AC275" s="229"/>
      <c r="AD275" s="229"/>
      <c r="AE275" s="229"/>
      <c r="AF275" s="229"/>
      <c r="AG275" s="229"/>
      <c r="AH275" s="229"/>
      <c r="AI275" s="229"/>
      <c r="AJ275" s="229"/>
      <c r="AK275" s="229"/>
      <c r="AL275" s="229"/>
    </row>
    <row r="276" ht="12.0" customHeight="1">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c r="AA276" s="229"/>
      <c r="AB276" s="229"/>
      <c r="AC276" s="229"/>
      <c r="AD276" s="229"/>
      <c r="AE276" s="229"/>
      <c r="AF276" s="229"/>
      <c r="AG276" s="229"/>
      <c r="AH276" s="229"/>
      <c r="AI276" s="229"/>
      <c r="AJ276" s="229"/>
      <c r="AK276" s="229"/>
      <c r="AL276" s="229"/>
    </row>
    <row r="277" ht="12.0" customHeight="1">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row>
    <row r="278" ht="12.0" customHeight="1">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c r="AA278" s="229"/>
      <c r="AB278" s="229"/>
      <c r="AC278" s="229"/>
      <c r="AD278" s="229"/>
      <c r="AE278" s="229"/>
      <c r="AF278" s="229"/>
      <c r="AG278" s="229"/>
      <c r="AH278" s="229"/>
      <c r="AI278" s="229"/>
      <c r="AJ278" s="229"/>
      <c r="AK278" s="229"/>
      <c r="AL278" s="229"/>
    </row>
    <row r="279" ht="12.0" customHeight="1">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c r="AA279" s="229"/>
      <c r="AB279" s="229"/>
      <c r="AC279" s="229"/>
      <c r="AD279" s="229"/>
      <c r="AE279" s="229"/>
      <c r="AF279" s="229"/>
      <c r="AG279" s="229"/>
      <c r="AH279" s="229"/>
      <c r="AI279" s="229"/>
      <c r="AJ279" s="229"/>
      <c r="AK279" s="229"/>
      <c r="AL279" s="229"/>
    </row>
    <row r="280" ht="12.0" customHeight="1">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row>
    <row r="281" ht="12.0" customHeight="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row>
    <row r="282" ht="12.0" customHeight="1">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row>
    <row r="283" ht="12.0" customHeight="1">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row>
    <row r="284" ht="12.0" customHeight="1">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row>
    <row r="285" ht="12.0" customHeight="1">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row>
    <row r="286" ht="12.0" customHeight="1">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row>
    <row r="287" ht="12.0" customHeight="1">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row>
    <row r="288" ht="12.0" customHeight="1">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row>
    <row r="289" ht="12.0" customHeight="1">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row>
    <row r="290" ht="12.0" customHeight="1">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row>
    <row r="291" ht="12.0" customHeight="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row>
    <row r="292" ht="12.0" customHeight="1">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row>
    <row r="293" ht="12.0" customHeight="1">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row>
    <row r="294" ht="12.0" customHeight="1">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row>
    <row r="295" ht="12.0" customHeight="1">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row>
    <row r="296" ht="12.0" customHeight="1">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row>
    <row r="297" ht="12.0" customHeight="1">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row>
    <row r="298" ht="12.0" customHeight="1">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row>
    <row r="299" ht="12.0" customHeight="1">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row>
    <row r="300" ht="12.0" customHeight="1">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row>
    <row r="301" ht="12.0" customHeight="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row>
    <row r="302" ht="12.0" customHeight="1">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row>
    <row r="303" ht="12.0" customHeight="1">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row>
    <row r="304" ht="12.0" customHeight="1">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row>
    <row r="305" ht="12.0" customHeight="1">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row>
    <row r="306" ht="12.0" customHeight="1">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row>
    <row r="307" ht="12.0" customHeight="1">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row>
    <row r="308" ht="12.0" customHeight="1">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row>
    <row r="309" ht="12.0" customHeight="1">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row>
    <row r="310" ht="12.0" customHeight="1">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row>
    <row r="311" ht="12.0" customHeight="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row>
    <row r="312" ht="12.0" customHeight="1">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row>
    <row r="313" ht="12.0" customHeight="1">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row>
    <row r="314" ht="12.0" customHeight="1">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row>
    <row r="315" ht="12.0" customHeight="1">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row>
    <row r="316" ht="12.0" customHeight="1">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row>
    <row r="317" ht="12.0" customHeight="1">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row>
    <row r="318" ht="12.0" customHeight="1">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row>
    <row r="319" ht="12.0" customHeight="1">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row>
    <row r="320" ht="12.0" customHeight="1">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row>
    <row r="321" ht="12.0" customHeight="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row>
    <row r="322" ht="12.0" customHeight="1">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row>
    <row r="323" ht="12.0" customHeight="1">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row>
    <row r="324" ht="12.0" customHeight="1">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row>
    <row r="325" ht="12.0" customHeight="1">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row>
    <row r="326" ht="12.0" customHeight="1">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row>
    <row r="327" ht="12.0" customHeight="1">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row>
    <row r="328" ht="12.0" customHeight="1">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row>
    <row r="329" ht="12.0" customHeight="1">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row>
    <row r="330" ht="12.0" customHeight="1">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row>
    <row r="331" ht="12.0" customHeight="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row>
    <row r="332" ht="12.0" customHeight="1">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row>
    <row r="333" ht="12.0" customHeight="1">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row>
    <row r="334" ht="12.0" customHeight="1">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row>
    <row r="335" ht="12.0" customHeight="1">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row>
    <row r="336" ht="12.0" customHeight="1">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row>
    <row r="337" ht="12.0" customHeight="1">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row>
    <row r="338" ht="12.0" customHeight="1">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row>
    <row r="339" ht="12.0" customHeight="1">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row>
    <row r="340" ht="12.0" customHeight="1">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row>
    <row r="341" ht="12.0" customHeight="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row>
    <row r="342" ht="12.0" customHeight="1">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row>
    <row r="343" ht="12.0" customHeight="1">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row>
    <row r="344" ht="12.0" customHeight="1">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row>
    <row r="345" ht="12.0" customHeight="1">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row>
    <row r="346" ht="12.0" customHeight="1">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row>
    <row r="347" ht="12.0" customHeight="1">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row>
    <row r="348" ht="12.0" customHeight="1">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row>
    <row r="349" ht="12.0" customHeight="1">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row>
    <row r="350" ht="12.0" customHeight="1">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row>
    <row r="351" ht="12.0" customHeight="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row>
    <row r="352" ht="12.0" customHeight="1">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row>
    <row r="353" ht="12.0" customHeight="1">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row>
    <row r="354" ht="12.0" customHeight="1">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row>
    <row r="355" ht="12.0" customHeight="1">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row>
    <row r="356" ht="12.0" customHeight="1">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row>
    <row r="357" ht="12.0" customHeight="1">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row>
    <row r="358" ht="12.0" customHeight="1">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row>
    <row r="359" ht="12.0" customHeight="1">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row>
    <row r="360" ht="12.0" customHeight="1">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row>
    <row r="361" ht="12.0" customHeight="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row>
    <row r="362" ht="12.0" customHeight="1">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row>
    <row r="363" ht="12.0" customHeight="1">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row>
    <row r="364" ht="12.0" customHeight="1">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row>
    <row r="365" ht="12.0" customHeight="1">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row>
    <row r="366" ht="12.0" customHeight="1">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row>
    <row r="367" ht="12.0" customHeight="1">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row>
    <row r="368" ht="12.0" customHeight="1">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row>
    <row r="369" ht="12.0" customHeight="1">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row>
    <row r="370" ht="12.0" customHeight="1">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row>
    <row r="371" ht="12.0" customHeight="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row>
    <row r="372" ht="12.0" customHeight="1">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row>
    <row r="373" ht="12.0" customHeight="1">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row>
    <row r="374" ht="12.0" customHeight="1">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row>
    <row r="375" ht="12.0" customHeight="1">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row>
    <row r="376" ht="12.0" customHeight="1">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row>
    <row r="377" ht="12.0" customHeight="1">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row>
    <row r="378" ht="12.0" customHeight="1">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row>
    <row r="379" ht="12.0" customHeight="1">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row>
    <row r="380" ht="12.0" customHeight="1">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row>
    <row r="381" ht="12.0" customHeight="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row>
    <row r="382" ht="12.0" customHeight="1">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row>
    <row r="383" ht="12.0" customHeight="1">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row>
    <row r="384" ht="12.0" customHeight="1">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row>
    <row r="385" ht="12.0" customHeight="1">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row>
    <row r="386" ht="12.0" customHeight="1">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row>
    <row r="387" ht="12.0" customHeight="1">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row>
    <row r="388" ht="12.0" customHeight="1">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row>
    <row r="389" ht="12.0" customHeight="1">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row>
    <row r="390" ht="12.0" customHeight="1">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row>
    <row r="391" ht="12.0" customHeight="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row>
    <row r="392" ht="12.0" customHeight="1">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row>
    <row r="393" ht="12.0" customHeight="1">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row>
    <row r="394" ht="12.0" customHeight="1">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row>
    <row r="395" ht="12.0" customHeight="1">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row>
    <row r="396" ht="12.0" customHeight="1">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row>
    <row r="397" ht="12.0" customHeight="1">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row>
    <row r="398" ht="12.0" customHeight="1">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row>
    <row r="399" ht="12.0" customHeight="1">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row>
    <row r="400" ht="12.0" customHeight="1">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row>
    <row r="401" ht="12.0" customHeight="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row>
    <row r="402" ht="12.0" customHeight="1">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row>
    <row r="403" ht="12.0" customHeight="1">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row>
    <row r="404" ht="12.0" customHeight="1">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row>
    <row r="405" ht="12.0" customHeight="1">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row>
    <row r="406" ht="12.0" customHeight="1">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row>
    <row r="407" ht="12.0" customHeight="1">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row>
    <row r="408" ht="12.0" customHeight="1">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row>
    <row r="409" ht="12.0" customHeight="1">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row>
    <row r="410" ht="12.0" customHeight="1">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row>
    <row r="411" ht="12.0" customHeight="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row>
    <row r="412" ht="12.0" customHeight="1">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row>
    <row r="413" ht="12.0" customHeight="1">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row>
    <row r="414" ht="12.0" customHeight="1">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row>
    <row r="415" ht="12.0" customHeight="1">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row>
    <row r="416" ht="12.0" customHeight="1">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row>
    <row r="417" ht="12.0" customHeight="1">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row>
    <row r="418" ht="12.0" customHeight="1">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row>
    <row r="419" ht="12.0" customHeight="1">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row>
    <row r="420" ht="12.0" customHeight="1">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row>
    <row r="421" ht="12.0" customHeight="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row>
    <row r="422" ht="12.0" customHeight="1">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row>
    <row r="423" ht="12.0" customHeight="1">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row>
    <row r="424" ht="12.0" customHeight="1">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row>
    <row r="425" ht="12.0" customHeight="1">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row>
    <row r="426" ht="12.0" customHeight="1">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row>
    <row r="427" ht="12.0" customHeight="1">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row>
    <row r="428" ht="12.0" customHeight="1">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row>
    <row r="429" ht="12.0" customHeight="1">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row>
    <row r="430" ht="12.0" customHeight="1">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row>
    <row r="431" ht="12.0" customHeight="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row>
    <row r="432" ht="12.0" customHeight="1">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row>
    <row r="433" ht="12.0" customHeight="1">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row>
    <row r="434" ht="12.0" customHeight="1">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row>
    <row r="435" ht="12.0" customHeight="1">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row>
    <row r="436" ht="12.0" customHeight="1">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row>
    <row r="437" ht="12.0" customHeight="1">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row>
    <row r="438" ht="12.0" customHeight="1">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row>
    <row r="439" ht="12.0" customHeight="1">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row>
    <row r="440" ht="12.0" customHeight="1">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row>
    <row r="441" ht="12.0" customHeight="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row>
    <row r="442" ht="12.0" customHeight="1">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row>
    <row r="443" ht="12.0" customHeight="1">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row>
    <row r="444" ht="12.0" customHeight="1">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row>
    <row r="445" ht="12.0" customHeight="1">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row>
    <row r="446" ht="12.0" customHeight="1">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row>
    <row r="447" ht="12.0" customHeight="1">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row>
    <row r="448" ht="12.0" customHeight="1">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row>
    <row r="449" ht="12.0" customHeight="1">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row>
    <row r="450" ht="12.0" customHeight="1">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row>
    <row r="451" ht="12.0" customHeight="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row>
    <row r="452" ht="12.0" customHeight="1">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row>
    <row r="453" ht="12.0" customHeight="1">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row>
    <row r="454" ht="12.0" customHeight="1">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row>
    <row r="455" ht="12.0" customHeight="1">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row>
    <row r="456" ht="12.0" customHeight="1">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row>
    <row r="457" ht="12.0" customHeight="1">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row>
    <row r="458" ht="12.0" customHeight="1">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row>
    <row r="459" ht="12.0" customHeight="1">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row>
    <row r="460" ht="12.0" customHeight="1">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row>
    <row r="461" ht="12.0" customHeight="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row>
    <row r="462" ht="12.0" customHeight="1">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row>
    <row r="463" ht="12.0" customHeight="1">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row>
    <row r="464" ht="12.0" customHeight="1">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row>
    <row r="465" ht="12.0" customHeight="1">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row>
    <row r="466" ht="12.0" customHeight="1">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row>
    <row r="467" ht="12.0" customHeight="1">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row>
    <row r="468" ht="12.0" customHeight="1">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row>
    <row r="469" ht="12.0" customHeight="1">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row>
    <row r="470" ht="12.0" customHeight="1">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row>
    <row r="471" ht="12.0" customHeight="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row>
    <row r="472" ht="12.0" customHeight="1">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row>
    <row r="473" ht="12.0" customHeight="1">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row>
    <row r="474" ht="12.0" customHeight="1">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row>
    <row r="475" ht="12.0" customHeight="1">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row>
    <row r="476" ht="12.0" customHeight="1">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row>
    <row r="477" ht="12.0" customHeight="1">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row>
    <row r="478" ht="12.0" customHeight="1">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row>
    <row r="479" ht="12.0" customHeight="1">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row>
    <row r="480" ht="12.0" customHeight="1">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row>
    <row r="481" ht="12.0" customHeight="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row>
    <row r="482" ht="12.0" customHeight="1">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row>
    <row r="483" ht="12.0" customHeight="1">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row>
    <row r="484" ht="12.0" customHeight="1">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row>
    <row r="485" ht="12.0" customHeight="1">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row>
    <row r="486" ht="12.0" customHeight="1">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row>
    <row r="487" ht="12.0" customHeight="1">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row>
    <row r="488" ht="12.0" customHeight="1">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row>
    <row r="489" ht="12.0" customHeight="1">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row>
    <row r="490" ht="12.0" customHeight="1">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row>
    <row r="491" ht="12.0" customHeight="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row>
    <row r="492" ht="12.0" customHeight="1">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row>
    <row r="493" ht="12.0" customHeight="1">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row>
    <row r="494" ht="12.0" customHeight="1">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row>
    <row r="495" ht="12.0" customHeight="1">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row>
    <row r="496" ht="12.0" customHeight="1">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row>
    <row r="497" ht="12.0" customHeight="1">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row>
    <row r="498" ht="12.0" customHeight="1">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row>
    <row r="499" ht="12.0" customHeight="1">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row>
    <row r="500" ht="12.0" customHeight="1">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row>
    <row r="501" ht="12.0" customHeight="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row>
    <row r="502" ht="12.0" customHeight="1">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row>
    <row r="503" ht="12.0" customHeight="1">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row>
    <row r="504" ht="12.0" customHeight="1">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row>
    <row r="505" ht="12.0" customHeight="1">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row>
    <row r="506" ht="12.0" customHeight="1">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row>
    <row r="507" ht="12.0" customHeight="1">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row>
    <row r="508" ht="12.0" customHeight="1">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row>
    <row r="509" ht="12.0" customHeight="1">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row>
    <row r="510" ht="12.0" customHeight="1">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row>
    <row r="511" ht="12.0" customHeight="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row>
    <row r="512" ht="12.0" customHeight="1">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row>
    <row r="513" ht="12.0" customHeight="1">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row>
    <row r="514" ht="12.0" customHeight="1">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row>
    <row r="515" ht="12.0" customHeight="1">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row>
    <row r="516" ht="12.0" customHeight="1">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row>
    <row r="517" ht="12.0" customHeight="1">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row>
    <row r="518" ht="12.0" customHeight="1">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row>
    <row r="519" ht="12.0" customHeight="1">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row>
    <row r="520" ht="12.0" customHeight="1">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row>
    <row r="521" ht="12.0" customHeight="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row>
    <row r="522" ht="12.0" customHeight="1">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row>
    <row r="523" ht="12.0" customHeight="1">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row>
    <row r="524" ht="12.0" customHeight="1">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row>
    <row r="525" ht="12.0" customHeight="1">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row>
    <row r="526" ht="12.0" customHeight="1">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row>
    <row r="527" ht="12.0" customHeight="1">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row>
    <row r="528" ht="12.0" customHeight="1">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row>
    <row r="529" ht="12.0" customHeight="1">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row>
    <row r="530" ht="12.0" customHeight="1">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row>
    <row r="531" ht="12.0" customHeight="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row>
    <row r="532" ht="12.0" customHeight="1">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row>
    <row r="533" ht="12.0" customHeight="1">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row>
    <row r="534" ht="12.0" customHeight="1">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row>
    <row r="535" ht="12.0" customHeight="1">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row>
    <row r="536" ht="12.0" customHeight="1">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row>
    <row r="537" ht="12.0" customHeight="1">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row>
    <row r="538" ht="12.0" customHeight="1">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row>
    <row r="539" ht="12.0" customHeight="1">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row>
    <row r="540" ht="12.0" customHeight="1">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row>
    <row r="541" ht="12.0" customHeight="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row>
    <row r="542" ht="12.0" customHeight="1">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row>
    <row r="543" ht="12.0" customHeight="1">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row>
    <row r="544" ht="12.0" customHeight="1">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row>
    <row r="545" ht="12.0" customHeight="1">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row>
    <row r="546" ht="12.0" customHeight="1">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row>
    <row r="547" ht="12.0" customHeight="1">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row>
    <row r="548" ht="12.0" customHeight="1">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row>
    <row r="549" ht="12.0" customHeight="1">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row>
    <row r="550" ht="12.0" customHeight="1">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row>
    <row r="551" ht="12.0" customHeight="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row>
    <row r="552" ht="12.0" customHeight="1">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row>
    <row r="553" ht="12.0" customHeight="1">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row>
    <row r="554" ht="12.0" customHeight="1">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row>
    <row r="555" ht="12.0" customHeight="1">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row>
    <row r="556" ht="12.0" customHeight="1">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row>
    <row r="557" ht="12.0" customHeight="1">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row>
    <row r="558" ht="12.0" customHeight="1">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row>
    <row r="559" ht="12.0" customHeight="1">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row>
    <row r="560" ht="12.0" customHeight="1">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row>
    <row r="561" ht="12.0" customHeight="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row>
    <row r="562" ht="12.0" customHeight="1">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row>
    <row r="563" ht="12.0" customHeight="1">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row>
    <row r="564" ht="12.0" customHeight="1">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row>
    <row r="565" ht="12.0" customHeight="1">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row>
    <row r="566" ht="12.0" customHeight="1">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row>
    <row r="567" ht="12.0" customHeight="1">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row>
    <row r="568" ht="12.0" customHeight="1">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row>
    <row r="569" ht="12.0" customHeight="1">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row>
    <row r="570" ht="12.0" customHeight="1">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row>
    <row r="571" ht="12.0" customHeight="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row>
    <row r="572" ht="12.0" customHeight="1">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row>
    <row r="573" ht="12.0" customHeight="1">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row>
    <row r="574" ht="12.0" customHeight="1">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row>
    <row r="575" ht="12.0" customHeight="1">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row>
    <row r="576" ht="12.0" customHeight="1">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row>
    <row r="577" ht="12.0" customHeight="1">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row>
    <row r="578" ht="12.0" customHeight="1">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row>
    <row r="579" ht="12.0" customHeight="1">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row>
    <row r="580" ht="12.0" customHeight="1">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row>
    <row r="581" ht="12.0" customHeight="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row>
    <row r="582" ht="12.0" customHeight="1">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row>
    <row r="583" ht="12.0" customHeight="1">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row>
    <row r="584" ht="12.0" customHeight="1">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row>
    <row r="585" ht="12.0" customHeight="1">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row>
    <row r="586" ht="12.0" customHeight="1">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row>
    <row r="587" ht="12.0" customHeight="1">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row>
    <row r="588" ht="12.0" customHeight="1">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row>
    <row r="589" ht="12.0" customHeight="1">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row>
    <row r="590" ht="12.0" customHeight="1">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row>
    <row r="591" ht="12.0" customHeight="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row>
    <row r="592" ht="12.0" customHeight="1">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row>
    <row r="593" ht="12.0" customHeight="1">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row>
    <row r="594" ht="12.0" customHeight="1">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row>
    <row r="595" ht="12.0" customHeight="1">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row>
    <row r="596" ht="12.0" customHeight="1">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row>
    <row r="597" ht="12.0" customHeight="1">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row>
    <row r="598" ht="12.0" customHeight="1">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row>
    <row r="599" ht="12.0" customHeight="1">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row>
    <row r="600" ht="12.0" customHeight="1">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row>
    <row r="601" ht="12.0" customHeight="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row>
    <row r="602" ht="12.0" customHeight="1">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row>
    <row r="603" ht="12.0" customHeight="1">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row>
    <row r="604" ht="12.0" customHeight="1">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row>
    <row r="605" ht="12.0" customHeight="1">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row>
    <row r="606" ht="12.0" customHeight="1">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row>
    <row r="607" ht="12.0" customHeight="1">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row>
    <row r="608" ht="12.0" customHeight="1">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row>
    <row r="609" ht="12.0" customHeight="1">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row>
    <row r="610" ht="12.0" customHeight="1">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row>
    <row r="611" ht="12.0" customHeight="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row>
    <row r="612" ht="12.0" customHeight="1">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row>
    <row r="613" ht="12.0" customHeight="1">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row>
    <row r="614" ht="12.0" customHeight="1">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row>
    <row r="615" ht="12.0" customHeight="1">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row>
    <row r="616" ht="12.0" customHeight="1">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row>
    <row r="617" ht="12.0" customHeight="1">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row>
    <row r="618" ht="12.0" customHeight="1">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row>
    <row r="619" ht="12.0" customHeight="1">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row>
    <row r="620" ht="12.0" customHeight="1">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row>
    <row r="621" ht="12.0" customHeight="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row>
    <row r="622" ht="12.0" customHeight="1">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row>
    <row r="623" ht="12.0" customHeight="1">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row>
    <row r="624" ht="12.0" customHeight="1">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row>
    <row r="625" ht="12.0" customHeight="1">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row>
    <row r="626" ht="12.0" customHeight="1">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row>
    <row r="627" ht="12.0" customHeight="1">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row>
    <row r="628" ht="12.0" customHeight="1">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row>
    <row r="629" ht="12.0" customHeight="1">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row>
    <row r="630" ht="12.0" customHeight="1">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row>
    <row r="631" ht="12.0" customHeight="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row>
    <row r="632" ht="12.0" customHeight="1">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row>
    <row r="633" ht="12.0" customHeight="1">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row>
    <row r="634" ht="12.0" customHeight="1">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row>
    <row r="635" ht="12.0" customHeight="1">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row>
    <row r="636" ht="12.0" customHeight="1">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row>
    <row r="637" ht="12.0" customHeight="1">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row>
    <row r="638" ht="12.0" customHeight="1">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row>
    <row r="639" ht="12.0" customHeight="1">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row>
    <row r="640" ht="12.0" customHeight="1">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row>
    <row r="641" ht="12.0" customHeight="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row>
    <row r="642" ht="12.0" customHeight="1">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row>
    <row r="643" ht="12.0" customHeight="1">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row>
    <row r="644" ht="12.0" customHeight="1">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row>
    <row r="645" ht="12.0" customHeight="1">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row>
    <row r="646" ht="12.0" customHeight="1">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row>
    <row r="647" ht="12.0" customHeight="1">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row>
    <row r="648" ht="12.0" customHeight="1">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row>
    <row r="649" ht="12.0" customHeight="1">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row>
    <row r="650" ht="12.0" customHeight="1">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row>
    <row r="651" ht="12.0" customHeight="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row>
    <row r="652" ht="12.0" customHeight="1">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row>
    <row r="653" ht="12.0" customHeight="1">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row>
    <row r="654" ht="12.0" customHeight="1">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row>
    <row r="655" ht="12.0" customHeight="1">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row>
    <row r="656" ht="12.0" customHeight="1">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row>
    <row r="657" ht="12.0" customHeight="1">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row>
    <row r="658" ht="12.0" customHeight="1">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row>
    <row r="659" ht="12.0" customHeight="1">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row>
    <row r="660" ht="12.0" customHeight="1">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row>
    <row r="661" ht="12.0" customHeight="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row>
    <row r="662" ht="12.0" customHeight="1">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row>
    <row r="663" ht="12.0" customHeight="1">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row>
    <row r="664" ht="12.0" customHeight="1">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row>
    <row r="665" ht="12.0" customHeight="1">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row>
    <row r="666" ht="12.0" customHeight="1">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row>
    <row r="667" ht="12.0" customHeight="1">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row>
    <row r="668" ht="12.0" customHeight="1">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row>
    <row r="669" ht="12.0" customHeight="1">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row>
    <row r="670" ht="12.0" customHeight="1">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row>
    <row r="671" ht="12.0" customHeight="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row>
    <row r="672" ht="12.0" customHeight="1">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row>
    <row r="673" ht="12.0" customHeight="1">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row>
    <row r="674" ht="12.0" customHeight="1">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row>
    <row r="675" ht="12.0" customHeight="1">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row>
    <row r="676" ht="12.0" customHeight="1">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row>
    <row r="677" ht="12.0" customHeight="1">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row>
    <row r="678" ht="12.0" customHeight="1">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row>
    <row r="679" ht="12.0" customHeight="1">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row>
    <row r="680" ht="12.0" customHeight="1">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row>
    <row r="681" ht="12.0" customHeight="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row>
    <row r="682" ht="12.0" customHeight="1">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row>
    <row r="683" ht="12.0" customHeight="1">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row>
    <row r="684" ht="12.0" customHeight="1">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row>
    <row r="685" ht="12.0" customHeight="1">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row>
    <row r="686" ht="12.0" customHeight="1">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row>
    <row r="687" ht="12.0" customHeight="1">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row>
    <row r="688" ht="12.0" customHeight="1">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row>
    <row r="689" ht="12.0" customHeight="1">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row>
    <row r="690" ht="12.0" customHeight="1">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row>
    <row r="691" ht="12.0" customHeight="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row>
    <row r="692" ht="12.0" customHeight="1">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row>
    <row r="693" ht="12.0" customHeight="1">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row>
    <row r="694" ht="12.0" customHeight="1">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row>
    <row r="695" ht="12.0" customHeight="1">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row>
    <row r="696" ht="12.0" customHeight="1">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row>
    <row r="697" ht="12.0" customHeight="1">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row>
    <row r="698" ht="12.0" customHeight="1">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row>
    <row r="699" ht="12.0" customHeight="1">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row>
    <row r="700" ht="12.0" customHeight="1">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row>
    <row r="701" ht="12.0" customHeight="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row>
    <row r="702" ht="12.0" customHeight="1">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row>
    <row r="703" ht="12.0" customHeight="1">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row>
    <row r="704" ht="12.0" customHeight="1">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row>
    <row r="705" ht="12.0" customHeight="1">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row>
    <row r="706" ht="12.0" customHeight="1">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row>
    <row r="707" ht="12.0" customHeight="1">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row>
    <row r="708" ht="12.0" customHeight="1">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row>
    <row r="709" ht="12.0" customHeight="1">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row>
    <row r="710" ht="12.0" customHeight="1">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row>
    <row r="711" ht="12.0" customHeight="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row>
    <row r="712" ht="12.0" customHeight="1">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row>
    <row r="713" ht="12.0" customHeight="1">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row>
    <row r="714" ht="12.0" customHeight="1">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row>
    <row r="715" ht="12.0" customHeight="1">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row>
    <row r="716" ht="12.0" customHeight="1">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row>
    <row r="717" ht="12.0" customHeight="1">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row>
    <row r="718" ht="12.0" customHeight="1">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row>
    <row r="719" ht="12.0" customHeight="1">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row>
    <row r="720" ht="12.0" customHeight="1">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row>
    <row r="721" ht="12.0" customHeight="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row>
    <row r="722" ht="12.0" customHeight="1">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row>
    <row r="723" ht="12.0" customHeight="1">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row>
    <row r="724" ht="12.0" customHeight="1">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row>
    <row r="725" ht="12.0" customHeight="1">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row>
    <row r="726" ht="12.0" customHeight="1">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row>
    <row r="727" ht="12.0" customHeight="1">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row>
    <row r="728" ht="12.0" customHeight="1">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row>
    <row r="729" ht="12.0" customHeight="1">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row>
    <row r="730" ht="12.0" customHeight="1">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row>
    <row r="731" ht="12.0" customHeight="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row>
    <row r="732" ht="12.0" customHeight="1">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row>
    <row r="733" ht="12.0" customHeight="1">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row>
    <row r="734" ht="12.0" customHeight="1">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row>
    <row r="735" ht="12.0" customHeight="1">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row>
    <row r="736" ht="12.0" customHeight="1">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row>
    <row r="737" ht="12.0" customHeight="1">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row>
    <row r="738" ht="12.0" customHeight="1">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row>
    <row r="739" ht="12.0" customHeight="1">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row>
    <row r="740" ht="12.0" customHeight="1">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row>
    <row r="741" ht="12.0" customHeight="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row>
    <row r="742" ht="12.0" customHeight="1">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row>
    <row r="743" ht="12.0" customHeight="1">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row>
    <row r="744" ht="12.0" customHeight="1">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row>
    <row r="745" ht="12.0" customHeight="1">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row>
    <row r="746" ht="12.0" customHeight="1">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row>
    <row r="747" ht="12.0" customHeight="1">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row>
    <row r="748" ht="12.0" customHeight="1">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row>
    <row r="749" ht="12.0" customHeight="1">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row>
    <row r="750" ht="12.0" customHeight="1">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row>
    <row r="751" ht="12.0" customHeight="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row>
    <row r="752" ht="12.0" customHeight="1">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row>
    <row r="753" ht="12.0" customHeight="1">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row>
    <row r="754" ht="12.0" customHeight="1">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row>
    <row r="755" ht="12.0" customHeight="1">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row>
    <row r="756" ht="12.0" customHeight="1">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row>
    <row r="757" ht="12.0" customHeight="1">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row>
    <row r="758" ht="12.0" customHeight="1">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row>
    <row r="759" ht="12.0" customHeight="1">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row>
    <row r="760" ht="12.0" customHeight="1">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row>
    <row r="761" ht="12.0" customHeight="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row>
    <row r="762" ht="12.0" customHeight="1">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row>
    <row r="763" ht="12.0" customHeight="1">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row>
    <row r="764" ht="12.0" customHeight="1">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row>
    <row r="765" ht="12.0" customHeight="1">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row>
    <row r="766" ht="12.0" customHeight="1">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row>
    <row r="767" ht="12.0" customHeight="1">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row>
    <row r="768" ht="12.0" customHeight="1">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row>
    <row r="769" ht="12.0" customHeight="1">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row>
    <row r="770" ht="12.0" customHeight="1">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row>
    <row r="771" ht="12.0" customHeight="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row>
    <row r="772" ht="12.0" customHeight="1">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row>
    <row r="773" ht="12.0" customHeight="1">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row>
    <row r="774" ht="12.0" customHeight="1">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row>
    <row r="775" ht="12.0" customHeight="1">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row>
    <row r="776" ht="12.0" customHeight="1">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row>
    <row r="777" ht="12.0" customHeight="1">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row>
    <row r="778" ht="12.0" customHeight="1">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row>
    <row r="779" ht="12.0" customHeight="1">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row>
    <row r="780" ht="12.0" customHeight="1">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row>
    <row r="781" ht="12.0" customHeight="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row>
    <row r="782" ht="12.0" customHeight="1">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row>
    <row r="783" ht="12.0" customHeight="1">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row>
    <row r="784" ht="12.0" customHeight="1">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row>
    <row r="785" ht="12.0" customHeight="1">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row>
    <row r="786" ht="12.0" customHeight="1">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row>
    <row r="787" ht="12.0" customHeight="1">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row>
    <row r="788" ht="12.0" customHeight="1">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row>
    <row r="789" ht="12.0" customHeight="1">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row>
    <row r="790" ht="12.0" customHeight="1">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row>
    <row r="791" ht="12.0" customHeight="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row>
    <row r="792" ht="12.0" customHeight="1">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row>
    <row r="793" ht="12.0" customHeight="1">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row>
    <row r="794" ht="12.0" customHeight="1">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row>
    <row r="795" ht="12.0" customHeight="1">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row>
    <row r="796" ht="12.0" customHeight="1">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row>
    <row r="797" ht="12.0" customHeight="1">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row>
    <row r="798" ht="12.0" customHeight="1">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row>
    <row r="799" ht="12.0" customHeight="1">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row>
    <row r="800" ht="12.0" customHeight="1">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row>
    <row r="801" ht="12.0" customHeight="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row>
    <row r="802" ht="12.0" customHeight="1">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row>
    <row r="803" ht="12.0" customHeight="1">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row>
    <row r="804" ht="12.0" customHeight="1">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row>
    <row r="805" ht="12.0" customHeight="1">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row>
    <row r="806" ht="12.0" customHeight="1">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row>
    <row r="807" ht="12.0" customHeight="1">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row>
    <row r="808" ht="12.0" customHeight="1">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row>
    <row r="809" ht="12.0" customHeight="1">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row>
    <row r="810" ht="12.0" customHeight="1">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row>
    <row r="811" ht="12.0" customHeight="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row>
    <row r="812" ht="12.0" customHeight="1">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row>
    <row r="813" ht="12.0" customHeight="1">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row>
    <row r="814" ht="12.0" customHeight="1">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row>
    <row r="815" ht="12.0" customHeight="1">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row>
    <row r="816" ht="12.0" customHeight="1">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row>
    <row r="817" ht="12.0" customHeight="1">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row>
    <row r="818" ht="12.0" customHeight="1">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row>
    <row r="819" ht="12.0" customHeight="1">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row>
    <row r="820" ht="12.0" customHeight="1">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row>
    <row r="821" ht="12.0" customHeight="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row>
    <row r="822" ht="12.0" customHeight="1">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row>
    <row r="823" ht="12.0" customHeight="1">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row>
    <row r="824" ht="12.0" customHeight="1">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row>
    <row r="825" ht="12.0" customHeight="1">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row>
    <row r="826" ht="12.0" customHeight="1">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row>
    <row r="827" ht="12.0" customHeight="1">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row>
    <row r="828" ht="12.0" customHeight="1">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row>
    <row r="829" ht="12.0" customHeight="1">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row>
    <row r="830" ht="12.0" customHeight="1">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row>
    <row r="831" ht="12.0" customHeight="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row>
    <row r="832" ht="12.0" customHeight="1">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row>
    <row r="833" ht="12.0" customHeight="1">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row>
    <row r="834" ht="12.0" customHeight="1">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row>
    <row r="835" ht="12.0" customHeight="1">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row>
    <row r="836" ht="12.0" customHeight="1">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row>
    <row r="837" ht="12.0" customHeight="1">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row>
    <row r="838" ht="12.0" customHeight="1">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row>
    <row r="839" ht="12.0" customHeight="1">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row>
    <row r="840" ht="12.0" customHeight="1">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row>
    <row r="841" ht="12.0" customHeight="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row>
    <row r="842" ht="12.0" customHeight="1">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row>
    <row r="843" ht="12.0" customHeight="1">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row>
    <row r="844" ht="12.0" customHeight="1">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row>
    <row r="845" ht="12.0" customHeight="1">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row>
    <row r="846" ht="12.0" customHeight="1">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row>
    <row r="847" ht="12.0" customHeight="1">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row>
    <row r="848" ht="12.0" customHeight="1">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row>
    <row r="849" ht="12.0" customHeight="1">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row>
    <row r="850" ht="12.0" customHeight="1">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row>
    <row r="851" ht="12.0" customHeight="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row>
    <row r="852" ht="12.0" customHeight="1">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row>
    <row r="853" ht="12.0" customHeight="1">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row>
    <row r="854" ht="12.0" customHeight="1">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row>
    <row r="855" ht="12.0" customHeight="1">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row>
    <row r="856" ht="12.0" customHeight="1">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row>
    <row r="857" ht="12.0" customHeight="1">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row>
    <row r="858" ht="12.0" customHeight="1">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row>
    <row r="859" ht="12.0" customHeight="1">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row>
    <row r="860" ht="12.0" customHeight="1">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row>
    <row r="861" ht="12.0" customHeight="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row>
    <row r="862" ht="12.0" customHeight="1">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row>
    <row r="863" ht="12.0" customHeight="1">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row>
    <row r="864" ht="12.0" customHeight="1">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row>
    <row r="865" ht="12.0" customHeight="1">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row>
    <row r="866" ht="12.0" customHeight="1">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row>
    <row r="867" ht="12.0" customHeight="1">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row>
    <row r="868" ht="12.0" customHeight="1">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row>
    <row r="869" ht="12.0" customHeight="1">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row>
    <row r="870" ht="12.0" customHeight="1">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row>
    <row r="871" ht="12.0" customHeight="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row>
    <row r="872" ht="12.0" customHeight="1">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row>
    <row r="873" ht="12.0" customHeight="1">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row>
    <row r="874" ht="12.0" customHeight="1">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row>
    <row r="875" ht="12.0" customHeight="1">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row>
    <row r="876" ht="12.0" customHeight="1">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row>
    <row r="877" ht="12.0" customHeight="1">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row>
    <row r="878" ht="12.0" customHeight="1">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row>
    <row r="879" ht="12.0" customHeight="1">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row>
    <row r="880" ht="12.0" customHeight="1">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row>
    <row r="881" ht="12.0" customHeight="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row>
    <row r="882" ht="12.0" customHeight="1">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row>
    <row r="883" ht="12.0" customHeight="1">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row>
    <row r="884" ht="12.0" customHeight="1">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row>
    <row r="885" ht="12.0" customHeight="1">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row>
    <row r="886" ht="12.0" customHeight="1">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row>
    <row r="887" ht="12.0" customHeight="1">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row>
    <row r="888" ht="12.0" customHeight="1">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row>
    <row r="889" ht="12.0" customHeight="1">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row>
    <row r="890" ht="12.0" customHeight="1">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row>
    <row r="891" ht="12.0" customHeight="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row>
    <row r="892" ht="12.0" customHeight="1">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row>
    <row r="893" ht="12.0" customHeight="1">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row>
    <row r="894" ht="12.0" customHeight="1">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row>
    <row r="895" ht="12.0" customHeight="1">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row>
    <row r="896" ht="12.0" customHeight="1">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row>
    <row r="897" ht="12.0" customHeight="1">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row>
    <row r="898" ht="12.0" customHeight="1">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row>
    <row r="899" ht="12.0" customHeight="1">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row>
    <row r="900" ht="12.0" customHeight="1">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row>
    <row r="901" ht="12.0" customHeight="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row>
    <row r="902" ht="12.0" customHeight="1">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row>
    <row r="903" ht="12.0" customHeight="1">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row>
    <row r="904" ht="12.0" customHeight="1">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row>
    <row r="905" ht="12.0" customHeight="1">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row>
    <row r="906" ht="12.0" customHeight="1">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row>
    <row r="907" ht="12.0" customHeight="1">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row>
    <row r="908" ht="12.0" customHeight="1">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row>
    <row r="909" ht="12.0" customHeight="1">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row>
    <row r="910" ht="12.0" customHeight="1">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row>
    <row r="911" ht="12.0" customHeight="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row>
    <row r="912" ht="12.0" customHeight="1">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row>
    <row r="913" ht="12.0" customHeight="1">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row>
    <row r="914" ht="12.0" customHeight="1">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row>
    <row r="915" ht="12.0" customHeight="1">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row>
    <row r="916" ht="12.0" customHeight="1">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row>
    <row r="917" ht="12.0" customHeight="1">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row>
    <row r="918" ht="12.0" customHeight="1">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row>
    <row r="919" ht="12.0" customHeight="1">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row>
    <row r="920" ht="12.0" customHeight="1">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row>
    <row r="921" ht="12.0" customHeight="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row>
    <row r="922" ht="12.0" customHeight="1">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row>
    <row r="923" ht="12.0" customHeight="1">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row>
    <row r="924" ht="12.0" customHeight="1">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row>
    <row r="925" ht="12.0" customHeight="1">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row>
    <row r="926" ht="12.0" customHeight="1">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row>
    <row r="927" ht="12.0" customHeight="1">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row>
    <row r="928" ht="12.0" customHeight="1">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row>
    <row r="929" ht="12.0" customHeight="1">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row>
    <row r="930" ht="12.0" customHeight="1">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row>
    <row r="931" ht="12.0" customHeight="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row>
    <row r="932" ht="12.0" customHeight="1">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row>
    <row r="933" ht="12.0" customHeight="1">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row>
    <row r="934" ht="12.0" customHeight="1">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row>
    <row r="935" ht="12.0" customHeight="1">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row>
    <row r="936" ht="12.0" customHeight="1">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row>
    <row r="937" ht="12.0" customHeight="1">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row>
    <row r="938" ht="12.0" customHeight="1">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row>
    <row r="939" ht="12.0" customHeight="1">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row>
    <row r="940" ht="12.0" customHeight="1">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row>
    <row r="941" ht="12.0" customHeight="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row>
    <row r="942" ht="12.0" customHeight="1">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row>
    <row r="943" ht="12.0" customHeight="1">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row>
    <row r="944" ht="12.0" customHeight="1">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row>
    <row r="945" ht="12.0" customHeight="1">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row>
    <row r="946" ht="12.0" customHeight="1">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row>
    <row r="947" ht="12.0" customHeight="1">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row>
    <row r="948" ht="12.0" customHeight="1">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row>
    <row r="949" ht="12.0" customHeight="1">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row>
    <row r="950" ht="12.0" customHeight="1">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row>
    <row r="951" ht="12.0" customHeight="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row>
    <row r="952" ht="12.0" customHeight="1">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row>
    <row r="953" ht="12.0" customHeight="1">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row>
    <row r="954" ht="12.0" customHeight="1">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row>
    <row r="955" ht="12.0" customHeight="1">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row>
    <row r="956" ht="12.0" customHeight="1">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row>
    <row r="957" ht="12.0" customHeight="1">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row>
    <row r="958" ht="12.0" customHeight="1">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row>
    <row r="959" ht="12.0" customHeight="1">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row>
    <row r="960" ht="12.0" customHeight="1">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row>
    <row r="961" ht="12.0" customHeight="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row>
    <row r="962" ht="12.0" customHeight="1">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row>
    <row r="963" ht="12.0" customHeight="1">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row>
    <row r="964" ht="12.0" customHeight="1">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row>
    <row r="965" ht="12.0" customHeight="1">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row>
    <row r="966" ht="12.0" customHeight="1">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row>
    <row r="967" ht="12.0" customHeight="1">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row>
    <row r="968" ht="12.0" customHeight="1">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row>
    <row r="969" ht="12.0" customHeight="1">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row>
    <row r="970" ht="12.0" customHeight="1">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row>
    <row r="971" ht="12.0" customHeight="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row>
    <row r="972" ht="12.0" customHeight="1">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row>
    <row r="973" ht="12.0" customHeight="1">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row>
    <row r="974" ht="12.0" customHeight="1">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row>
    <row r="975" ht="12.0" customHeight="1">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row>
    <row r="976" ht="12.0" customHeight="1">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row>
    <row r="977" ht="12.0" customHeight="1">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row>
    <row r="978" ht="12.0" customHeight="1">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row>
    <row r="979" ht="12.0" customHeight="1">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row>
    <row r="980" ht="12.0" customHeight="1">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row>
    <row r="981" ht="12.0" customHeight="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row>
    <row r="982" ht="12.0" customHeight="1">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row>
    <row r="983" ht="12.0" customHeight="1">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row>
    <row r="984" ht="12.0" customHeight="1">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row>
    <row r="985" ht="12.0" customHeight="1">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row>
    <row r="986" ht="12.0" customHeight="1">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row>
    <row r="987" ht="12.0" customHeight="1">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row>
    <row r="988" ht="12.0" customHeight="1">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row>
    <row r="989" ht="12.0" customHeight="1">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row>
    <row r="990" ht="12.0" customHeight="1">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row>
    <row r="991" ht="12.0" customHeight="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row>
    <row r="992" ht="12.0" customHeight="1">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row>
    <row r="993" ht="12.0" customHeight="1">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row>
    <row r="994" ht="12.0" customHeight="1">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row>
    <row r="995" ht="12.0" customHeight="1">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row>
    <row r="996" ht="12.0" customHeight="1">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row>
    <row r="997" ht="12.0" customHeight="1">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row>
    <row r="998" ht="12.0" customHeight="1">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row>
    <row r="999" ht="12.0" customHeight="1">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row>
    <row r="1000" ht="12.0" customHeight="1">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row>
  </sheetData>
  <mergeCells count="9">
    <mergeCell ref="A3:C6"/>
    <mergeCell ref="A39:C39"/>
    <mergeCell ref="A1:O1"/>
    <mergeCell ref="D3:J3"/>
    <mergeCell ref="K3:R3"/>
    <mergeCell ref="D4:J4"/>
    <mergeCell ref="K4:R4"/>
    <mergeCell ref="D6:J6"/>
    <mergeCell ref="K6:R6"/>
  </mergeCells>
  <printOptions/>
  <pageMargins bottom="1.0" footer="0.0" header="0.0" left="0.75" right="0.75" top="1.0"/>
  <pageSetup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sheetData>
    <row r="1">
      <c r="A1" s="240" t="s">
        <v>217</v>
      </c>
      <c r="B1" s="72"/>
      <c r="C1" s="234"/>
      <c r="D1" s="240" t="s">
        <v>281</v>
      </c>
      <c r="E1" s="72"/>
      <c r="F1" s="234"/>
      <c r="G1" s="242" t="s">
        <v>46</v>
      </c>
      <c r="H1" s="72"/>
      <c r="I1" s="234"/>
      <c r="J1" s="243" t="s">
        <v>501</v>
      </c>
      <c r="K1" s="244" t="s">
        <v>503</v>
      </c>
      <c r="L1" s="245" t="s">
        <v>505</v>
      </c>
      <c r="M1" s="246"/>
      <c r="N1" s="247"/>
    </row>
    <row r="2">
      <c r="A2" s="248" t="s">
        <v>389</v>
      </c>
      <c r="B2" s="249" t="s">
        <v>506</v>
      </c>
      <c r="C2" s="249" t="s">
        <v>507</v>
      </c>
      <c r="D2" s="248" t="s">
        <v>389</v>
      </c>
      <c r="E2" s="249" t="s">
        <v>506</v>
      </c>
      <c r="F2" s="249" t="s">
        <v>507</v>
      </c>
      <c r="G2" s="248" t="s">
        <v>389</v>
      </c>
      <c r="H2" s="249" t="s">
        <v>506</v>
      </c>
      <c r="I2" s="249" t="s">
        <v>507</v>
      </c>
      <c r="J2" s="253" t="s">
        <v>508</v>
      </c>
      <c r="K2" s="254" t="s">
        <v>509</v>
      </c>
      <c r="L2" s="255" t="s">
        <v>510</v>
      </c>
      <c r="M2" s="246"/>
      <c r="N2" s="247"/>
    </row>
    <row r="3">
      <c r="A3" s="256">
        <v>1895.0</v>
      </c>
      <c r="B3" s="257"/>
      <c r="C3" s="257"/>
      <c r="D3" s="256">
        <v>1895.0</v>
      </c>
      <c r="E3" s="258">
        <v>35.0</v>
      </c>
      <c r="F3" s="257"/>
      <c r="G3" s="256">
        <v>1895.0</v>
      </c>
      <c r="H3" s="259"/>
      <c r="I3" s="259"/>
      <c r="J3" s="260" t="s">
        <v>511</v>
      </c>
      <c r="K3" s="261" t="s">
        <v>512</v>
      </c>
      <c r="L3" s="255" t="s">
        <v>513</v>
      </c>
      <c r="M3" s="247"/>
      <c r="N3" s="247"/>
    </row>
    <row r="4">
      <c r="A4" s="256">
        <v>1896.0</v>
      </c>
      <c r="B4" s="257"/>
      <c r="C4" s="257"/>
      <c r="D4" s="256">
        <v>1896.0</v>
      </c>
      <c r="E4" s="257"/>
      <c r="F4" s="257"/>
      <c r="G4" s="256">
        <v>1896.0</v>
      </c>
      <c r="H4" s="259"/>
      <c r="I4" s="259"/>
      <c r="J4" s="260" t="s">
        <v>514</v>
      </c>
      <c r="K4" s="261" t="s">
        <v>515</v>
      </c>
      <c r="L4" s="255" t="s">
        <v>516</v>
      </c>
      <c r="M4" s="247"/>
      <c r="N4" s="247"/>
    </row>
    <row r="5">
      <c r="A5" s="256">
        <v>1897.0</v>
      </c>
      <c r="B5" s="263"/>
      <c r="C5" s="263"/>
      <c r="D5" s="256">
        <v>1897.0</v>
      </c>
      <c r="E5" s="263"/>
      <c r="F5" s="263"/>
      <c r="G5" s="256">
        <v>1897.0</v>
      </c>
      <c r="H5" s="259"/>
      <c r="I5" s="259"/>
      <c r="J5" s="260" t="s">
        <v>518</v>
      </c>
      <c r="K5" s="261" t="s">
        <v>519</v>
      </c>
      <c r="L5" s="255" t="s">
        <v>520</v>
      </c>
      <c r="M5" s="247"/>
      <c r="N5" s="247"/>
    </row>
    <row r="6">
      <c r="A6" s="256">
        <v>1898.0</v>
      </c>
      <c r="B6" s="257"/>
      <c r="C6" s="257"/>
      <c r="D6" s="256">
        <v>1898.0</v>
      </c>
      <c r="E6" s="257"/>
      <c r="F6" s="257"/>
      <c r="G6" s="256">
        <v>1898.0</v>
      </c>
      <c r="H6" s="267"/>
      <c r="I6" s="267"/>
      <c r="J6" s="260" t="s">
        <v>522</v>
      </c>
      <c r="K6" s="254" t="s">
        <v>523</v>
      </c>
      <c r="L6" s="255" t="s">
        <v>516</v>
      </c>
      <c r="M6" s="247"/>
      <c r="N6" s="247"/>
    </row>
    <row r="7">
      <c r="A7" s="256">
        <v>1899.0</v>
      </c>
      <c r="B7" s="263"/>
      <c r="C7" s="263"/>
      <c r="D7" s="256">
        <v>1899.0</v>
      </c>
      <c r="E7" s="263"/>
      <c r="F7" s="263"/>
      <c r="G7" s="256">
        <v>1899.0</v>
      </c>
      <c r="H7" s="267"/>
      <c r="I7" s="267"/>
      <c r="J7" s="270" t="s">
        <v>524</v>
      </c>
      <c r="K7" s="247"/>
      <c r="L7" s="247"/>
      <c r="M7" s="247"/>
      <c r="N7" s="247"/>
    </row>
    <row r="8">
      <c r="A8" s="256">
        <v>1900.0</v>
      </c>
      <c r="B8" s="257"/>
      <c r="C8" s="263"/>
      <c r="D8" s="256">
        <v>1900.0</v>
      </c>
      <c r="E8" s="257"/>
      <c r="F8" s="263"/>
      <c r="G8" s="256">
        <v>1900.0</v>
      </c>
      <c r="H8" s="267"/>
      <c r="I8" s="267"/>
      <c r="J8" s="270" t="s">
        <v>525</v>
      </c>
      <c r="K8" s="275"/>
      <c r="L8" s="275"/>
      <c r="M8" s="275"/>
      <c r="N8" s="275"/>
    </row>
    <row r="9">
      <c r="A9" s="256">
        <v>1901.0</v>
      </c>
      <c r="B9" s="257"/>
      <c r="C9" s="263"/>
      <c r="D9" s="256">
        <v>1901.0</v>
      </c>
      <c r="E9" s="257"/>
      <c r="F9" s="263"/>
      <c r="G9" s="256">
        <v>1901.0</v>
      </c>
      <c r="H9" s="267"/>
      <c r="I9" s="267"/>
      <c r="J9" s="270" t="s">
        <v>526</v>
      </c>
      <c r="K9" s="275"/>
      <c r="L9" s="275"/>
      <c r="M9" s="275"/>
      <c r="N9" s="275"/>
    </row>
    <row r="10">
      <c r="A10" s="256">
        <v>1902.0</v>
      </c>
      <c r="B10" s="257"/>
      <c r="C10" s="257"/>
      <c r="D10" s="256">
        <v>1902.0</v>
      </c>
      <c r="E10" s="257"/>
      <c r="F10" s="257"/>
      <c r="G10" s="256">
        <v>1902.0</v>
      </c>
      <c r="H10" s="259"/>
      <c r="I10" s="259"/>
      <c r="J10" s="270" t="s">
        <v>527</v>
      </c>
      <c r="K10" s="280"/>
      <c r="L10" s="280"/>
      <c r="M10" s="280"/>
      <c r="N10" s="280"/>
    </row>
    <row r="11">
      <c r="A11" s="256">
        <v>1903.0</v>
      </c>
      <c r="B11" s="257"/>
      <c r="C11" s="257"/>
      <c r="D11" s="256">
        <v>1903.0</v>
      </c>
      <c r="E11" s="257"/>
      <c r="F11" s="257"/>
      <c r="G11" s="256">
        <v>1903.0</v>
      </c>
      <c r="H11" s="259"/>
      <c r="I11" s="259"/>
      <c r="J11" s="270" t="s">
        <v>528</v>
      </c>
      <c r="K11" s="280"/>
      <c r="L11" s="280"/>
      <c r="M11" s="280"/>
      <c r="N11" s="280"/>
    </row>
    <row r="12">
      <c r="A12" s="256">
        <v>1904.0</v>
      </c>
      <c r="B12" s="257"/>
      <c r="C12" s="257"/>
      <c r="D12" s="256">
        <v>1904.0</v>
      </c>
      <c r="E12" s="257"/>
      <c r="F12" s="257"/>
      <c r="G12" s="256">
        <v>1904.0</v>
      </c>
      <c r="H12" s="267"/>
      <c r="I12" s="267"/>
      <c r="J12" s="270" t="s">
        <v>529</v>
      </c>
      <c r="K12" s="247"/>
      <c r="L12" s="247"/>
      <c r="M12" s="247"/>
      <c r="N12" s="275"/>
    </row>
    <row r="13">
      <c r="A13" s="256">
        <v>1905.0</v>
      </c>
      <c r="B13" s="257"/>
      <c r="C13" s="263"/>
      <c r="D13" s="256">
        <v>1905.0</v>
      </c>
      <c r="E13" s="257"/>
      <c r="F13" s="263"/>
      <c r="G13" s="256">
        <v>1905.0</v>
      </c>
      <c r="H13" s="267"/>
      <c r="I13" s="267"/>
      <c r="J13" s="270" t="s">
        <v>530</v>
      </c>
      <c r="K13" s="247"/>
      <c r="L13" s="247"/>
      <c r="M13" s="284"/>
      <c r="N13" s="275"/>
    </row>
    <row r="14">
      <c r="A14" s="256">
        <v>1906.0</v>
      </c>
      <c r="B14" s="257"/>
      <c r="C14" s="263"/>
      <c r="D14" s="256">
        <v>1906.0</v>
      </c>
      <c r="E14" s="257"/>
      <c r="F14" s="263"/>
      <c r="G14" s="256">
        <v>1906.0</v>
      </c>
      <c r="H14" s="267"/>
      <c r="I14" s="267"/>
      <c r="J14" s="270" t="s">
        <v>531</v>
      </c>
      <c r="K14" s="247"/>
      <c r="L14" s="247"/>
      <c r="M14" s="286"/>
      <c r="N14" s="275"/>
    </row>
    <row r="15">
      <c r="A15" s="256">
        <v>1907.0</v>
      </c>
      <c r="B15" s="257"/>
      <c r="C15" s="263"/>
      <c r="D15" s="256">
        <v>1907.0</v>
      </c>
      <c r="E15" s="257"/>
      <c r="F15" s="263"/>
      <c r="G15" s="256">
        <v>1907.0</v>
      </c>
      <c r="H15" s="267"/>
      <c r="I15" s="267"/>
      <c r="J15" s="270" t="s">
        <v>532</v>
      </c>
      <c r="K15" s="247"/>
      <c r="L15" s="247"/>
      <c r="M15" s="286"/>
      <c r="N15" s="280"/>
    </row>
    <row r="16">
      <c r="A16" s="256">
        <v>1908.0</v>
      </c>
      <c r="B16" s="257"/>
      <c r="C16" s="257"/>
      <c r="D16" s="256">
        <v>1908.0</v>
      </c>
      <c r="E16" s="257"/>
      <c r="F16" s="257"/>
      <c r="G16" s="256">
        <v>1908.0</v>
      </c>
      <c r="H16" s="259"/>
      <c r="I16" s="259"/>
      <c r="J16" s="270" t="s">
        <v>533</v>
      </c>
      <c r="K16" s="280"/>
      <c r="L16" s="280"/>
      <c r="M16" s="284"/>
      <c r="N16" s="247"/>
    </row>
    <row r="17">
      <c r="A17" s="256">
        <v>1909.0</v>
      </c>
      <c r="B17" s="257"/>
      <c r="C17" s="263"/>
      <c r="D17" s="256">
        <v>1909.0</v>
      </c>
      <c r="E17" s="257"/>
      <c r="F17" s="263"/>
      <c r="G17" s="256">
        <v>1909.0</v>
      </c>
      <c r="H17" s="288"/>
      <c r="I17" s="288"/>
      <c r="J17" s="270" t="s">
        <v>538</v>
      </c>
      <c r="K17" s="275"/>
      <c r="L17" s="275"/>
      <c r="M17" s="284"/>
      <c r="N17" s="247"/>
    </row>
    <row r="18">
      <c r="A18" s="256">
        <v>1910.0</v>
      </c>
      <c r="B18" s="257"/>
      <c r="C18" s="257"/>
      <c r="D18" s="256">
        <v>1910.0</v>
      </c>
      <c r="E18" s="258">
        <v>50.0</v>
      </c>
      <c r="F18" s="257"/>
      <c r="G18" s="256">
        <v>1910.0</v>
      </c>
      <c r="H18" s="289">
        <v>100.0</v>
      </c>
      <c r="I18" s="259"/>
      <c r="J18" s="270" t="s">
        <v>541</v>
      </c>
      <c r="K18" s="280"/>
      <c r="L18" s="280"/>
      <c r="M18" s="284"/>
      <c r="N18" s="247"/>
    </row>
    <row r="19">
      <c r="A19" s="256">
        <v>1911.0</v>
      </c>
      <c r="B19" s="257"/>
      <c r="C19" s="257"/>
      <c r="D19" s="256">
        <v>1911.0</v>
      </c>
      <c r="E19" s="257"/>
      <c r="F19" s="257"/>
      <c r="G19" s="256">
        <v>1911.0</v>
      </c>
      <c r="H19" s="288"/>
      <c r="I19" s="288"/>
      <c r="J19" s="270" t="s">
        <v>544</v>
      </c>
      <c r="K19" s="275"/>
      <c r="L19" s="275"/>
      <c r="M19" s="284"/>
      <c r="N19" s="247"/>
    </row>
    <row r="20">
      <c r="A20" s="256">
        <v>1912.0</v>
      </c>
      <c r="B20" s="257"/>
      <c r="C20" s="257"/>
      <c r="D20" s="256">
        <v>1912.0</v>
      </c>
      <c r="E20" s="257"/>
      <c r="F20" s="257"/>
      <c r="G20" s="256">
        <v>1912.0</v>
      </c>
      <c r="H20" s="288"/>
      <c r="I20" s="288"/>
      <c r="J20" s="270" t="s">
        <v>547</v>
      </c>
      <c r="K20" s="275"/>
      <c r="L20" s="275"/>
      <c r="M20" s="284"/>
      <c r="N20" s="247"/>
    </row>
    <row r="21">
      <c r="A21" s="256">
        <v>1913.0</v>
      </c>
      <c r="B21" s="257"/>
      <c r="C21" s="257"/>
      <c r="D21" s="256">
        <v>1913.0</v>
      </c>
      <c r="E21" s="257"/>
      <c r="F21" s="257"/>
      <c r="G21" s="256">
        <v>1913.0</v>
      </c>
      <c r="H21" s="288"/>
      <c r="I21" s="288"/>
      <c r="J21" s="270" t="s">
        <v>552</v>
      </c>
      <c r="K21" s="275"/>
      <c r="L21" s="275"/>
      <c r="M21" s="284"/>
      <c r="N21" s="247"/>
    </row>
    <row r="22">
      <c r="A22" s="256">
        <v>1914.0</v>
      </c>
      <c r="B22" s="291"/>
      <c r="C22" s="257"/>
      <c r="D22" s="256">
        <v>1914.0</v>
      </c>
      <c r="E22" s="258">
        <v>53.0</v>
      </c>
      <c r="F22" s="292">
        <v>25.074154863078377</v>
      </c>
      <c r="G22" s="256">
        <v>1914.0</v>
      </c>
      <c r="H22" s="289">
        <v>100.0</v>
      </c>
      <c r="I22" s="293">
        <v>47.30972615675165</v>
      </c>
      <c r="J22" s="270" t="s">
        <v>552</v>
      </c>
      <c r="K22" s="280"/>
      <c r="L22" s="280"/>
      <c r="M22" s="284"/>
      <c r="N22" s="247"/>
    </row>
    <row r="23">
      <c r="A23" s="256">
        <v>1915.0</v>
      </c>
      <c r="B23" s="294">
        <v>50.0</v>
      </c>
      <c r="C23" s="292">
        <v>21.945247481384143</v>
      </c>
      <c r="D23" s="256">
        <v>1915.0</v>
      </c>
      <c r="E23" s="295">
        <v>38.0</v>
      </c>
      <c r="F23" s="292">
        <v>16.458935611038108</v>
      </c>
      <c r="G23" s="256">
        <v>1915.0</v>
      </c>
      <c r="H23" s="289">
        <v>100.0</v>
      </c>
      <c r="I23" s="293">
        <v>43.89049496276829</v>
      </c>
      <c r="J23" s="270" t="s">
        <v>555</v>
      </c>
      <c r="K23" s="280"/>
      <c r="L23" s="280"/>
      <c r="M23" s="284"/>
      <c r="N23" s="247"/>
    </row>
    <row r="24">
      <c r="A24" s="256">
        <v>1916.0</v>
      </c>
      <c r="B24" s="296">
        <v>50.0</v>
      </c>
      <c r="C24" s="292">
        <v>20.441044471644226</v>
      </c>
      <c r="D24" s="256">
        <v>1916.0</v>
      </c>
      <c r="E24" s="295">
        <v>38.0</v>
      </c>
      <c r="F24" s="292">
        <v>15.330783353733171</v>
      </c>
      <c r="G24" s="256">
        <v>1916.0</v>
      </c>
      <c r="H24" s="289">
        <v>100.0</v>
      </c>
      <c r="I24" s="293">
        <v>40.88208894328845</v>
      </c>
      <c r="J24" s="270" t="s">
        <v>560</v>
      </c>
      <c r="K24" s="280"/>
      <c r="L24" s="280"/>
      <c r="M24" s="284"/>
      <c r="N24" s="247"/>
    </row>
    <row r="25">
      <c r="A25" s="256">
        <v>1917.0</v>
      </c>
      <c r="B25" s="297"/>
      <c r="C25" s="263"/>
      <c r="D25" s="256">
        <v>1917.0</v>
      </c>
      <c r="E25" s="297"/>
      <c r="F25" s="263"/>
      <c r="G25" s="256">
        <v>1917.0</v>
      </c>
      <c r="H25" s="259"/>
      <c r="I25" s="259"/>
      <c r="J25" s="270" t="s">
        <v>561</v>
      </c>
      <c r="K25" s="280"/>
      <c r="L25" s="280"/>
      <c r="M25" s="284"/>
      <c r="N25" s="247"/>
    </row>
    <row r="26">
      <c r="A26" s="256">
        <v>1918.0</v>
      </c>
      <c r="B26" s="297"/>
      <c r="C26" s="263"/>
      <c r="D26" s="256">
        <v>1918.0</v>
      </c>
      <c r="E26" s="297"/>
      <c r="F26" s="263"/>
      <c r="G26" s="256">
        <v>1918.0</v>
      </c>
      <c r="H26" s="259"/>
      <c r="I26" s="259"/>
      <c r="J26" s="270" t="s">
        <v>565</v>
      </c>
      <c r="K26" s="280"/>
      <c r="L26" s="280"/>
      <c r="M26" s="284"/>
      <c r="N26" s="247"/>
    </row>
    <row r="27">
      <c r="A27" s="256">
        <v>1919.0</v>
      </c>
      <c r="B27" s="263"/>
      <c r="C27" s="257"/>
      <c r="D27" s="256">
        <v>1919.0</v>
      </c>
      <c r="E27" s="263"/>
      <c r="F27" s="257"/>
      <c r="G27" s="256">
        <v>1919.0</v>
      </c>
      <c r="H27" s="288"/>
      <c r="I27" s="288"/>
      <c r="J27" s="270" t="s">
        <v>567</v>
      </c>
      <c r="K27" s="280"/>
      <c r="L27" s="280"/>
      <c r="M27" s="284"/>
      <c r="N27" s="247"/>
    </row>
    <row r="28">
      <c r="A28" s="256">
        <v>1920.0</v>
      </c>
      <c r="B28" s="257"/>
      <c r="C28" s="257"/>
      <c r="D28" s="256">
        <v>1920.0</v>
      </c>
      <c r="E28" s="257"/>
      <c r="F28" s="257"/>
      <c r="G28" s="256">
        <v>1920.0</v>
      </c>
      <c r="H28" s="259"/>
      <c r="I28" s="259"/>
      <c r="J28" s="270" t="s">
        <v>570</v>
      </c>
      <c r="K28" s="280"/>
      <c r="L28" s="280"/>
      <c r="M28" s="284"/>
      <c r="N28" s="247"/>
    </row>
    <row r="29">
      <c r="A29" s="256">
        <v>1921.0</v>
      </c>
      <c r="B29" s="263"/>
      <c r="C29" s="263"/>
      <c r="D29" s="256">
        <v>1921.0</v>
      </c>
      <c r="E29" s="263"/>
      <c r="F29" s="263"/>
      <c r="G29" s="256">
        <v>1921.0</v>
      </c>
      <c r="H29" s="259"/>
      <c r="I29" s="259"/>
      <c r="J29" s="270" t="s">
        <v>572</v>
      </c>
      <c r="K29" s="280"/>
      <c r="L29" s="280"/>
      <c r="M29" s="284"/>
      <c r="N29" s="247"/>
    </row>
    <row r="30">
      <c r="A30" s="256">
        <v>1922.0</v>
      </c>
      <c r="B30" s="257"/>
      <c r="C30" s="257"/>
      <c r="D30" s="256">
        <v>1922.0</v>
      </c>
      <c r="E30" s="257"/>
      <c r="F30" s="257"/>
      <c r="G30" s="256">
        <v>1922.0</v>
      </c>
      <c r="H30" s="267"/>
      <c r="I30" s="267"/>
      <c r="J30" s="270" t="s">
        <v>574</v>
      </c>
      <c r="K30" s="247"/>
      <c r="L30" s="247"/>
      <c r="M30" s="284"/>
      <c r="N30" s="247"/>
    </row>
    <row r="31">
      <c r="A31" s="256">
        <v>1923.0</v>
      </c>
      <c r="B31" s="263"/>
      <c r="C31" s="263"/>
      <c r="D31" s="256">
        <v>1923.0</v>
      </c>
      <c r="E31" s="263"/>
      <c r="F31" s="263"/>
      <c r="G31" s="256">
        <v>1923.0</v>
      </c>
      <c r="H31" s="289">
        <v>100.0</v>
      </c>
      <c r="I31" s="293">
        <v>34.268809849521205</v>
      </c>
      <c r="J31" s="270" t="s">
        <v>575</v>
      </c>
      <c r="K31" s="247"/>
      <c r="L31" s="247"/>
      <c r="M31" s="284"/>
      <c r="N31" s="247"/>
    </row>
    <row r="32">
      <c r="A32" s="256">
        <v>1924.0</v>
      </c>
      <c r="B32" s="263"/>
      <c r="C32" s="263"/>
      <c r="D32" s="256">
        <v>1924.0</v>
      </c>
      <c r="E32" s="263"/>
      <c r="F32" s="263"/>
      <c r="G32" s="256">
        <v>1924.0</v>
      </c>
      <c r="H32" s="267"/>
      <c r="I32" s="267"/>
      <c r="J32" s="270" t="s">
        <v>578</v>
      </c>
      <c r="K32" s="247"/>
      <c r="L32" s="247"/>
      <c r="M32" s="284"/>
      <c r="N32" s="247"/>
    </row>
    <row r="33">
      <c r="A33" s="256">
        <v>1925.0</v>
      </c>
      <c r="B33" s="257"/>
      <c r="C33" s="257"/>
      <c r="D33" s="256">
        <v>1925.0</v>
      </c>
      <c r="E33" s="257"/>
      <c r="F33" s="257"/>
      <c r="G33" s="256">
        <v>1925.0</v>
      </c>
      <c r="H33" s="259"/>
      <c r="I33" s="259"/>
      <c r="J33" s="270" t="s">
        <v>579</v>
      </c>
      <c r="K33" s="280"/>
      <c r="L33" s="280"/>
      <c r="M33" s="284"/>
      <c r="N33" s="247"/>
    </row>
    <row r="34">
      <c r="A34" s="256">
        <v>1926.0</v>
      </c>
      <c r="B34" s="257"/>
      <c r="C34" s="257"/>
      <c r="D34" s="256">
        <v>1926.0</v>
      </c>
      <c r="E34" s="257"/>
      <c r="F34" s="257"/>
      <c r="G34" s="256">
        <v>1926.0</v>
      </c>
      <c r="H34" s="259"/>
      <c r="I34" s="259"/>
      <c r="J34" s="270" t="s">
        <v>580</v>
      </c>
      <c r="K34" s="280"/>
      <c r="L34" s="280"/>
      <c r="M34" s="284"/>
      <c r="N34" s="247"/>
    </row>
    <row r="35">
      <c r="A35" s="256">
        <v>1927.0</v>
      </c>
      <c r="B35" s="263"/>
      <c r="C35" s="263"/>
      <c r="D35" s="256">
        <v>1927.0</v>
      </c>
      <c r="E35" s="263"/>
      <c r="F35" s="263"/>
      <c r="G35" s="256">
        <v>1927.0</v>
      </c>
      <c r="H35" s="259"/>
      <c r="I35" s="259"/>
      <c r="J35" s="270" t="s">
        <v>581</v>
      </c>
      <c r="K35" s="280"/>
      <c r="L35" s="280"/>
      <c r="M35" s="284"/>
      <c r="N35" s="247"/>
    </row>
    <row r="36">
      <c r="A36" s="256">
        <v>1928.0</v>
      </c>
      <c r="B36" s="258">
        <v>113.0</v>
      </c>
      <c r="C36" s="292">
        <v>41.82829313543599</v>
      </c>
      <c r="D36" s="256">
        <v>1928.0</v>
      </c>
      <c r="E36" s="258"/>
      <c r="F36" s="300">
        <v>32.533116883116875</v>
      </c>
      <c r="G36" s="256">
        <v>1928.0</v>
      </c>
      <c r="H36" s="289">
        <v>100.0</v>
      </c>
      <c r="I36" s="293">
        <v>37.18070500927643</v>
      </c>
      <c r="J36" s="270" t="s">
        <v>582</v>
      </c>
      <c r="K36" s="247"/>
      <c r="L36" s="247"/>
      <c r="M36" s="284"/>
      <c r="N36" s="247"/>
    </row>
    <row r="37">
      <c r="A37" s="256">
        <v>1929.0</v>
      </c>
      <c r="B37" s="258">
        <v>113.0</v>
      </c>
      <c r="C37" s="292">
        <v>41.82829313543599</v>
      </c>
      <c r="D37" s="256">
        <v>1929.0</v>
      </c>
      <c r="E37" s="258"/>
      <c r="F37" s="300">
        <v>32.533116883116875</v>
      </c>
      <c r="G37" s="256">
        <v>1929.0</v>
      </c>
      <c r="H37" s="289">
        <v>100.0</v>
      </c>
      <c r="I37" s="293">
        <v>37.18070500927643</v>
      </c>
      <c r="J37" s="270" t="s">
        <v>585</v>
      </c>
      <c r="K37" s="247"/>
      <c r="L37" s="247"/>
      <c r="M37" s="284"/>
      <c r="N37" s="247"/>
    </row>
    <row r="38">
      <c r="A38" s="256">
        <v>1930.0</v>
      </c>
      <c r="B38" s="258">
        <v>113.0</v>
      </c>
      <c r="C38" s="292">
        <v>41.82829313543599</v>
      </c>
      <c r="D38" s="256">
        <v>1930.0</v>
      </c>
      <c r="E38" s="258"/>
      <c r="F38" s="300">
        <v>32.533116883116875</v>
      </c>
      <c r="G38" s="256">
        <v>1930.0</v>
      </c>
      <c r="H38" s="289">
        <v>100.0</v>
      </c>
      <c r="I38" s="293">
        <v>37.18070500927643</v>
      </c>
      <c r="J38" s="270" t="s">
        <v>591</v>
      </c>
      <c r="K38" s="247"/>
      <c r="L38" s="247"/>
      <c r="M38" s="284"/>
      <c r="N38" s="247"/>
    </row>
    <row r="39">
      <c r="A39" s="256">
        <v>1931.0</v>
      </c>
      <c r="B39" s="258">
        <v>113.0</v>
      </c>
      <c r="C39" s="292">
        <v>41.82829313543599</v>
      </c>
      <c r="D39" s="256">
        <v>1931.0</v>
      </c>
      <c r="E39" s="258"/>
      <c r="F39" s="300">
        <v>32.533116883116875</v>
      </c>
      <c r="G39" s="256">
        <v>1931.0</v>
      </c>
      <c r="H39" s="289">
        <v>100.0</v>
      </c>
      <c r="I39" s="293">
        <v>37.18070500927643</v>
      </c>
      <c r="J39" s="270" t="s">
        <v>596</v>
      </c>
      <c r="K39" s="280"/>
      <c r="L39" s="280"/>
      <c r="M39" s="284"/>
      <c r="N39" s="247"/>
    </row>
    <row r="40">
      <c r="A40" s="256">
        <v>1932.0</v>
      </c>
      <c r="B40" s="258">
        <v>113.0</v>
      </c>
      <c r="C40" s="292">
        <v>51.87632305568338</v>
      </c>
      <c r="D40" s="256">
        <v>1932.0</v>
      </c>
      <c r="E40" s="258"/>
      <c r="F40" s="292">
        <v>40.34825126553152</v>
      </c>
      <c r="G40" s="256">
        <v>1932.0</v>
      </c>
      <c r="H40" s="259"/>
      <c r="I40" s="259"/>
      <c r="J40" s="270" t="s">
        <v>599</v>
      </c>
      <c r="K40" s="280"/>
      <c r="L40" s="280"/>
      <c r="M40" s="284"/>
      <c r="N40" s="247"/>
    </row>
    <row r="41">
      <c r="A41" s="256">
        <v>1933.0</v>
      </c>
      <c r="B41" s="258">
        <v>107.0</v>
      </c>
      <c r="C41" s="258">
        <v>44.0</v>
      </c>
      <c r="D41" s="256">
        <v>1933.0</v>
      </c>
      <c r="E41" s="258"/>
      <c r="F41" s="292">
        <v>33.98323643410853</v>
      </c>
      <c r="G41" s="256">
        <v>1933.0</v>
      </c>
      <c r="H41" s="259"/>
      <c r="I41" s="293">
        <v>36.79388004895961</v>
      </c>
      <c r="J41" s="270" t="s">
        <v>602</v>
      </c>
      <c r="K41" s="280"/>
      <c r="L41" s="280"/>
      <c r="M41" s="284"/>
      <c r="N41" s="247"/>
    </row>
    <row r="42">
      <c r="A42" s="256">
        <v>1934.0</v>
      </c>
      <c r="B42" s="257"/>
      <c r="C42" s="257"/>
      <c r="D42" s="256">
        <v>1934.0</v>
      </c>
      <c r="E42" s="257"/>
      <c r="F42" s="257"/>
      <c r="G42" s="256">
        <v>1934.0</v>
      </c>
      <c r="H42" s="267"/>
      <c r="I42" s="267"/>
      <c r="J42" s="270" t="s">
        <v>603</v>
      </c>
      <c r="K42" s="247"/>
      <c r="L42" s="247"/>
      <c r="M42" s="284"/>
      <c r="N42" s="247"/>
    </row>
    <row r="43">
      <c r="A43" s="256">
        <v>1935.0</v>
      </c>
      <c r="B43" s="263"/>
      <c r="C43" s="263"/>
      <c r="D43" s="256">
        <v>1935.0</v>
      </c>
      <c r="E43" s="263"/>
      <c r="F43" s="263"/>
      <c r="G43" s="256">
        <v>1935.0</v>
      </c>
      <c r="H43" s="267"/>
      <c r="I43" s="267"/>
      <c r="J43" s="270" t="s">
        <v>604</v>
      </c>
      <c r="K43" s="247"/>
      <c r="L43" s="247"/>
      <c r="M43" s="284"/>
      <c r="N43" s="247"/>
    </row>
    <row r="44">
      <c r="A44" s="256">
        <v>1936.0</v>
      </c>
      <c r="B44" s="263"/>
      <c r="C44" s="263"/>
      <c r="D44" s="256">
        <v>1936.0</v>
      </c>
      <c r="E44" s="263"/>
      <c r="F44" s="263"/>
      <c r="G44" s="256">
        <v>1936.0</v>
      </c>
      <c r="H44" s="267"/>
      <c r="I44" s="267"/>
      <c r="J44" s="270" t="s">
        <v>605</v>
      </c>
      <c r="K44" s="247"/>
      <c r="L44" s="247"/>
      <c r="M44" s="284"/>
      <c r="N44" s="247"/>
    </row>
    <row r="45">
      <c r="A45" s="256">
        <v>1937.0</v>
      </c>
      <c r="B45" s="263"/>
      <c r="C45" s="263"/>
      <c r="D45" s="256">
        <v>1937.0</v>
      </c>
      <c r="E45" s="263"/>
      <c r="F45" s="263"/>
      <c r="G45" s="256">
        <v>1937.0</v>
      </c>
      <c r="H45" s="267"/>
      <c r="I45" s="267"/>
      <c r="J45" s="270" t="s">
        <v>606</v>
      </c>
      <c r="K45" s="247"/>
      <c r="L45" s="247"/>
      <c r="M45" s="284"/>
      <c r="N45" s="247"/>
    </row>
    <row r="46">
      <c r="A46" s="256">
        <v>1938.0</v>
      </c>
      <c r="B46" s="263"/>
      <c r="C46" s="263"/>
      <c r="D46" s="256">
        <v>1938.0</v>
      </c>
      <c r="E46" s="263"/>
      <c r="F46" s="263"/>
      <c r="G46" s="256">
        <v>1938.0</v>
      </c>
      <c r="H46" s="267"/>
      <c r="I46" s="267"/>
      <c r="J46" s="270" t="s">
        <v>607</v>
      </c>
      <c r="K46" s="247"/>
      <c r="L46" s="247"/>
      <c r="M46" s="247"/>
      <c r="N46" s="247"/>
    </row>
    <row r="47">
      <c r="A47" s="256">
        <v>1939.0</v>
      </c>
      <c r="B47" s="263"/>
      <c r="C47" s="263"/>
      <c r="D47" s="256">
        <v>1939.0</v>
      </c>
      <c r="E47" s="263"/>
      <c r="F47" s="263"/>
      <c r="G47" s="256">
        <v>1939.0</v>
      </c>
      <c r="H47" s="267"/>
      <c r="I47" s="267"/>
      <c r="J47" s="270" t="s">
        <v>608</v>
      </c>
      <c r="K47" s="247"/>
      <c r="L47" s="247"/>
      <c r="M47" s="247"/>
      <c r="N47" s="247"/>
    </row>
    <row r="48">
      <c r="A48" s="256">
        <v>1940.0</v>
      </c>
      <c r="B48" s="263"/>
      <c r="C48" s="263"/>
      <c r="D48" s="256">
        <v>1940.0</v>
      </c>
      <c r="E48" s="263"/>
      <c r="F48" s="263"/>
      <c r="G48" s="256">
        <v>1940.0</v>
      </c>
      <c r="H48" s="267"/>
      <c r="I48" s="267"/>
      <c r="J48" s="270" t="s">
        <v>609</v>
      </c>
      <c r="K48" s="247"/>
      <c r="L48" s="247"/>
      <c r="M48" s="247"/>
      <c r="N48" s="247"/>
    </row>
    <row r="49">
      <c r="A49" s="256">
        <v>1941.0</v>
      </c>
      <c r="B49" s="263"/>
      <c r="C49" s="263"/>
      <c r="D49" s="256">
        <v>1941.0</v>
      </c>
      <c r="E49" s="263"/>
      <c r="F49" s="263"/>
      <c r="G49" s="256">
        <v>1941.0</v>
      </c>
      <c r="H49" s="267"/>
      <c r="I49" s="267"/>
      <c r="J49" s="270" t="s">
        <v>610</v>
      </c>
      <c r="K49" s="247"/>
      <c r="L49" s="247"/>
      <c r="M49" s="247"/>
      <c r="N49" s="247"/>
    </row>
    <row r="50">
      <c r="A50" s="256">
        <v>1942.0</v>
      </c>
      <c r="B50" s="263"/>
      <c r="C50" s="263"/>
      <c r="D50" s="256">
        <v>1942.0</v>
      </c>
      <c r="E50" s="263"/>
      <c r="F50" s="263"/>
      <c r="G50" s="256">
        <v>1942.0</v>
      </c>
      <c r="H50" s="267"/>
      <c r="I50" s="267"/>
      <c r="J50" s="270" t="s">
        <v>611</v>
      </c>
      <c r="K50" s="247"/>
      <c r="L50" s="247"/>
      <c r="M50" s="247"/>
      <c r="N50" s="247"/>
    </row>
    <row r="51">
      <c r="A51" s="256">
        <v>1943.0</v>
      </c>
      <c r="B51" s="263"/>
      <c r="C51" s="263"/>
      <c r="D51" s="256">
        <v>1943.0</v>
      </c>
      <c r="E51" s="263"/>
      <c r="F51" s="263"/>
      <c r="G51" s="256">
        <v>1943.0</v>
      </c>
      <c r="H51" s="267"/>
      <c r="I51" s="267"/>
      <c r="J51" s="270" t="s">
        <v>612</v>
      </c>
      <c r="K51" s="247"/>
      <c r="L51" s="247"/>
      <c r="M51" s="247"/>
      <c r="N51" s="247"/>
    </row>
    <row r="52">
      <c r="A52" s="256">
        <v>1944.0</v>
      </c>
      <c r="B52" s="263"/>
      <c r="C52" s="263"/>
      <c r="D52" s="256">
        <v>1944.0</v>
      </c>
      <c r="E52" s="263"/>
      <c r="F52" s="263"/>
      <c r="G52" s="256">
        <v>1944.0</v>
      </c>
      <c r="H52" s="267"/>
      <c r="I52" s="267"/>
      <c r="J52" s="270" t="s">
        <v>613</v>
      </c>
      <c r="K52" s="247"/>
      <c r="L52" s="247"/>
      <c r="M52" s="247"/>
      <c r="N52" s="247"/>
    </row>
    <row r="53">
      <c r="A53" s="256">
        <v>1945.0</v>
      </c>
      <c r="B53" s="263"/>
      <c r="C53" s="263"/>
      <c r="D53" s="256">
        <v>1945.0</v>
      </c>
      <c r="E53" s="263"/>
      <c r="F53" s="263"/>
      <c r="G53" s="256">
        <v>1945.0</v>
      </c>
      <c r="H53" s="21">
        <v>120.0</v>
      </c>
      <c r="I53" s="304">
        <v>35.0</v>
      </c>
      <c r="J53" s="270" t="s">
        <v>615</v>
      </c>
      <c r="K53" s="247"/>
      <c r="L53" s="247"/>
      <c r="M53" s="247"/>
      <c r="N53" s="247"/>
    </row>
    <row r="54">
      <c r="A54" s="256">
        <v>1946.0</v>
      </c>
      <c r="B54" s="263"/>
      <c r="C54" s="263"/>
      <c r="D54" s="256">
        <v>1946.0</v>
      </c>
      <c r="E54" s="263"/>
      <c r="F54" s="263"/>
      <c r="G54" s="256">
        <v>1946.0</v>
      </c>
      <c r="H54" s="267"/>
      <c r="I54" s="267"/>
      <c r="J54" s="270" t="s">
        <v>616</v>
      </c>
      <c r="K54" s="247"/>
      <c r="L54" s="247"/>
      <c r="M54" s="247"/>
      <c r="N54" s="247"/>
    </row>
    <row r="55">
      <c r="A55" s="256">
        <v>1947.0</v>
      </c>
      <c r="B55" s="263"/>
      <c r="C55" s="263"/>
      <c r="D55" s="256">
        <v>1947.0</v>
      </c>
      <c r="E55" s="263"/>
      <c r="F55" s="263"/>
      <c r="G55" s="256">
        <v>1947.0</v>
      </c>
      <c r="H55" s="267"/>
      <c r="I55" s="267"/>
      <c r="J55" s="270" t="s">
        <v>617</v>
      </c>
      <c r="K55" s="247"/>
      <c r="L55" s="247"/>
      <c r="M55" s="247"/>
      <c r="N55" s="247"/>
    </row>
    <row r="56">
      <c r="A56" s="256">
        <v>1948.0</v>
      </c>
      <c r="B56" s="263"/>
      <c r="C56" s="263"/>
      <c r="D56" s="256">
        <v>1948.0</v>
      </c>
      <c r="E56" s="263"/>
      <c r="F56" s="263"/>
      <c r="G56" s="256">
        <v>1948.0</v>
      </c>
      <c r="H56" s="267"/>
      <c r="I56" s="267"/>
      <c r="J56" s="270" t="s">
        <v>619</v>
      </c>
      <c r="K56" s="247"/>
      <c r="L56" s="247"/>
      <c r="M56" s="247"/>
      <c r="N56" s="247"/>
    </row>
    <row r="57">
      <c r="A57" s="256">
        <v>1949.0</v>
      </c>
      <c r="B57" s="263"/>
      <c r="C57" s="263"/>
      <c r="D57" s="256">
        <v>1949.0</v>
      </c>
      <c r="E57" s="263"/>
      <c r="F57" s="263"/>
      <c r="G57" s="256">
        <v>1949.0</v>
      </c>
      <c r="H57" s="267"/>
      <c r="I57" s="267"/>
      <c r="J57" s="270" t="s">
        <v>620</v>
      </c>
      <c r="K57" s="247"/>
      <c r="L57" s="247"/>
      <c r="M57" s="247"/>
      <c r="N57" s="247"/>
    </row>
    <row r="58">
      <c r="A58" s="256">
        <v>1950.0</v>
      </c>
      <c r="B58" s="263"/>
      <c r="C58" s="263"/>
      <c r="D58" s="256">
        <v>1950.0</v>
      </c>
      <c r="E58" s="263"/>
      <c r="F58" s="263"/>
      <c r="G58" s="256">
        <v>1950.0</v>
      </c>
      <c r="H58" s="267"/>
      <c r="I58" s="267"/>
      <c r="J58" s="270" t="s">
        <v>623</v>
      </c>
      <c r="K58" s="247"/>
      <c r="L58" s="247"/>
      <c r="M58" s="247"/>
      <c r="N58" s="247"/>
    </row>
    <row r="59">
      <c r="A59" s="256">
        <v>1951.0</v>
      </c>
      <c r="B59" s="263"/>
      <c r="C59" s="263"/>
      <c r="D59" s="256">
        <v>1951.0</v>
      </c>
      <c r="E59" s="263"/>
      <c r="F59" s="263"/>
      <c r="G59" s="256">
        <v>1951.0</v>
      </c>
      <c r="H59" s="267"/>
      <c r="I59" s="267"/>
      <c r="J59" s="270" t="s">
        <v>625</v>
      </c>
      <c r="K59" s="247"/>
      <c r="L59" s="247"/>
      <c r="M59" s="247"/>
      <c r="N59" s="247"/>
    </row>
    <row r="60">
      <c r="A60" s="256">
        <v>1952.0</v>
      </c>
      <c r="B60" s="263"/>
      <c r="C60" s="292">
        <v>75.25675420168066</v>
      </c>
      <c r="D60" s="256">
        <v>1952.0</v>
      </c>
      <c r="E60" s="263"/>
      <c r="F60" s="292">
        <v>45.10894357743097</v>
      </c>
      <c r="G60" s="256">
        <v>1952.0</v>
      </c>
      <c r="H60" s="267"/>
      <c r="I60" s="293">
        <v>79.88042091836735</v>
      </c>
      <c r="J60" s="270" t="s">
        <v>626</v>
      </c>
      <c r="K60" s="247"/>
      <c r="L60" s="247"/>
      <c r="M60" s="247"/>
      <c r="N60" s="247"/>
    </row>
    <row r="61">
      <c r="A61" s="256">
        <v>1953.0</v>
      </c>
      <c r="B61" s="263"/>
      <c r="C61" s="292">
        <v>59.07774885145482</v>
      </c>
      <c r="D61" s="256">
        <v>1953.0</v>
      </c>
      <c r="E61" s="263"/>
      <c r="F61" s="292">
        <v>35.41123807280009</v>
      </c>
      <c r="G61" s="256">
        <v>1953.0</v>
      </c>
      <c r="H61" s="267"/>
      <c r="I61" s="293">
        <v>62.70740075391683</v>
      </c>
      <c r="J61" s="270" t="s">
        <v>627</v>
      </c>
      <c r="K61" s="247"/>
      <c r="L61" s="247"/>
      <c r="M61" s="247"/>
      <c r="N61" s="247"/>
    </row>
    <row r="62">
      <c r="A62" s="256">
        <v>1954.0</v>
      </c>
      <c r="B62" s="263"/>
      <c r="C62" s="292">
        <v>67.77935762115537</v>
      </c>
      <c r="D62" s="256">
        <v>1954.0</v>
      </c>
      <c r="E62" s="263"/>
      <c r="F62" s="292">
        <v>43.35718136420384</v>
      </c>
      <c r="G62" s="256">
        <v>1954.0</v>
      </c>
      <c r="H62" s="267"/>
      <c r="I62" s="293">
        <v>69.65579956872092</v>
      </c>
      <c r="J62" s="270" t="s">
        <v>628</v>
      </c>
      <c r="K62" s="247"/>
      <c r="L62" s="247"/>
      <c r="M62" s="247"/>
      <c r="N62" s="247"/>
    </row>
    <row r="63">
      <c r="A63" s="256">
        <v>1955.0</v>
      </c>
      <c r="B63" s="263"/>
      <c r="C63" s="292">
        <v>60.34801131770412</v>
      </c>
      <c r="D63" s="256">
        <v>1955.0</v>
      </c>
      <c r="E63" s="263"/>
      <c r="F63" s="292">
        <v>38.603488783346805</v>
      </c>
      <c r="G63" s="256">
        <v>1955.0</v>
      </c>
      <c r="H63" s="267"/>
      <c r="I63" s="293">
        <v>62.01871968472109</v>
      </c>
      <c r="J63" s="270" t="s">
        <v>631</v>
      </c>
      <c r="K63" s="247"/>
      <c r="L63" s="247"/>
      <c r="M63" s="247"/>
      <c r="N63" s="247"/>
    </row>
    <row r="64">
      <c r="A64" s="256">
        <v>1956.0</v>
      </c>
      <c r="B64" s="263"/>
      <c r="C64" s="292">
        <v>72.87702263209479</v>
      </c>
      <c r="D64" s="256">
        <v>1956.0</v>
      </c>
      <c r="E64" s="263"/>
      <c r="F64" s="292">
        <v>46.65022275683864</v>
      </c>
      <c r="G64" s="256">
        <v>1956.0</v>
      </c>
      <c r="H64" s="267"/>
      <c r="I64" s="293">
        <v>84.81858683061569</v>
      </c>
      <c r="J64" s="270" t="s">
        <v>632</v>
      </c>
      <c r="K64" s="247"/>
      <c r="L64" s="247"/>
      <c r="M64" s="247"/>
      <c r="N64" s="247"/>
    </row>
    <row r="65">
      <c r="A65" s="256">
        <v>1957.0</v>
      </c>
      <c r="B65" s="263"/>
      <c r="C65" s="292">
        <v>58.431778889087326</v>
      </c>
      <c r="D65" s="256">
        <v>1957.0</v>
      </c>
      <c r="E65" s="263"/>
      <c r="F65" s="292">
        <v>37.403497053045186</v>
      </c>
      <c r="G65" s="256">
        <v>1957.0</v>
      </c>
      <c r="H65" s="267"/>
      <c r="I65" s="293">
        <v>68.00635827826397</v>
      </c>
      <c r="J65" s="270" t="s">
        <v>633</v>
      </c>
      <c r="K65" s="247"/>
      <c r="L65" s="247"/>
      <c r="M65" s="247"/>
      <c r="N65" s="247"/>
    </row>
    <row r="66">
      <c r="A66" s="256">
        <v>1958.0</v>
      </c>
      <c r="B66" s="263"/>
      <c r="C66" s="292">
        <v>94.78604327288522</v>
      </c>
      <c r="D66" s="256">
        <v>1958.0</v>
      </c>
      <c r="E66" s="263"/>
      <c r="F66" s="292">
        <v>67.24382234770333</v>
      </c>
      <c r="G66" s="256">
        <v>1958.0</v>
      </c>
      <c r="H66" s="267"/>
      <c r="I66" s="293">
        <v>114.24921272668043</v>
      </c>
      <c r="J66" s="270" t="s">
        <v>635</v>
      </c>
      <c r="K66" s="247"/>
      <c r="L66" s="247"/>
      <c r="M66" s="247"/>
      <c r="N66" s="247"/>
    </row>
    <row r="67">
      <c r="A67" s="256">
        <v>1959.0</v>
      </c>
      <c r="B67" s="263"/>
      <c r="C67" s="292">
        <v>56.486702364165296</v>
      </c>
      <c r="D67" s="256">
        <v>1959.0</v>
      </c>
      <c r="E67" s="263"/>
      <c r="F67" s="292">
        <v>45.494867436513076</v>
      </c>
      <c r="G67" s="256">
        <v>1959.0</v>
      </c>
      <c r="H67" s="267"/>
      <c r="I67" s="293">
        <v>53.46347040664659</v>
      </c>
      <c r="J67" s="270" t="s">
        <v>636</v>
      </c>
      <c r="K67" s="247"/>
      <c r="L67" s="247"/>
      <c r="M67" s="247"/>
      <c r="N67" s="247"/>
    </row>
    <row r="68">
      <c r="A68" s="256">
        <v>1960.0</v>
      </c>
      <c r="B68" s="263"/>
      <c r="C68" s="292">
        <v>52.375</v>
      </c>
      <c r="D68" s="256">
        <v>1960.0</v>
      </c>
      <c r="E68" s="263"/>
      <c r="F68" s="292">
        <v>39.275</v>
      </c>
      <c r="G68" s="256">
        <v>1960.0</v>
      </c>
      <c r="H68" s="267"/>
      <c r="I68" s="293">
        <v>57.5</v>
      </c>
      <c r="J68" s="270" t="s">
        <v>637</v>
      </c>
      <c r="K68" s="247"/>
      <c r="L68" s="247"/>
      <c r="M68" s="247"/>
      <c r="N68" s="247"/>
    </row>
    <row r="69">
      <c r="A69" s="256">
        <v>1961.0</v>
      </c>
      <c r="B69" s="263"/>
      <c r="C69" s="292">
        <v>55.276555793991406</v>
      </c>
      <c r="D69" s="256">
        <v>1961.0</v>
      </c>
      <c r="E69" s="263"/>
      <c r="F69" s="292">
        <v>34.59739806866952</v>
      </c>
      <c r="G69" s="256">
        <v>1961.0</v>
      </c>
      <c r="H69" s="267"/>
      <c r="I69" s="293">
        <v>63.42489270386265</v>
      </c>
      <c r="J69" s="270" t="s">
        <v>639</v>
      </c>
      <c r="K69" s="247"/>
      <c r="L69" s="247"/>
      <c r="M69" s="247"/>
      <c r="N69" s="247"/>
    </row>
    <row r="70">
      <c r="A70" s="256">
        <v>1962.0</v>
      </c>
      <c r="B70" s="263"/>
      <c r="C70" s="292">
        <v>55.54733975701717</v>
      </c>
      <c r="D70" s="256">
        <v>1962.0</v>
      </c>
      <c r="E70" s="263"/>
      <c r="F70" s="292">
        <v>34.394637620444065</v>
      </c>
      <c r="G70" s="256">
        <v>1962.0</v>
      </c>
      <c r="H70" s="267"/>
      <c r="I70" s="293">
        <v>75.66820276497695</v>
      </c>
      <c r="J70" s="270" t="s">
        <v>640</v>
      </c>
      <c r="K70" s="247"/>
      <c r="L70" s="247"/>
      <c r="M70" s="247"/>
      <c r="N70" s="247"/>
    </row>
    <row r="71">
      <c r="A71" s="256">
        <v>1963.0</v>
      </c>
      <c r="B71" s="263"/>
      <c r="C71" s="292">
        <v>54.483789260385</v>
      </c>
      <c r="D71" s="256">
        <v>1963.0</v>
      </c>
      <c r="E71" s="263"/>
      <c r="F71" s="292">
        <v>30.499831138129007</v>
      </c>
      <c r="G71" s="256">
        <v>1963.0</v>
      </c>
      <c r="H71" s="267"/>
      <c r="I71" s="293">
        <v>67.09962850388382</v>
      </c>
      <c r="J71" s="270" t="s">
        <v>642</v>
      </c>
      <c r="K71" s="247"/>
      <c r="L71" s="247"/>
      <c r="M71" s="247"/>
      <c r="N71" s="247"/>
    </row>
    <row r="72">
      <c r="A72" s="256">
        <v>1964.0</v>
      </c>
      <c r="B72" s="263"/>
      <c r="C72" s="292">
        <v>50.844346143212604</v>
      </c>
      <c r="D72" s="256">
        <v>1964.0</v>
      </c>
      <c r="E72" s="263"/>
      <c r="F72" s="292">
        <v>34.04755322090129</v>
      </c>
      <c r="G72" s="256">
        <v>1964.0</v>
      </c>
      <c r="H72" s="267"/>
      <c r="I72" s="293">
        <v>71.27287807575338</v>
      </c>
      <c r="J72" s="270" t="s">
        <v>643</v>
      </c>
      <c r="K72" s="247"/>
      <c r="L72" s="247"/>
      <c r="M72" s="247"/>
      <c r="N72" s="247"/>
    </row>
    <row r="73">
      <c r="A73" s="256">
        <v>1965.0</v>
      </c>
      <c r="B73" s="263"/>
      <c r="C73" s="292">
        <v>56.12770074169622</v>
      </c>
      <c r="D73" s="256">
        <v>1965.0</v>
      </c>
      <c r="E73" s="263"/>
      <c r="F73" s="292">
        <v>42.36052886165753</v>
      </c>
      <c r="G73" s="256">
        <v>1965.0</v>
      </c>
      <c r="H73" s="267"/>
      <c r="I73" s="293">
        <v>74.83693432226163</v>
      </c>
      <c r="J73" s="270" t="s">
        <v>644</v>
      </c>
      <c r="K73" s="247"/>
      <c r="L73" s="247"/>
      <c r="M73" s="247"/>
      <c r="N73" s="247"/>
    </row>
    <row r="74">
      <c r="A74" s="256">
        <v>1966.0</v>
      </c>
      <c r="B74" s="263"/>
      <c r="C74" s="292">
        <v>55.41147701336811</v>
      </c>
      <c r="D74" s="256">
        <v>1966.0</v>
      </c>
      <c r="E74" s="263"/>
      <c r="F74" s="292">
        <v>45.507010107597004</v>
      </c>
      <c r="G74" s="256">
        <v>1966.0</v>
      </c>
      <c r="H74" s="267"/>
      <c r="I74" s="293">
        <v>75.68886534072384</v>
      </c>
      <c r="J74" s="270" t="s">
        <v>645</v>
      </c>
      <c r="K74" s="247"/>
      <c r="L74" s="247"/>
      <c r="M74" s="247"/>
      <c r="N74" s="247"/>
    </row>
    <row r="75">
      <c r="A75" s="256">
        <v>1967.0</v>
      </c>
      <c r="B75" s="263"/>
      <c r="C75" s="292">
        <v>53.18658928909355</v>
      </c>
      <c r="D75" s="256">
        <v>1967.0</v>
      </c>
      <c r="E75" s="263"/>
      <c r="F75" s="292">
        <v>43.97862865072857</v>
      </c>
      <c r="G75" s="256">
        <v>1967.0</v>
      </c>
      <c r="H75" s="267"/>
      <c r="I75" s="293">
        <v>78.51107045984986</v>
      </c>
      <c r="J75" s="270" t="s">
        <v>646</v>
      </c>
      <c r="K75" s="247"/>
      <c r="L75" s="247"/>
      <c r="M75" s="247"/>
      <c r="N75" s="247"/>
    </row>
    <row r="76">
      <c r="A76" s="256">
        <v>1968.0</v>
      </c>
      <c r="B76" s="263"/>
      <c r="C76" s="292">
        <v>45.762116689280866</v>
      </c>
      <c r="D76" s="256">
        <v>1968.0</v>
      </c>
      <c r="E76" s="263"/>
      <c r="F76" s="292">
        <v>37.8395223880597</v>
      </c>
      <c r="G76" s="256">
        <v>1968.0</v>
      </c>
      <c r="H76" s="267"/>
      <c r="I76" s="293">
        <v>67.5514789687924</v>
      </c>
      <c r="J76" s="270" t="s">
        <v>647</v>
      </c>
      <c r="K76" s="247"/>
      <c r="L76" s="247"/>
      <c r="M76" s="247"/>
      <c r="N76" s="247"/>
    </row>
    <row r="77">
      <c r="A77" s="256">
        <v>1969.0</v>
      </c>
      <c r="B77" s="263"/>
      <c r="C77" s="292">
        <v>47.60608768794029</v>
      </c>
      <c r="D77" s="256">
        <v>1969.0</v>
      </c>
      <c r="E77" s="263"/>
      <c r="F77" s="292">
        <v>44.48385343286722</v>
      </c>
      <c r="G77" s="256">
        <v>1969.0</v>
      </c>
      <c r="H77" s="267"/>
      <c r="I77" s="293">
        <v>70.61066133950165</v>
      </c>
      <c r="J77" s="270" t="s">
        <v>648</v>
      </c>
      <c r="K77" s="247"/>
      <c r="L77" s="247"/>
      <c r="M77" s="247"/>
      <c r="N77" s="247"/>
    </row>
    <row r="78">
      <c r="A78" s="256">
        <v>1970.0</v>
      </c>
      <c r="B78" s="263"/>
      <c r="C78" s="292">
        <v>43.74693017836337</v>
      </c>
      <c r="D78" s="256">
        <v>1970.0</v>
      </c>
      <c r="E78" s="263"/>
      <c r="F78" s="292">
        <v>39.55252307968093</v>
      </c>
      <c r="G78" s="256">
        <v>1970.0</v>
      </c>
      <c r="H78" s="267"/>
      <c r="I78" s="293">
        <v>68.95016581518331</v>
      </c>
      <c r="J78" s="270" t="s">
        <v>650</v>
      </c>
      <c r="K78" s="247"/>
      <c r="L78" s="247"/>
      <c r="M78" s="247"/>
      <c r="N78" s="247"/>
    </row>
    <row r="79">
      <c r="A79" s="256">
        <v>1971.0</v>
      </c>
      <c r="B79" s="263"/>
      <c r="C79" s="292">
        <v>49.13330915325773</v>
      </c>
      <c r="D79" s="256">
        <v>1971.0</v>
      </c>
      <c r="E79" s="263"/>
      <c r="F79" s="292">
        <v>53.59997362173571</v>
      </c>
      <c r="G79" s="256">
        <v>1971.0</v>
      </c>
      <c r="H79" s="267"/>
      <c r="I79" s="293">
        <v>67.16239118965974</v>
      </c>
      <c r="J79" s="270" t="s">
        <v>651</v>
      </c>
      <c r="K79" s="247"/>
      <c r="L79" s="247"/>
      <c r="M79" s="247"/>
      <c r="N79" s="247"/>
    </row>
    <row r="80">
      <c r="A80" s="256">
        <v>1972.0</v>
      </c>
      <c r="B80" s="263"/>
      <c r="C80" s="292">
        <v>43.28784852268</v>
      </c>
      <c r="D80" s="256">
        <v>1972.0</v>
      </c>
      <c r="E80" s="263"/>
      <c r="F80" s="292">
        <v>49.23266749895965</v>
      </c>
      <c r="G80" s="256">
        <v>1972.0</v>
      </c>
      <c r="H80" s="267"/>
      <c r="I80" s="293">
        <v>62.403516437786124</v>
      </c>
      <c r="J80" s="270" t="s">
        <v>652</v>
      </c>
      <c r="K80" s="247"/>
      <c r="L80" s="247"/>
      <c r="M80" s="247"/>
      <c r="N80" s="247"/>
    </row>
    <row r="81">
      <c r="A81" s="256">
        <v>1973.0</v>
      </c>
      <c r="B81" s="263"/>
      <c r="C81" s="292">
        <v>35.43248575470842</v>
      </c>
      <c r="D81" s="256">
        <v>1973.0</v>
      </c>
      <c r="E81" s="263"/>
      <c r="F81" s="292">
        <v>64.08750957257638</v>
      </c>
      <c r="G81" s="256">
        <v>1973.0</v>
      </c>
      <c r="H81" s="267"/>
      <c r="I81" s="293">
        <v>67.76396298171154</v>
      </c>
      <c r="J81" s="270" t="s">
        <v>654</v>
      </c>
      <c r="K81" s="247"/>
      <c r="L81" s="247"/>
      <c r="M81" s="247"/>
      <c r="N81" s="247"/>
    </row>
    <row r="82">
      <c r="A82" s="256">
        <v>1974.0</v>
      </c>
      <c r="B82" s="263"/>
      <c r="C82" s="292">
        <v>35.20777429467086</v>
      </c>
      <c r="D82" s="256">
        <v>1974.0</v>
      </c>
      <c r="E82" s="263"/>
      <c r="F82" s="292">
        <v>60.51550679205855</v>
      </c>
      <c r="G82" s="256">
        <v>1974.0</v>
      </c>
      <c r="H82" s="267"/>
      <c r="I82" s="293">
        <v>64.87358411703242</v>
      </c>
      <c r="J82" s="270" t="s">
        <v>655</v>
      </c>
      <c r="K82" s="247"/>
      <c r="L82" s="247"/>
      <c r="M82" s="247"/>
      <c r="N82" s="247"/>
    </row>
    <row r="83">
      <c r="A83" s="256">
        <v>1975.0</v>
      </c>
      <c r="B83" s="263"/>
      <c r="C83" s="292">
        <v>45.349175905395434</v>
      </c>
      <c r="D83" s="256">
        <v>1975.0</v>
      </c>
      <c r="E83" s="263"/>
      <c r="F83" s="292">
        <v>30.603943089430903</v>
      </c>
      <c r="G83" s="256">
        <v>1975.0</v>
      </c>
      <c r="H83" s="267"/>
      <c r="I83" s="293">
        <v>56.1138026607539</v>
      </c>
      <c r="J83" s="270" t="s">
        <v>657</v>
      </c>
      <c r="K83" s="247"/>
      <c r="L83" s="247"/>
      <c r="M83" s="247"/>
      <c r="N83" s="247"/>
    </row>
    <row r="84">
      <c r="A84" s="256">
        <v>1976.0</v>
      </c>
      <c r="B84" s="263"/>
      <c r="C84" s="292">
        <v>34.27543947833176</v>
      </c>
      <c r="D84" s="256">
        <v>1976.0</v>
      </c>
      <c r="E84" s="263"/>
      <c r="F84" s="292">
        <v>25.759836978671387</v>
      </c>
      <c r="G84" s="256">
        <v>1976.0</v>
      </c>
      <c r="H84" s="267"/>
      <c r="I84" s="293">
        <v>31.71406670289365</v>
      </c>
      <c r="J84" s="270" t="s">
        <v>658</v>
      </c>
      <c r="K84" s="247"/>
      <c r="L84" s="247"/>
      <c r="M84" s="247"/>
      <c r="N84" s="247"/>
    </row>
    <row r="85">
      <c r="A85" s="256">
        <v>1977.0</v>
      </c>
      <c r="B85" s="263"/>
      <c r="C85" s="292">
        <v>23.693635536316016</v>
      </c>
      <c r="D85" s="256">
        <v>1977.0</v>
      </c>
      <c r="E85" s="263"/>
      <c r="F85" s="292">
        <v>18.90377893105739</v>
      </c>
      <c r="G85" s="256">
        <v>1977.0</v>
      </c>
      <c r="H85" s="267"/>
      <c r="I85" s="293">
        <v>23.522800009838416</v>
      </c>
      <c r="J85" s="270" t="s">
        <v>659</v>
      </c>
      <c r="K85" s="247"/>
      <c r="L85" s="247"/>
      <c r="M85" s="247"/>
      <c r="N85" s="247"/>
    </row>
    <row r="86">
      <c r="A86" s="256">
        <v>1978.0</v>
      </c>
      <c r="B86" s="263"/>
      <c r="C86" s="292">
        <v>16.86834616552637</v>
      </c>
      <c r="D86" s="256">
        <v>1978.0</v>
      </c>
      <c r="E86" s="263"/>
      <c r="F86" s="292">
        <v>15.012850086639641</v>
      </c>
      <c r="G86" s="256">
        <v>1978.0</v>
      </c>
      <c r="H86" s="267"/>
      <c r="I86" s="293">
        <v>18.605779220779233</v>
      </c>
      <c r="J86" s="270" t="s">
        <v>661</v>
      </c>
      <c r="K86" s="247"/>
      <c r="L86" s="247"/>
      <c r="M86" s="247"/>
      <c r="N86" s="247"/>
    </row>
    <row r="87">
      <c r="A87" s="256">
        <v>1979.0</v>
      </c>
      <c r="B87" s="263"/>
      <c r="C87" s="292">
        <v>15.680163831171297</v>
      </c>
      <c r="D87" s="256">
        <v>1979.0</v>
      </c>
      <c r="E87" s="263"/>
      <c r="F87" s="292">
        <v>10.617392193238183</v>
      </c>
      <c r="G87" s="256">
        <v>1979.0</v>
      </c>
      <c r="H87" s="267"/>
      <c r="I87" s="293">
        <v>20.021607920342266</v>
      </c>
      <c r="J87" s="270" t="s">
        <v>663</v>
      </c>
      <c r="K87" s="247"/>
      <c r="L87" s="247"/>
      <c r="M87" s="247"/>
      <c r="N87" s="247"/>
    </row>
    <row r="88">
      <c r="A88" s="256">
        <v>1980.0</v>
      </c>
      <c r="B88" s="263"/>
      <c r="C88" s="292">
        <v>18.68143796855527</v>
      </c>
      <c r="D88" s="256">
        <v>1980.0</v>
      </c>
      <c r="E88" s="263"/>
      <c r="F88" s="292">
        <v>16.707113331013247</v>
      </c>
      <c r="G88" s="256">
        <v>1980.0</v>
      </c>
      <c r="H88" s="267"/>
      <c r="I88" s="293">
        <v>20.788896828267703</v>
      </c>
      <c r="J88" s="270" t="s">
        <v>664</v>
      </c>
      <c r="K88" s="247"/>
      <c r="L88" s="247"/>
      <c r="M88" s="247"/>
      <c r="N88" s="247"/>
    </row>
    <row r="89">
      <c r="A89" s="256">
        <v>1981.0</v>
      </c>
      <c r="B89" s="263"/>
      <c r="C89" s="292">
        <v>18.490463996829217</v>
      </c>
      <c r="D89" s="256">
        <v>1981.0</v>
      </c>
      <c r="E89" s="263"/>
      <c r="F89" s="292">
        <v>17.189430860485086</v>
      </c>
      <c r="G89" s="256">
        <v>1981.0</v>
      </c>
      <c r="H89" s="267"/>
      <c r="I89" s="293">
        <v>20.28506343182358</v>
      </c>
      <c r="J89" s="270" t="s">
        <v>665</v>
      </c>
      <c r="K89" s="247"/>
      <c r="L89" s="247"/>
      <c r="M89" s="247"/>
      <c r="N89" s="247"/>
    </row>
    <row r="90">
      <c r="A90" s="256">
        <v>1982.0</v>
      </c>
      <c r="B90" s="263"/>
      <c r="C90" s="292">
        <v>19.534056019168887</v>
      </c>
      <c r="D90" s="256">
        <v>1982.0</v>
      </c>
      <c r="E90" s="263"/>
      <c r="F90" s="292">
        <v>21.43336283270674</v>
      </c>
      <c r="G90" s="256">
        <v>1982.0</v>
      </c>
      <c r="H90" s="267"/>
      <c r="I90" s="293">
        <v>22.107972904035886</v>
      </c>
      <c r="J90" s="270" t="s">
        <v>666</v>
      </c>
      <c r="K90" s="247"/>
      <c r="L90" s="247"/>
      <c r="M90" s="247"/>
      <c r="N90" s="247"/>
    </row>
    <row r="91">
      <c r="A91" s="256">
        <v>1983.0</v>
      </c>
      <c r="B91" s="263"/>
      <c r="C91" s="292">
        <v>31.44425824442472</v>
      </c>
      <c r="D91" s="256">
        <v>1983.0</v>
      </c>
      <c r="E91" s="263"/>
      <c r="F91" s="292">
        <v>29.505351858637727</v>
      </c>
      <c r="G91" s="256">
        <v>1983.0</v>
      </c>
      <c r="H91" s="267"/>
      <c r="I91" s="293">
        <v>34.86516860484649</v>
      </c>
      <c r="J91" s="270" t="s">
        <v>669</v>
      </c>
      <c r="K91" s="247"/>
      <c r="L91" s="247"/>
      <c r="M91" s="247"/>
      <c r="N91" s="247"/>
    </row>
    <row r="92">
      <c r="A92" s="256">
        <v>1984.0</v>
      </c>
      <c r="B92" s="263"/>
      <c r="C92" s="292">
        <v>37.41294095569101</v>
      </c>
      <c r="D92" s="256">
        <v>1984.0</v>
      </c>
      <c r="E92" s="263"/>
      <c r="F92" s="292">
        <v>33.52462599597338</v>
      </c>
      <c r="G92" s="256">
        <v>1984.0</v>
      </c>
      <c r="H92" s="267"/>
      <c r="I92" s="293">
        <v>43.577499996304695</v>
      </c>
      <c r="J92" s="270" t="s">
        <v>670</v>
      </c>
      <c r="K92" s="247"/>
      <c r="L92" s="247"/>
      <c r="M92" s="247"/>
      <c r="N92" s="247"/>
    </row>
    <row r="93">
      <c r="A93" s="256">
        <v>1985.0</v>
      </c>
      <c r="B93" s="263"/>
      <c r="C93" s="292">
        <v>32.35914954548968</v>
      </c>
      <c r="D93" s="256">
        <v>1985.0</v>
      </c>
      <c r="E93" s="263"/>
      <c r="F93" s="292">
        <v>28.601312824077976</v>
      </c>
      <c r="G93" s="256">
        <v>1985.0</v>
      </c>
      <c r="H93" s="267"/>
      <c r="I93" s="293">
        <v>26.51362575662703</v>
      </c>
      <c r="J93" s="270" t="s">
        <v>671</v>
      </c>
      <c r="K93" s="247"/>
      <c r="L93" s="247"/>
      <c r="M93" s="247"/>
      <c r="N93" s="247"/>
    </row>
    <row r="94">
      <c r="A94" s="310">
        <v>1986.0</v>
      </c>
      <c r="B94" s="263"/>
      <c r="C94" s="292">
        <v>32.508523985003166</v>
      </c>
      <c r="D94" s="310">
        <v>1986.0</v>
      </c>
      <c r="E94" s="263"/>
      <c r="F94" s="293">
        <v>24.875610414200057</v>
      </c>
      <c r="G94" s="310">
        <v>1986.0</v>
      </c>
      <c r="H94" s="267"/>
      <c r="I94" s="293">
        <v>25.479653934191663</v>
      </c>
      <c r="J94" s="270" t="s">
        <v>672</v>
      </c>
      <c r="K94" s="247"/>
      <c r="L94" s="247"/>
      <c r="M94" s="247"/>
      <c r="N94" s="247"/>
    </row>
    <row r="95">
      <c r="A95" s="311"/>
      <c r="B95" s="311"/>
      <c r="C95" s="311"/>
      <c r="D95" s="311"/>
      <c r="E95" s="311"/>
      <c r="F95" s="311"/>
      <c r="G95" s="247"/>
      <c r="H95" s="247"/>
      <c r="I95" s="247"/>
      <c r="J95" s="247"/>
      <c r="K95" s="247"/>
      <c r="L95" s="247"/>
      <c r="M95" s="247"/>
      <c r="N95" s="247"/>
    </row>
    <row r="96">
      <c r="A96" s="311"/>
      <c r="B96" s="311"/>
      <c r="C96" s="311"/>
      <c r="D96" s="311"/>
      <c r="E96" s="311"/>
      <c r="F96" s="311"/>
      <c r="G96" s="247"/>
      <c r="H96" s="247"/>
      <c r="I96" s="247"/>
      <c r="J96" s="247"/>
      <c r="K96" s="247"/>
      <c r="L96" s="247"/>
      <c r="M96" s="247"/>
      <c r="N96" s="247"/>
    </row>
    <row r="97">
      <c r="A97" s="311"/>
      <c r="B97" s="311"/>
      <c r="C97" s="311"/>
      <c r="D97" s="311"/>
      <c r="E97" s="311"/>
      <c r="F97" s="311"/>
      <c r="G97" s="247"/>
      <c r="H97" s="247"/>
      <c r="I97" s="247"/>
      <c r="J97" s="247"/>
      <c r="K97" s="247"/>
      <c r="L97" s="247"/>
      <c r="M97" s="247"/>
      <c r="N97" s="247"/>
    </row>
    <row r="98">
      <c r="A98" s="311"/>
      <c r="B98" s="311"/>
      <c r="C98" s="311"/>
      <c r="D98" s="311"/>
      <c r="E98" s="311"/>
      <c r="F98" s="311"/>
      <c r="G98" s="247"/>
      <c r="H98" s="247"/>
      <c r="I98" s="247"/>
      <c r="J98" s="247"/>
      <c r="K98" s="247"/>
      <c r="L98" s="247"/>
      <c r="M98" s="247"/>
      <c r="N98" s="247"/>
    </row>
    <row r="99">
      <c r="A99" s="311"/>
      <c r="B99" s="311"/>
      <c r="C99" s="311"/>
      <c r="D99" s="311"/>
      <c r="E99" s="311"/>
      <c r="F99" s="311"/>
      <c r="G99" s="247"/>
      <c r="H99" s="247"/>
      <c r="I99" s="247"/>
      <c r="J99" s="247"/>
      <c r="K99" s="247"/>
      <c r="L99" s="247"/>
      <c r="M99" s="247"/>
      <c r="N99" s="247"/>
    </row>
    <row r="100">
      <c r="A100" s="311"/>
      <c r="B100" s="311"/>
      <c r="C100" s="311"/>
      <c r="D100" s="311"/>
      <c r="E100" s="311"/>
      <c r="F100" s="311"/>
      <c r="G100" s="247"/>
      <c r="H100" s="247"/>
      <c r="I100" s="247"/>
      <c r="J100" s="247"/>
      <c r="K100" s="247"/>
      <c r="L100" s="247"/>
      <c r="M100" s="247"/>
      <c r="N100" s="247"/>
    </row>
    <row r="101">
      <c r="A101" s="311"/>
      <c r="B101" s="311"/>
      <c r="C101" s="311"/>
      <c r="D101" s="311"/>
      <c r="E101" s="311"/>
      <c r="F101" s="311"/>
      <c r="G101" s="247"/>
      <c r="H101" s="247"/>
      <c r="I101" s="247"/>
      <c r="J101" s="247"/>
      <c r="K101" s="247"/>
      <c r="L101" s="247"/>
      <c r="M101" s="247"/>
      <c r="N101" s="247"/>
    </row>
    <row r="102">
      <c r="A102" s="311"/>
      <c r="B102" s="311"/>
      <c r="C102" s="311"/>
      <c r="D102" s="311"/>
      <c r="E102" s="311"/>
      <c r="F102" s="311"/>
      <c r="G102" s="247"/>
      <c r="H102" s="247"/>
      <c r="I102" s="247"/>
      <c r="J102" s="247"/>
      <c r="K102" s="247"/>
      <c r="L102" s="247"/>
      <c r="M102" s="247"/>
      <c r="N102" s="247"/>
    </row>
    <row r="103">
      <c r="A103" s="311"/>
      <c r="B103" s="311"/>
      <c r="C103" s="311"/>
      <c r="D103" s="311"/>
      <c r="E103" s="311"/>
      <c r="F103" s="311"/>
      <c r="G103" s="247"/>
      <c r="H103" s="247"/>
      <c r="I103" s="247"/>
      <c r="J103" s="247"/>
      <c r="K103" s="247"/>
      <c r="L103" s="247"/>
      <c r="M103" s="247"/>
      <c r="N103" s="247"/>
    </row>
    <row r="104">
      <c r="A104" s="311"/>
      <c r="B104" s="311"/>
      <c r="C104" s="311"/>
      <c r="D104" s="311"/>
      <c r="E104" s="311"/>
      <c r="F104" s="311"/>
      <c r="G104" s="247"/>
      <c r="H104" s="247"/>
      <c r="I104" s="247"/>
      <c r="J104" s="247"/>
      <c r="K104" s="247"/>
      <c r="L104" s="247"/>
      <c r="M104" s="247"/>
      <c r="N104" s="247"/>
    </row>
    <row r="105">
      <c r="A105" s="311"/>
      <c r="B105" s="311"/>
      <c r="C105" s="311"/>
      <c r="D105" s="311"/>
      <c r="E105" s="311"/>
      <c r="F105" s="311"/>
      <c r="G105" s="247"/>
      <c r="H105" s="247"/>
      <c r="I105" s="247"/>
      <c r="J105" s="247"/>
      <c r="K105" s="247"/>
      <c r="L105" s="247"/>
      <c r="M105" s="247"/>
      <c r="N105" s="247"/>
    </row>
    <row r="106">
      <c r="A106" s="311"/>
      <c r="B106" s="311"/>
      <c r="C106" s="311"/>
      <c r="D106" s="311"/>
      <c r="E106" s="311"/>
      <c r="F106" s="311"/>
      <c r="G106" s="247"/>
      <c r="H106" s="247"/>
      <c r="I106" s="247"/>
      <c r="J106" s="247"/>
      <c r="K106" s="247"/>
      <c r="L106" s="247"/>
      <c r="M106" s="247"/>
      <c r="N106" s="247"/>
    </row>
    <row r="107">
      <c r="A107" s="311"/>
      <c r="B107" s="311"/>
      <c r="C107" s="311"/>
      <c r="D107" s="311"/>
      <c r="E107" s="311"/>
      <c r="F107" s="311"/>
      <c r="G107" s="247"/>
      <c r="H107" s="247"/>
      <c r="I107" s="247"/>
      <c r="J107" s="247"/>
      <c r="K107" s="247"/>
      <c r="L107" s="247"/>
      <c r="M107" s="247"/>
      <c r="N107" s="247"/>
    </row>
    <row r="108">
      <c r="A108" s="311"/>
      <c r="B108" s="311"/>
      <c r="C108" s="311"/>
      <c r="D108" s="311"/>
      <c r="E108" s="311"/>
      <c r="F108" s="311"/>
      <c r="G108" s="247"/>
      <c r="H108" s="247"/>
      <c r="I108" s="247"/>
      <c r="J108" s="247"/>
      <c r="K108" s="247"/>
      <c r="L108" s="247"/>
      <c r="M108" s="247"/>
      <c r="N108" s="247"/>
    </row>
    <row r="109">
      <c r="A109" s="311"/>
      <c r="B109" s="311"/>
      <c r="C109" s="311"/>
      <c r="D109" s="311"/>
      <c r="E109" s="311"/>
      <c r="F109" s="311"/>
      <c r="G109" s="247"/>
      <c r="H109" s="247"/>
      <c r="I109" s="247"/>
      <c r="J109" s="247"/>
      <c r="K109" s="247"/>
      <c r="L109" s="247"/>
      <c r="M109" s="247"/>
      <c r="N109" s="247"/>
    </row>
    <row r="110">
      <c r="A110" s="311"/>
      <c r="B110" s="311"/>
      <c r="C110" s="311"/>
      <c r="D110" s="311"/>
      <c r="E110" s="311"/>
      <c r="F110" s="311"/>
      <c r="G110" s="247"/>
      <c r="H110" s="247"/>
      <c r="I110" s="247"/>
      <c r="J110" s="247"/>
      <c r="K110" s="247"/>
      <c r="L110" s="247"/>
      <c r="M110" s="247"/>
      <c r="N110" s="247"/>
    </row>
    <row r="111">
      <c r="A111" s="311"/>
      <c r="B111" s="311"/>
      <c r="C111" s="311"/>
      <c r="D111" s="311"/>
      <c r="E111" s="311"/>
      <c r="F111" s="311"/>
      <c r="G111" s="247"/>
      <c r="H111" s="247"/>
      <c r="I111" s="247"/>
      <c r="J111" s="247"/>
      <c r="K111" s="247"/>
      <c r="L111" s="247"/>
      <c r="M111" s="247"/>
      <c r="N111" s="247"/>
    </row>
    <row r="112">
      <c r="A112" s="311"/>
      <c r="B112" s="311"/>
      <c r="C112" s="311"/>
      <c r="D112" s="311"/>
      <c r="E112" s="311"/>
      <c r="F112" s="311"/>
      <c r="G112" s="247"/>
      <c r="H112" s="247"/>
      <c r="I112" s="247"/>
      <c r="J112" s="247"/>
      <c r="K112" s="247"/>
      <c r="L112" s="247"/>
      <c r="M112" s="247"/>
      <c r="N112" s="247"/>
    </row>
    <row r="113">
      <c r="A113" s="311"/>
      <c r="B113" s="311"/>
      <c r="C113" s="311"/>
      <c r="D113" s="311"/>
      <c r="E113" s="311"/>
      <c r="F113" s="311"/>
      <c r="G113" s="247"/>
      <c r="H113" s="247"/>
      <c r="I113" s="247"/>
      <c r="J113" s="247"/>
      <c r="K113" s="247"/>
      <c r="L113" s="247"/>
      <c r="M113" s="247"/>
      <c r="N113" s="247"/>
    </row>
    <row r="114">
      <c r="A114" s="311"/>
      <c r="B114" s="311"/>
      <c r="C114" s="311"/>
      <c r="D114" s="311"/>
      <c r="E114" s="311"/>
      <c r="F114" s="311"/>
      <c r="G114" s="247"/>
      <c r="H114" s="247"/>
      <c r="I114" s="247"/>
      <c r="J114" s="247"/>
      <c r="K114" s="247"/>
      <c r="L114" s="247"/>
      <c r="M114" s="247"/>
      <c r="N114" s="247"/>
    </row>
    <row r="115">
      <c r="A115" s="311"/>
      <c r="B115" s="311"/>
      <c r="C115" s="311"/>
      <c r="D115" s="311"/>
      <c r="E115" s="311"/>
      <c r="F115" s="311"/>
      <c r="G115" s="247"/>
      <c r="H115" s="247"/>
      <c r="I115" s="247"/>
      <c r="J115" s="247"/>
      <c r="K115" s="247"/>
      <c r="L115" s="247"/>
      <c r="M115" s="247"/>
      <c r="N115" s="247"/>
    </row>
    <row r="116">
      <c r="A116" s="311"/>
      <c r="B116" s="311"/>
      <c r="C116" s="311"/>
      <c r="D116" s="311"/>
      <c r="E116" s="311"/>
      <c r="F116" s="311"/>
      <c r="G116" s="247"/>
      <c r="H116" s="247"/>
      <c r="I116" s="247"/>
      <c r="J116" s="247"/>
      <c r="K116" s="247"/>
      <c r="L116" s="247"/>
      <c r="M116" s="247"/>
      <c r="N116" s="247"/>
    </row>
    <row r="117">
      <c r="A117" s="311"/>
      <c r="B117" s="311"/>
      <c r="C117" s="311"/>
      <c r="D117" s="311"/>
      <c r="E117" s="311"/>
      <c r="F117" s="311"/>
      <c r="G117" s="247"/>
      <c r="H117" s="247"/>
      <c r="I117" s="247"/>
      <c r="J117" s="247"/>
      <c r="K117" s="247"/>
      <c r="L117" s="247"/>
      <c r="M117" s="247"/>
      <c r="N117" s="247"/>
    </row>
    <row r="118">
      <c r="A118" s="311"/>
      <c r="B118" s="311"/>
      <c r="C118" s="311"/>
      <c r="D118" s="311"/>
      <c r="E118" s="311"/>
      <c r="F118" s="311"/>
      <c r="G118" s="247"/>
      <c r="H118" s="247"/>
      <c r="I118" s="247"/>
      <c r="J118" s="247"/>
      <c r="K118" s="247"/>
      <c r="L118" s="247"/>
      <c r="M118" s="247"/>
      <c r="N118" s="247"/>
    </row>
    <row r="119">
      <c r="A119" s="311"/>
      <c r="B119" s="311"/>
      <c r="C119" s="311"/>
      <c r="D119" s="311"/>
      <c r="E119" s="311"/>
      <c r="F119" s="311"/>
      <c r="G119" s="247"/>
      <c r="H119" s="247"/>
      <c r="I119" s="247"/>
      <c r="J119" s="247"/>
      <c r="K119" s="247"/>
      <c r="L119" s="247"/>
      <c r="M119" s="247"/>
      <c r="N119" s="247"/>
    </row>
    <row r="120">
      <c r="A120" s="311"/>
      <c r="B120" s="311"/>
      <c r="C120" s="311"/>
      <c r="D120" s="311"/>
      <c r="E120" s="311"/>
      <c r="F120" s="311"/>
      <c r="G120" s="247"/>
      <c r="H120" s="247"/>
      <c r="I120" s="247"/>
      <c r="J120" s="247"/>
      <c r="K120" s="247"/>
      <c r="L120" s="247"/>
      <c r="M120" s="247"/>
      <c r="N120" s="247"/>
    </row>
    <row r="121">
      <c r="A121" s="311"/>
      <c r="B121" s="311"/>
      <c r="C121" s="311"/>
      <c r="D121" s="311"/>
      <c r="E121" s="311"/>
      <c r="F121" s="311"/>
      <c r="G121" s="247"/>
      <c r="H121" s="247"/>
      <c r="I121" s="247"/>
      <c r="J121" s="247"/>
      <c r="K121" s="247"/>
      <c r="L121" s="247"/>
      <c r="M121" s="247"/>
      <c r="N121" s="247"/>
    </row>
    <row r="122">
      <c r="A122" s="311"/>
      <c r="B122" s="311"/>
      <c r="C122" s="311"/>
      <c r="D122" s="311"/>
      <c r="E122" s="311"/>
      <c r="F122" s="311"/>
      <c r="G122" s="247"/>
      <c r="H122" s="247"/>
      <c r="I122" s="247"/>
      <c r="J122" s="247"/>
      <c r="K122" s="247"/>
      <c r="L122" s="247"/>
      <c r="M122" s="247"/>
      <c r="N122" s="247"/>
    </row>
    <row r="123">
      <c r="A123" s="311"/>
      <c r="B123" s="311"/>
      <c r="C123" s="311"/>
      <c r="D123" s="311"/>
      <c r="E123" s="311"/>
      <c r="F123" s="311"/>
      <c r="G123" s="247"/>
      <c r="H123" s="247"/>
      <c r="I123" s="247"/>
      <c r="J123" s="247"/>
      <c r="K123" s="247"/>
      <c r="L123" s="247"/>
      <c r="M123" s="247"/>
      <c r="N123" s="247"/>
    </row>
    <row r="124">
      <c r="A124" s="311"/>
      <c r="B124" s="311"/>
      <c r="C124" s="311"/>
      <c r="D124" s="311"/>
      <c r="E124" s="311"/>
      <c r="F124" s="311"/>
      <c r="G124" s="247"/>
      <c r="H124" s="247"/>
      <c r="I124" s="247"/>
      <c r="J124" s="247"/>
      <c r="K124" s="247"/>
      <c r="L124" s="247"/>
      <c r="M124" s="247"/>
      <c r="N124" s="247"/>
    </row>
    <row r="125">
      <c r="A125" s="311"/>
      <c r="B125" s="311"/>
      <c r="C125" s="311"/>
      <c r="D125" s="311"/>
      <c r="E125" s="311"/>
      <c r="F125" s="311"/>
      <c r="G125" s="247"/>
      <c r="H125" s="247"/>
      <c r="I125" s="247"/>
      <c r="J125" s="247"/>
      <c r="K125" s="247"/>
      <c r="L125" s="247"/>
      <c r="M125" s="247"/>
      <c r="N125" s="247"/>
    </row>
    <row r="126">
      <c r="A126" s="311"/>
      <c r="B126" s="311"/>
      <c r="C126" s="311"/>
      <c r="D126" s="311"/>
      <c r="E126" s="311"/>
      <c r="F126" s="311"/>
      <c r="G126" s="247"/>
      <c r="H126" s="247"/>
      <c r="I126" s="247"/>
      <c r="J126" s="247"/>
      <c r="K126" s="247"/>
      <c r="L126" s="247"/>
      <c r="M126" s="247"/>
      <c r="N126" s="247"/>
    </row>
    <row r="127">
      <c r="A127" s="311"/>
      <c r="B127" s="311"/>
      <c r="C127" s="311"/>
      <c r="D127" s="311"/>
      <c r="E127" s="311"/>
      <c r="F127" s="311"/>
      <c r="G127" s="247"/>
      <c r="H127" s="247"/>
      <c r="I127" s="247"/>
      <c r="J127" s="247"/>
      <c r="K127" s="247"/>
      <c r="L127" s="247"/>
      <c r="M127" s="247"/>
      <c r="N127" s="247"/>
    </row>
    <row r="128">
      <c r="A128" s="311"/>
      <c r="B128" s="311"/>
      <c r="C128" s="311"/>
      <c r="D128" s="311"/>
      <c r="E128" s="311"/>
      <c r="F128" s="311"/>
      <c r="G128" s="247"/>
      <c r="H128" s="247"/>
      <c r="I128" s="247"/>
      <c r="J128" s="247"/>
      <c r="K128" s="247"/>
      <c r="L128" s="247"/>
      <c r="M128" s="247"/>
      <c r="N128" s="247"/>
    </row>
    <row r="129">
      <c r="A129" s="311"/>
      <c r="B129" s="311"/>
      <c r="C129" s="311"/>
      <c r="D129" s="311"/>
      <c r="E129" s="311"/>
      <c r="F129" s="311"/>
      <c r="G129" s="247"/>
      <c r="H129" s="247"/>
      <c r="I129" s="247"/>
      <c r="J129" s="247"/>
      <c r="K129" s="247"/>
      <c r="L129" s="247"/>
      <c r="M129" s="247"/>
      <c r="N129" s="247"/>
    </row>
    <row r="130">
      <c r="A130" s="311"/>
      <c r="B130" s="311"/>
      <c r="C130" s="311"/>
      <c r="D130" s="311"/>
      <c r="E130" s="311"/>
      <c r="F130" s="311"/>
      <c r="G130" s="247"/>
      <c r="H130" s="247"/>
      <c r="I130" s="247"/>
      <c r="J130" s="247"/>
      <c r="K130" s="247"/>
      <c r="L130" s="247"/>
      <c r="M130" s="247"/>
      <c r="N130" s="247"/>
    </row>
    <row r="131">
      <c r="A131" s="311"/>
      <c r="B131" s="311"/>
      <c r="C131" s="311"/>
      <c r="D131" s="311"/>
      <c r="E131" s="311"/>
      <c r="F131" s="311"/>
      <c r="G131" s="247"/>
      <c r="H131" s="247"/>
      <c r="I131" s="247"/>
      <c r="J131" s="247"/>
      <c r="K131" s="247"/>
      <c r="L131" s="247"/>
      <c r="M131" s="247"/>
      <c r="N131" s="247"/>
    </row>
    <row r="132">
      <c r="A132" s="311"/>
      <c r="B132" s="311"/>
      <c r="C132" s="311"/>
      <c r="D132" s="311"/>
      <c r="E132" s="311"/>
      <c r="F132" s="311"/>
      <c r="G132" s="247"/>
      <c r="H132" s="247"/>
      <c r="I132" s="247"/>
      <c r="J132" s="247"/>
      <c r="K132" s="247"/>
      <c r="L132" s="247"/>
      <c r="M132" s="247"/>
      <c r="N132" s="247"/>
    </row>
    <row r="133">
      <c r="A133" s="311"/>
      <c r="B133" s="311"/>
      <c r="C133" s="311"/>
      <c r="D133" s="311"/>
      <c r="E133" s="311"/>
      <c r="F133" s="311"/>
      <c r="G133" s="247"/>
      <c r="H133" s="247"/>
      <c r="I133" s="247"/>
      <c r="J133" s="247"/>
      <c r="K133" s="247"/>
      <c r="L133" s="247"/>
      <c r="M133" s="247"/>
      <c r="N133" s="247"/>
    </row>
    <row r="134">
      <c r="A134" s="311"/>
      <c r="B134" s="311"/>
      <c r="C134" s="311"/>
      <c r="D134" s="311"/>
      <c r="E134" s="311"/>
      <c r="F134" s="311"/>
      <c r="G134" s="247"/>
      <c r="H134" s="247"/>
      <c r="I134" s="247"/>
      <c r="J134" s="247"/>
      <c r="K134" s="247"/>
      <c r="L134" s="247"/>
      <c r="M134" s="247"/>
      <c r="N134" s="247"/>
    </row>
    <row r="135">
      <c r="A135" s="311"/>
      <c r="B135" s="311"/>
      <c r="C135" s="311"/>
      <c r="D135" s="311"/>
      <c r="E135" s="311"/>
      <c r="F135" s="311"/>
      <c r="G135" s="247"/>
      <c r="H135" s="247"/>
      <c r="I135" s="247"/>
      <c r="J135" s="247"/>
      <c r="K135" s="247"/>
      <c r="L135" s="247"/>
      <c r="M135" s="247"/>
      <c r="N135" s="247"/>
    </row>
    <row r="136">
      <c r="A136" s="311"/>
      <c r="B136" s="311"/>
      <c r="C136" s="311"/>
      <c r="D136" s="311"/>
      <c r="E136" s="311"/>
      <c r="F136" s="311"/>
      <c r="G136" s="247"/>
      <c r="H136" s="247"/>
      <c r="I136" s="247"/>
      <c r="J136" s="247"/>
      <c r="K136" s="247"/>
      <c r="L136" s="247"/>
      <c r="M136" s="247"/>
      <c r="N136" s="247"/>
    </row>
    <row r="137">
      <c r="A137" s="311"/>
      <c r="B137" s="311"/>
      <c r="C137" s="311"/>
      <c r="D137" s="311"/>
      <c r="E137" s="311"/>
      <c r="F137" s="311"/>
      <c r="G137" s="247"/>
      <c r="H137" s="247"/>
      <c r="I137" s="247"/>
      <c r="J137" s="247"/>
      <c r="K137" s="247"/>
      <c r="L137" s="247"/>
      <c r="M137" s="247"/>
      <c r="N137" s="247"/>
    </row>
    <row r="138">
      <c r="A138" s="311"/>
      <c r="B138" s="311"/>
      <c r="C138" s="311"/>
      <c r="D138" s="311"/>
      <c r="E138" s="311"/>
      <c r="F138" s="311"/>
      <c r="G138" s="247"/>
      <c r="H138" s="247"/>
      <c r="I138" s="247"/>
      <c r="J138" s="247"/>
      <c r="K138" s="247"/>
      <c r="L138" s="247"/>
      <c r="M138" s="247"/>
      <c r="N138" s="247"/>
    </row>
    <row r="139">
      <c r="A139" s="311"/>
      <c r="B139" s="311"/>
      <c r="C139" s="311"/>
      <c r="D139" s="311"/>
      <c r="E139" s="311"/>
      <c r="F139" s="311"/>
      <c r="G139" s="247"/>
      <c r="H139" s="247"/>
      <c r="I139" s="247"/>
      <c r="J139" s="247"/>
      <c r="K139" s="247"/>
      <c r="L139" s="247"/>
      <c r="M139" s="247"/>
      <c r="N139" s="247"/>
    </row>
    <row r="140">
      <c r="A140" s="311"/>
      <c r="B140" s="311"/>
      <c r="C140" s="311"/>
      <c r="D140" s="311"/>
      <c r="E140" s="311"/>
      <c r="F140" s="311"/>
      <c r="G140" s="247"/>
      <c r="H140" s="247"/>
      <c r="I140" s="247"/>
      <c r="J140" s="247"/>
      <c r="K140" s="247"/>
      <c r="L140" s="247"/>
      <c r="M140" s="247"/>
      <c r="N140" s="247"/>
    </row>
    <row r="141">
      <c r="A141" s="311"/>
      <c r="B141" s="311"/>
      <c r="C141" s="311"/>
      <c r="D141" s="311"/>
      <c r="E141" s="311"/>
      <c r="F141" s="311"/>
      <c r="G141" s="247"/>
      <c r="H141" s="247"/>
      <c r="I141" s="247"/>
      <c r="J141" s="247"/>
      <c r="K141" s="247"/>
      <c r="L141" s="247"/>
      <c r="M141" s="247"/>
      <c r="N141" s="247"/>
    </row>
    <row r="142">
      <c r="A142" s="311"/>
      <c r="B142" s="311"/>
      <c r="C142" s="311"/>
      <c r="D142" s="311"/>
      <c r="E142" s="311"/>
      <c r="F142" s="311"/>
      <c r="G142" s="247"/>
      <c r="H142" s="247"/>
      <c r="I142" s="247"/>
      <c r="J142" s="247"/>
      <c r="K142" s="247"/>
      <c r="L142" s="247"/>
      <c r="M142" s="247"/>
      <c r="N142" s="247"/>
    </row>
    <row r="143">
      <c r="A143" s="311"/>
      <c r="B143" s="311"/>
      <c r="C143" s="311"/>
      <c r="D143" s="311"/>
      <c r="E143" s="311"/>
      <c r="F143" s="311"/>
      <c r="G143" s="247"/>
      <c r="H143" s="247"/>
      <c r="I143" s="247"/>
      <c r="J143" s="247"/>
      <c r="K143" s="247"/>
      <c r="L143" s="247"/>
      <c r="M143" s="247"/>
      <c r="N143" s="247"/>
    </row>
    <row r="144">
      <c r="A144" s="311"/>
      <c r="B144" s="311"/>
      <c r="C144" s="311"/>
      <c r="D144" s="311"/>
      <c r="E144" s="311"/>
      <c r="F144" s="311"/>
      <c r="G144" s="247"/>
      <c r="H144" s="247"/>
      <c r="I144" s="247"/>
      <c r="J144" s="247"/>
      <c r="K144" s="247"/>
      <c r="L144" s="247"/>
      <c r="M144" s="247"/>
      <c r="N144" s="247"/>
    </row>
    <row r="145">
      <c r="A145" s="311"/>
      <c r="B145" s="311"/>
      <c r="C145" s="311"/>
      <c r="D145" s="311"/>
      <c r="E145" s="311"/>
      <c r="F145" s="311"/>
      <c r="G145" s="247"/>
      <c r="H145" s="247"/>
      <c r="I145" s="247"/>
      <c r="J145" s="247"/>
      <c r="K145" s="247"/>
      <c r="L145" s="247"/>
      <c r="M145" s="247"/>
      <c r="N145" s="247"/>
    </row>
    <row r="146">
      <c r="A146" s="311"/>
      <c r="B146" s="311"/>
      <c r="C146" s="311"/>
      <c r="D146" s="311"/>
      <c r="E146" s="311"/>
      <c r="F146" s="311"/>
      <c r="G146" s="247"/>
      <c r="H146" s="247"/>
      <c r="I146" s="247"/>
      <c r="J146" s="247"/>
      <c r="K146" s="247"/>
      <c r="L146" s="247"/>
      <c r="M146" s="247"/>
      <c r="N146" s="247"/>
    </row>
    <row r="147">
      <c r="A147" s="311"/>
      <c r="B147" s="311"/>
      <c r="C147" s="311"/>
      <c r="D147" s="311"/>
      <c r="E147" s="311"/>
      <c r="F147" s="311"/>
      <c r="G147" s="247"/>
      <c r="H147" s="247"/>
      <c r="I147" s="247"/>
      <c r="J147" s="247"/>
      <c r="K147" s="247"/>
      <c r="L147" s="247"/>
      <c r="M147" s="247"/>
      <c r="N147" s="247"/>
    </row>
    <row r="148">
      <c r="A148" s="311"/>
      <c r="B148" s="311"/>
      <c r="C148" s="311"/>
      <c r="D148" s="311"/>
      <c r="E148" s="311"/>
      <c r="F148" s="311"/>
      <c r="G148" s="247"/>
      <c r="H148" s="247"/>
      <c r="I148" s="247"/>
      <c r="J148" s="247"/>
      <c r="K148" s="247"/>
      <c r="L148" s="247"/>
      <c r="M148" s="247"/>
      <c r="N148" s="247"/>
    </row>
    <row r="149">
      <c r="A149" s="311"/>
      <c r="B149" s="311"/>
      <c r="C149" s="311"/>
      <c r="D149" s="311"/>
      <c r="E149" s="311"/>
      <c r="F149" s="311"/>
      <c r="G149" s="247"/>
      <c r="H149" s="247"/>
      <c r="I149" s="247"/>
      <c r="J149" s="247"/>
      <c r="K149" s="247"/>
      <c r="L149" s="247"/>
      <c r="M149" s="247"/>
      <c r="N149" s="247"/>
    </row>
    <row r="150">
      <c r="A150" s="311"/>
      <c r="B150" s="311"/>
      <c r="C150" s="311"/>
      <c r="D150" s="311"/>
      <c r="E150" s="311"/>
      <c r="F150" s="311"/>
      <c r="G150" s="247"/>
      <c r="H150" s="247"/>
      <c r="I150" s="247"/>
      <c r="J150" s="247"/>
      <c r="K150" s="247"/>
      <c r="L150" s="247"/>
      <c r="M150" s="247"/>
      <c r="N150" s="247"/>
    </row>
    <row r="151">
      <c r="A151" s="311"/>
      <c r="B151" s="311"/>
      <c r="C151" s="311"/>
      <c r="D151" s="311"/>
      <c r="E151" s="311"/>
      <c r="F151" s="311"/>
      <c r="G151" s="247"/>
      <c r="H151" s="247"/>
      <c r="I151" s="247"/>
      <c r="J151" s="247"/>
      <c r="K151" s="247"/>
      <c r="L151" s="247"/>
      <c r="M151" s="247"/>
      <c r="N151" s="247"/>
    </row>
    <row r="152">
      <c r="A152" s="311"/>
      <c r="B152" s="311"/>
      <c r="C152" s="311"/>
      <c r="D152" s="311"/>
      <c r="E152" s="311"/>
      <c r="F152" s="311"/>
      <c r="G152" s="247"/>
      <c r="H152" s="247"/>
      <c r="I152" s="247"/>
      <c r="J152" s="247"/>
      <c r="K152" s="247"/>
      <c r="L152" s="247"/>
      <c r="M152" s="247"/>
      <c r="N152" s="247"/>
    </row>
    <row r="153">
      <c r="A153" s="311"/>
      <c r="B153" s="311"/>
      <c r="C153" s="311"/>
      <c r="D153" s="311"/>
      <c r="E153" s="311"/>
      <c r="F153" s="311"/>
      <c r="G153" s="247"/>
      <c r="H153" s="247"/>
      <c r="I153" s="247"/>
      <c r="J153" s="247"/>
      <c r="K153" s="247"/>
      <c r="L153" s="247"/>
      <c r="M153" s="247"/>
      <c r="N153" s="247"/>
    </row>
    <row r="154">
      <c r="A154" s="311"/>
      <c r="B154" s="311"/>
      <c r="C154" s="311"/>
      <c r="D154" s="311"/>
      <c r="E154" s="311"/>
      <c r="F154" s="311"/>
      <c r="G154" s="247"/>
      <c r="H154" s="247"/>
      <c r="I154" s="247"/>
      <c r="J154" s="247"/>
      <c r="K154" s="247"/>
      <c r="L154" s="247"/>
      <c r="M154" s="247"/>
      <c r="N154" s="247"/>
    </row>
    <row r="155">
      <c r="A155" s="311"/>
      <c r="B155" s="311"/>
      <c r="C155" s="311"/>
      <c r="D155" s="311"/>
      <c r="E155" s="311"/>
      <c r="F155" s="311"/>
      <c r="G155" s="247"/>
      <c r="H155" s="247"/>
      <c r="I155" s="247"/>
      <c r="J155" s="247"/>
      <c r="K155" s="247"/>
      <c r="L155" s="247"/>
      <c r="M155" s="247"/>
      <c r="N155" s="247"/>
    </row>
    <row r="156">
      <c r="A156" s="311"/>
      <c r="B156" s="311"/>
      <c r="C156" s="311"/>
      <c r="D156" s="311"/>
      <c r="E156" s="311"/>
      <c r="F156" s="311"/>
      <c r="G156" s="247"/>
      <c r="H156" s="247"/>
      <c r="I156" s="247"/>
      <c r="J156" s="247"/>
      <c r="K156" s="247"/>
      <c r="L156" s="247"/>
      <c r="M156" s="247"/>
      <c r="N156" s="247"/>
    </row>
    <row r="157">
      <c r="A157" s="311"/>
      <c r="B157" s="311"/>
      <c r="C157" s="311"/>
      <c r="D157" s="311"/>
      <c r="E157" s="311"/>
      <c r="F157" s="311"/>
      <c r="G157" s="247"/>
      <c r="H157" s="247"/>
      <c r="I157" s="247"/>
      <c r="J157" s="247"/>
      <c r="K157" s="247"/>
      <c r="L157" s="247"/>
      <c r="M157" s="247"/>
      <c r="N157" s="247"/>
    </row>
    <row r="158">
      <c r="A158" s="311"/>
      <c r="B158" s="311"/>
      <c r="C158" s="311"/>
      <c r="D158" s="311"/>
      <c r="E158" s="311"/>
      <c r="F158" s="311"/>
      <c r="G158" s="247"/>
      <c r="H158" s="247"/>
      <c r="I158" s="247"/>
      <c r="J158" s="247"/>
      <c r="K158" s="247"/>
      <c r="L158" s="247"/>
      <c r="M158" s="247"/>
      <c r="N158" s="247"/>
    </row>
    <row r="159">
      <c r="A159" s="311"/>
      <c r="B159" s="311"/>
      <c r="C159" s="311"/>
      <c r="D159" s="311"/>
      <c r="E159" s="311"/>
      <c r="F159" s="311"/>
      <c r="G159" s="247"/>
      <c r="H159" s="247"/>
      <c r="I159" s="247"/>
      <c r="J159" s="247"/>
      <c r="K159" s="247"/>
      <c r="L159" s="247"/>
      <c r="M159" s="247"/>
      <c r="N159" s="247"/>
    </row>
    <row r="160">
      <c r="A160" s="311"/>
      <c r="B160" s="311"/>
      <c r="C160" s="311"/>
      <c r="D160" s="311"/>
      <c r="E160" s="311"/>
      <c r="F160" s="311"/>
      <c r="G160" s="247"/>
      <c r="H160" s="247"/>
      <c r="I160" s="247"/>
      <c r="J160" s="247"/>
      <c r="K160" s="247"/>
      <c r="L160" s="247"/>
      <c r="M160" s="247"/>
      <c r="N160" s="247"/>
    </row>
    <row r="161">
      <c r="A161" s="311"/>
      <c r="B161" s="311"/>
      <c r="C161" s="311"/>
      <c r="D161" s="311"/>
      <c r="E161" s="311"/>
      <c r="F161" s="311"/>
      <c r="G161" s="247"/>
      <c r="H161" s="247"/>
      <c r="I161" s="247"/>
      <c r="J161" s="247"/>
      <c r="K161" s="247"/>
      <c r="L161" s="247"/>
      <c r="M161" s="247"/>
      <c r="N161" s="247"/>
    </row>
    <row r="162">
      <c r="A162" s="311"/>
      <c r="B162" s="311"/>
      <c r="C162" s="311"/>
      <c r="D162" s="311"/>
      <c r="E162" s="311"/>
      <c r="F162" s="311"/>
      <c r="G162" s="247"/>
      <c r="H162" s="247"/>
      <c r="I162" s="247"/>
      <c r="J162" s="247"/>
      <c r="K162" s="247"/>
      <c r="L162" s="247"/>
      <c r="M162" s="247"/>
      <c r="N162" s="247"/>
    </row>
    <row r="163">
      <c r="A163" s="311"/>
      <c r="B163" s="311"/>
      <c r="C163" s="311"/>
      <c r="D163" s="311"/>
      <c r="E163" s="311"/>
      <c r="F163" s="311"/>
      <c r="G163" s="247"/>
      <c r="H163" s="247"/>
      <c r="I163" s="247"/>
      <c r="J163" s="247"/>
      <c r="K163" s="247"/>
      <c r="L163" s="247"/>
      <c r="M163" s="247"/>
      <c r="N163" s="247"/>
    </row>
    <row r="164">
      <c r="A164" s="311"/>
      <c r="B164" s="311"/>
      <c r="C164" s="311"/>
      <c r="D164" s="311"/>
      <c r="E164" s="311"/>
      <c r="F164" s="311"/>
      <c r="G164" s="247"/>
      <c r="H164" s="247"/>
      <c r="I164" s="247"/>
      <c r="J164" s="247"/>
      <c r="K164" s="247"/>
      <c r="L164" s="247"/>
      <c r="M164" s="247"/>
      <c r="N164" s="247"/>
    </row>
    <row r="165">
      <c r="A165" s="311"/>
      <c r="B165" s="311"/>
      <c r="C165" s="311"/>
      <c r="D165" s="311"/>
      <c r="E165" s="311"/>
      <c r="F165" s="311"/>
      <c r="G165" s="247"/>
      <c r="H165" s="247"/>
      <c r="I165" s="247"/>
      <c r="J165" s="247"/>
      <c r="K165" s="247"/>
      <c r="L165" s="247"/>
      <c r="M165" s="247"/>
      <c r="N165" s="247"/>
    </row>
    <row r="166">
      <c r="A166" s="311"/>
      <c r="B166" s="311"/>
      <c r="C166" s="311"/>
      <c r="D166" s="311"/>
      <c r="E166" s="311"/>
      <c r="F166" s="311"/>
      <c r="G166" s="247"/>
      <c r="H166" s="247"/>
      <c r="I166" s="247"/>
      <c r="J166" s="247"/>
      <c r="K166" s="247"/>
      <c r="L166" s="247"/>
      <c r="M166" s="247"/>
      <c r="N166" s="247"/>
    </row>
    <row r="167">
      <c r="A167" s="311"/>
      <c r="B167" s="311"/>
      <c r="C167" s="311"/>
      <c r="D167" s="311"/>
      <c r="E167" s="311"/>
      <c r="F167" s="311"/>
      <c r="G167" s="247"/>
      <c r="H167" s="247"/>
      <c r="I167" s="247"/>
      <c r="J167" s="247"/>
      <c r="K167" s="247"/>
      <c r="L167" s="247"/>
      <c r="M167" s="247"/>
      <c r="N167" s="247"/>
    </row>
    <row r="168">
      <c r="A168" s="311"/>
      <c r="B168" s="311"/>
      <c r="C168" s="311"/>
      <c r="D168" s="311"/>
      <c r="E168" s="311"/>
      <c r="F168" s="311"/>
      <c r="G168" s="247"/>
      <c r="H168" s="247"/>
      <c r="I168" s="247"/>
      <c r="J168" s="247"/>
      <c r="K168" s="247"/>
      <c r="L168" s="247"/>
      <c r="M168" s="247"/>
      <c r="N168" s="247"/>
    </row>
    <row r="169">
      <c r="A169" s="311"/>
      <c r="B169" s="311"/>
      <c r="C169" s="311"/>
      <c r="D169" s="311"/>
      <c r="E169" s="311"/>
      <c r="F169" s="311"/>
      <c r="G169" s="247"/>
      <c r="H169" s="247"/>
      <c r="I169" s="247"/>
      <c r="J169" s="247"/>
      <c r="K169" s="247"/>
      <c r="L169" s="247"/>
      <c r="M169" s="247"/>
      <c r="N169" s="247"/>
    </row>
    <row r="170">
      <c r="A170" s="311"/>
      <c r="B170" s="311"/>
      <c r="C170" s="311"/>
      <c r="D170" s="311"/>
      <c r="E170" s="311"/>
      <c r="F170" s="311"/>
      <c r="G170" s="247"/>
      <c r="H170" s="247"/>
      <c r="I170" s="247"/>
      <c r="J170" s="247"/>
      <c r="K170" s="247"/>
      <c r="L170" s="247"/>
      <c r="M170" s="247"/>
      <c r="N170" s="247"/>
    </row>
    <row r="171">
      <c r="A171" s="311"/>
      <c r="B171" s="311"/>
      <c r="C171" s="311"/>
      <c r="D171" s="311"/>
      <c r="E171" s="311"/>
      <c r="F171" s="311"/>
      <c r="G171" s="247"/>
      <c r="H171" s="247"/>
      <c r="I171" s="247"/>
      <c r="J171" s="247"/>
      <c r="K171" s="247"/>
      <c r="L171" s="247"/>
      <c r="M171" s="247"/>
      <c r="N171" s="247"/>
    </row>
    <row r="172">
      <c r="A172" s="311"/>
      <c r="B172" s="311"/>
      <c r="C172" s="311"/>
      <c r="D172" s="311"/>
      <c r="E172" s="311"/>
      <c r="F172" s="311"/>
      <c r="G172" s="247"/>
      <c r="H172" s="247"/>
      <c r="I172" s="247"/>
      <c r="J172" s="247"/>
      <c r="K172" s="247"/>
      <c r="L172" s="247"/>
      <c r="M172" s="247"/>
      <c r="N172" s="247"/>
    </row>
    <row r="173">
      <c r="A173" s="311"/>
      <c r="B173" s="311"/>
      <c r="C173" s="311"/>
      <c r="D173" s="311"/>
      <c r="E173" s="311"/>
      <c r="F173" s="311"/>
      <c r="G173" s="247"/>
      <c r="H173" s="247"/>
      <c r="I173" s="247"/>
      <c r="J173" s="247"/>
      <c r="K173" s="247"/>
      <c r="L173" s="247"/>
      <c r="M173" s="247"/>
      <c r="N173" s="247"/>
    </row>
    <row r="174">
      <c r="A174" s="311"/>
      <c r="B174" s="311"/>
      <c r="C174" s="311"/>
      <c r="D174" s="311"/>
      <c r="E174" s="311"/>
      <c r="F174" s="311"/>
      <c r="G174" s="247"/>
      <c r="H174" s="247"/>
      <c r="I174" s="247"/>
      <c r="J174" s="247"/>
      <c r="K174" s="247"/>
      <c r="L174" s="247"/>
      <c r="M174" s="247"/>
      <c r="N174" s="247"/>
    </row>
    <row r="175">
      <c r="A175" s="311"/>
      <c r="B175" s="311"/>
      <c r="C175" s="311"/>
      <c r="D175" s="311"/>
      <c r="E175" s="311"/>
      <c r="F175" s="311"/>
      <c r="G175" s="247"/>
      <c r="H175" s="247"/>
      <c r="I175" s="247"/>
      <c r="J175" s="247"/>
      <c r="K175" s="247"/>
      <c r="L175" s="247"/>
      <c r="M175" s="247"/>
      <c r="N175" s="247"/>
    </row>
    <row r="176">
      <c r="A176" s="311"/>
      <c r="B176" s="311"/>
      <c r="C176" s="311"/>
      <c r="D176" s="311"/>
      <c r="E176" s="311"/>
      <c r="F176" s="311"/>
      <c r="G176" s="247"/>
      <c r="H176" s="247"/>
      <c r="I176" s="247"/>
      <c r="J176" s="247"/>
      <c r="K176" s="247"/>
      <c r="L176" s="247"/>
      <c r="M176" s="247"/>
      <c r="N176" s="247"/>
    </row>
    <row r="177">
      <c r="A177" s="311"/>
      <c r="B177" s="311"/>
      <c r="C177" s="311"/>
      <c r="D177" s="311"/>
      <c r="E177" s="311"/>
      <c r="F177" s="311"/>
      <c r="G177" s="247"/>
      <c r="H177" s="247"/>
      <c r="I177" s="247"/>
      <c r="J177" s="247"/>
      <c r="K177" s="247"/>
      <c r="L177" s="247"/>
      <c r="M177" s="247"/>
      <c r="N177" s="247"/>
    </row>
    <row r="178">
      <c r="A178" s="311"/>
      <c r="B178" s="311"/>
      <c r="C178" s="311"/>
      <c r="D178" s="311"/>
      <c r="E178" s="311"/>
      <c r="F178" s="311"/>
      <c r="G178" s="247"/>
      <c r="H178" s="247"/>
      <c r="I178" s="247"/>
      <c r="J178" s="247"/>
      <c r="K178" s="247"/>
      <c r="L178" s="247"/>
      <c r="M178" s="247"/>
      <c r="N178" s="247"/>
    </row>
    <row r="179">
      <c r="A179" s="311"/>
      <c r="B179" s="311"/>
      <c r="C179" s="311"/>
      <c r="D179" s="311"/>
      <c r="E179" s="311"/>
      <c r="F179" s="311"/>
      <c r="G179" s="247"/>
      <c r="H179" s="247"/>
      <c r="I179" s="247"/>
      <c r="J179" s="247"/>
      <c r="K179" s="247"/>
      <c r="L179" s="247"/>
      <c r="M179" s="247"/>
      <c r="N179" s="247"/>
    </row>
    <row r="180">
      <c r="A180" s="311"/>
      <c r="B180" s="311"/>
      <c r="C180" s="311"/>
      <c r="D180" s="311"/>
      <c r="E180" s="311"/>
      <c r="F180" s="311"/>
      <c r="G180" s="247"/>
      <c r="H180" s="247"/>
      <c r="I180" s="247"/>
      <c r="J180" s="247"/>
      <c r="K180" s="247"/>
      <c r="L180" s="247"/>
      <c r="M180" s="247"/>
      <c r="N180" s="247"/>
    </row>
    <row r="181">
      <c r="A181" s="311"/>
      <c r="B181" s="311"/>
      <c r="C181" s="311"/>
      <c r="D181" s="311"/>
      <c r="E181" s="311"/>
      <c r="F181" s="311"/>
      <c r="G181" s="247"/>
      <c r="H181" s="247"/>
      <c r="I181" s="247"/>
      <c r="J181" s="247"/>
      <c r="K181" s="247"/>
      <c r="L181" s="247"/>
      <c r="M181" s="247"/>
      <c r="N181" s="247"/>
    </row>
    <row r="182">
      <c r="A182" s="311"/>
      <c r="B182" s="311"/>
      <c r="C182" s="311"/>
      <c r="D182" s="311"/>
      <c r="E182" s="311"/>
      <c r="F182" s="311"/>
      <c r="G182" s="247"/>
      <c r="H182" s="247"/>
      <c r="I182" s="247"/>
      <c r="J182" s="247"/>
      <c r="K182" s="247"/>
      <c r="L182" s="247"/>
      <c r="M182" s="247"/>
      <c r="N182" s="247"/>
    </row>
    <row r="183">
      <c r="A183" s="311"/>
      <c r="B183" s="311"/>
      <c r="C183" s="311"/>
      <c r="D183" s="311"/>
      <c r="E183" s="311"/>
      <c r="F183" s="311"/>
      <c r="G183" s="247"/>
      <c r="H183" s="247"/>
      <c r="I183" s="247"/>
      <c r="J183" s="247"/>
      <c r="K183" s="247"/>
      <c r="L183" s="247"/>
      <c r="M183" s="247"/>
      <c r="N183" s="247"/>
    </row>
    <row r="184">
      <c r="A184" s="311"/>
      <c r="B184" s="311"/>
      <c r="C184" s="311"/>
      <c r="D184" s="311"/>
      <c r="E184" s="311"/>
      <c r="F184" s="311"/>
      <c r="G184" s="247"/>
      <c r="H184" s="247"/>
      <c r="I184" s="247"/>
      <c r="J184" s="247"/>
      <c r="K184" s="247"/>
      <c r="L184" s="247"/>
      <c r="M184" s="247"/>
      <c r="N184" s="247"/>
    </row>
    <row r="185">
      <c r="A185" s="311"/>
      <c r="B185" s="311"/>
      <c r="C185" s="311"/>
      <c r="D185" s="311"/>
      <c r="E185" s="311"/>
      <c r="F185" s="311"/>
      <c r="G185" s="247"/>
      <c r="H185" s="247"/>
      <c r="I185" s="247"/>
      <c r="J185" s="247"/>
      <c r="K185" s="247"/>
      <c r="L185" s="247"/>
      <c r="M185" s="247"/>
      <c r="N185" s="247"/>
    </row>
    <row r="186">
      <c r="A186" s="311"/>
      <c r="B186" s="311"/>
      <c r="C186" s="311"/>
      <c r="D186" s="311"/>
      <c r="E186" s="311"/>
      <c r="F186" s="311"/>
      <c r="G186" s="247"/>
      <c r="H186" s="247"/>
      <c r="I186" s="247"/>
      <c r="J186" s="247"/>
      <c r="K186" s="247"/>
      <c r="L186" s="247"/>
      <c r="M186" s="247"/>
      <c r="N186" s="247"/>
    </row>
    <row r="187">
      <c r="A187" s="311"/>
      <c r="B187" s="311"/>
      <c r="C187" s="311"/>
      <c r="D187" s="311"/>
      <c r="E187" s="311"/>
      <c r="F187" s="311"/>
      <c r="G187" s="247"/>
      <c r="H187" s="247"/>
      <c r="I187" s="247"/>
      <c r="J187" s="247"/>
      <c r="K187" s="247"/>
      <c r="L187" s="247"/>
      <c r="M187" s="247"/>
      <c r="N187" s="247"/>
    </row>
    <row r="188">
      <c r="A188" s="311"/>
      <c r="B188" s="311"/>
      <c r="C188" s="311"/>
      <c r="D188" s="311"/>
      <c r="E188" s="311"/>
      <c r="F188" s="311"/>
      <c r="G188" s="247"/>
      <c r="H188" s="247"/>
      <c r="I188" s="247"/>
      <c r="J188" s="247"/>
      <c r="K188" s="247"/>
      <c r="L188" s="247"/>
      <c r="M188" s="247"/>
      <c r="N188" s="247"/>
    </row>
    <row r="189">
      <c r="A189" s="311"/>
      <c r="B189" s="311"/>
      <c r="C189" s="311"/>
      <c r="D189" s="311"/>
      <c r="E189" s="311"/>
      <c r="F189" s="311"/>
      <c r="G189" s="247"/>
      <c r="H189" s="247"/>
      <c r="I189" s="247"/>
      <c r="J189" s="247"/>
      <c r="K189" s="247"/>
      <c r="L189" s="247"/>
      <c r="M189" s="247"/>
      <c r="N189" s="247"/>
    </row>
    <row r="190">
      <c r="A190" s="311"/>
      <c r="B190" s="311"/>
      <c r="C190" s="311"/>
      <c r="D190" s="311"/>
      <c r="E190" s="311"/>
      <c r="F190" s="311"/>
      <c r="G190" s="247"/>
      <c r="H190" s="247"/>
      <c r="I190" s="247"/>
      <c r="J190" s="247"/>
      <c r="K190" s="247"/>
      <c r="L190" s="247"/>
      <c r="M190" s="247"/>
      <c r="N190" s="247"/>
    </row>
    <row r="191">
      <c r="A191" s="311"/>
      <c r="B191" s="311"/>
      <c r="C191" s="311"/>
      <c r="D191" s="311"/>
      <c r="E191" s="311"/>
      <c r="F191" s="311"/>
      <c r="G191" s="247"/>
      <c r="H191" s="247"/>
      <c r="I191" s="247"/>
      <c r="J191" s="247"/>
      <c r="K191" s="247"/>
      <c r="L191" s="247"/>
      <c r="M191" s="247"/>
      <c r="N191" s="247"/>
    </row>
    <row r="192">
      <c r="A192" s="311"/>
      <c r="B192" s="311"/>
      <c r="C192" s="311"/>
      <c r="D192" s="311"/>
      <c r="E192" s="311"/>
      <c r="F192" s="311"/>
      <c r="G192" s="247"/>
      <c r="H192" s="247"/>
      <c r="I192" s="247"/>
      <c r="J192" s="247"/>
      <c r="K192" s="247"/>
      <c r="L192" s="247"/>
      <c r="M192" s="247"/>
      <c r="N192" s="247"/>
    </row>
    <row r="193">
      <c r="A193" s="311"/>
      <c r="B193" s="311"/>
      <c r="C193" s="311"/>
      <c r="D193" s="311"/>
      <c r="E193" s="311"/>
      <c r="F193" s="311"/>
      <c r="G193" s="247"/>
      <c r="H193" s="247"/>
      <c r="I193" s="247"/>
      <c r="J193" s="247"/>
      <c r="K193" s="247"/>
      <c r="L193" s="247"/>
      <c r="M193" s="247"/>
      <c r="N193" s="247"/>
    </row>
    <row r="194">
      <c r="A194" s="311"/>
      <c r="B194" s="311"/>
      <c r="C194" s="311"/>
      <c r="D194" s="311"/>
      <c r="E194" s="311"/>
      <c r="F194" s="311"/>
      <c r="G194" s="247"/>
      <c r="H194" s="247"/>
      <c r="I194" s="247"/>
      <c r="J194" s="247"/>
      <c r="K194" s="247"/>
      <c r="L194" s="247"/>
      <c r="M194" s="247"/>
      <c r="N194" s="247"/>
    </row>
    <row r="195">
      <c r="A195" s="311"/>
      <c r="B195" s="311"/>
      <c r="C195" s="311"/>
      <c r="D195" s="311"/>
      <c r="E195" s="311"/>
      <c r="F195" s="311"/>
      <c r="G195" s="247"/>
      <c r="H195" s="247"/>
      <c r="I195" s="247"/>
      <c r="J195" s="247"/>
      <c r="K195" s="247"/>
      <c r="L195" s="247"/>
      <c r="M195" s="247"/>
      <c r="N195" s="247"/>
    </row>
    <row r="196">
      <c r="A196" s="311"/>
      <c r="B196" s="311"/>
      <c r="C196" s="311"/>
      <c r="D196" s="311"/>
      <c r="E196" s="311"/>
      <c r="F196" s="311"/>
      <c r="G196" s="247"/>
      <c r="H196" s="247"/>
      <c r="I196" s="247"/>
      <c r="J196" s="247"/>
      <c r="K196" s="247"/>
      <c r="L196" s="247"/>
      <c r="M196" s="247"/>
      <c r="N196" s="247"/>
    </row>
    <row r="197">
      <c r="A197" s="311"/>
      <c r="B197" s="311"/>
      <c r="C197" s="311"/>
      <c r="D197" s="311"/>
      <c r="E197" s="311"/>
      <c r="F197" s="311"/>
      <c r="G197" s="247"/>
      <c r="H197" s="247"/>
      <c r="I197" s="247"/>
      <c r="J197" s="247"/>
      <c r="K197" s="247"/>
      <c r="L197" s="247"/>
      <c r="M197" s="247"/>
      <c r="N197" s="247"/>
    </row>
    <row r="198">
      <c r="A198" s="311"/>
      <c r="B198" s="311"/>
      <c r="C198" s="311"/>
      <c r="D198" s="311"/>
      <c r="E198" s="311"/>
      <c r="F198" s="311"/>
      <c r="G198" s="247"/>
      <c r="H198" s="247"/>
      <c r="I198" s="247"/>
      <c r="J198" s="247"/>
      <c r="K198" s="247"/>
      <c r="L198" s="247"/>
      <c r="M198" s="247"/>
      <c r="N198" s="247"/>
    </row>
    <row r="199">
      <c r="A199" s="311"/>
      <c r="B199" s="311"/>
      <c r="C199" s="311"/>
      <c r="D199" s="311"/>
      <c r="E199" s="311"/>
      <c r="F199" s="311"/>
      <c r="G199" s="247"/>
      <c r="H199" s="247"/>
      <c r="I199" s="247"/>
      <c r="J199" s="247"/>
      <c r="K199" s="247"/>
      <c r="L199" s="247"/>
      <c r="M199" s="247"/>
      <c r="N199" s="247"/>
    </row>
    <row r="200">
      <c r="A200" s="311"/>
      <c r="B200" s="311"/>
      <c r="C200" s="311"/>
      <c r="D200" s="311"/>
      <c r="E200" s="311"/>
      <c r="F200" s="311"/>
      <c r="G200" s="247"/>
      <c r="H200" s="247"/>
      <c r="I200" s="247"/>
      <c r="J200" s="247"/>
      <c r="K200" s="247"/>
      <c r="L200" s="247"/>
      <c r="M200" s="247"/>
      <c r="N200" s="247"/>
    </row>
    <row r="201">
      <c r="A201" s="311"/>
      <c r="B201" s="311"/>
      <c r="C201" s="311"/>
      <c r="D201" s="311"/>
      <c r="E201" s="311"/>
      <c r="F201" s="311"/>
      <c r="G201" s="247"/>
      <c r="H201" s="247"/>
      <c r="I201" s="247"/>
      <c r="J201" s="247"/>
      <c r="K201" s="247"/>
      <c r="L201" s="247"/>
      <c r="M201" s="247"/>
      <c r="N201" s="247"/>
    </row>
    <row r="202">
      <c r="A202" s="311"/>
      <c r="B202" s="311"/>
      <c r="C202" s="311"/>
      <c r="D202" s="311"/>
      <c r="E202" s="311"/>
      <c r="F202" s="311"/>
      <c r="G202" s="247"/>
      <c r="H202" s="247"/>
      <c r="I202" s="247"/>
      <c r="J202" s="247"/>
      <c r="K202" s="247"/>
      <c r="L202" s="247"/>
      <c r="M202" s="247"/>
      <c r="N202" s="247"/>
    </row>
    <row r="203">
      <c r="A203" s="311"/>
      <c r="B203" s="311"/>
      <c r="C203" s="311"/>
      <c r="D203" s="311"/>
      <c r="E203" s="311"/>
      <c r="F203" s="311"/>
      <c r="G203" s="247"/>
      <c r="H203" s="247"/>
      <c r="I203" s="247"/>
      <c r="J203" s="247"/>
      <c r="K203" s="247"/>
      <c r="L203" s="247"/>
      <c r="M203" s="247"/>
      <c r="N203" s="247"/>
    </row>
    <row r="204">
      <c r="A204" s="311"/>
      <c r="B204" s="311"/>
      <c r="C204" s="311"/>
      <c r="D204" s="311"/>
      <c r="E204" s="311"/>
      <c r="F204" s="311"/>
      <c r="G204" s="247"/>
      <c r="H204" s="247"/>
      <c r="I204" s="247"/>
      <c r="J204" s="247"/>
      <c r="K204" s="247"/>
      <c r="L204" s="247"/>
      <c r="M204" s="247"/>
      <c r="N204" s="247"/>
    </row>
    <row r="205">
      <c r="A205" s="311"/>
      <c r="B205" s="311"/>
      <c r="C205" s="311"/>
      <c r="D205" s="311"/>
      <c r="E205" s="311"/>
      <c r="F205" s="311"/>
      <c r="G205" s="247"/>
      <c r="H205" s="247"/>
      <c r="I205" s="247"/>
      <c r="J205" s="247"/>
      <c r="K205" s="247"/>
      <c r="L205" s="247"/>
      <c r="M205" s="247"/>
      <c r="N205" s="247"/>
    </row>
    <row r="206">
      <c r="A206" s="311"/>
      <c r="B206" s="311"/>
      <c r="C206" s="311"/>
      <c r="D206" s="311"/>
      <c r="E206" s="311"/>
      <c r="F206" s="311"/>
      <c r="G206" s="247"/>
      <c r="H206" s="247"/>
      <c r="I206" s="247"/>
      <c r="J206" s="247"/>
      <c r="K206" s="247"/>
      <c r="L206" s="247"/>
      <c r="M206" s="247"/>
      <c r="N206" s="247"/>
    </row>
    <row r="207">
      <c r="A207" s="311"/>
      <c r="B207" s="311"/>
      <c r="C207" s="311"/>
      <c r="D207" s="311"/>
      <c r="E207" s="311"/>
      <c r="F207" s="311"/>
      <c r="G207" s="247"/>
      <c r="H207" s="247"/>
      <c r="I207" s="247"/>
      <c r="J207" s="247"/>
      <c r="K207" s="247"/>
      <c r="L207" s="247"/>
      <c r="M207" s="247"/>
      <c r="N207" s="247"/>
    </row>
    <row r="208">
      <c r="A208" s="311"/>
      <c r="B208" s="311"/>
      <c r="C208" s="311"/>
      <c r="D208" s="311"/>
      <c r="E208" s="311"/>
      <c r="F208" s="311"/>
      <c r="G208" s="247"/>
      <c r="H208" s="247"/>
      <c r="I208" s="247"/>
      <c r="J208" s="247"/>
      <c r="K208" s="247"/>
      <c r="L208" s="247"/>
      <c r="M208" s="247"/>
      <c r="N208" s="247"/>
    </row>
    <row r="209">
      <c r="A209" s="311"/>
      <c r="B209" s="311"/>
      <c r="C209" s="311"/>
      <c r="D209" s="311"/>
      <c r="E209" s="311"/>
      <c r="F209" s="311"/>
      <c r="G209" s="247"/>
      <c r="H209" s="247"/>
      <c r="I209" s="247"/>
      <c r="J209" s="247"/>
      <c r="K209" s="247"/>
      <c r="L209" s="247"/>
      <c r="M209" s="247"/>
      <c r="N209" s="247"/>
    </row>
    <row r="210">
      <c r="A210" s="311"/>
      <c r="B210" s="311"/>
      <c r="C210" s="311"/>
      <c r="D210" s="311"/>
      <c r="E210" s="311"/>
      <c r="F210" s="311"/>
      <c r="G210" s="247"/>
      <c r="H210" s="247"/>
      <c r="I210" s="247"/>
      <c r="J210" s="247"/>
      <c r="K210" s="247"/>
      <c r="L210" s="247"/>
      <c r="M210" s="247"/>
      <c r="N210" s="247"/>
    </row>
    <row r="211">
      <c r="A211" s="311"/>
      <c r="B211" s="311"/>
      <c r="C211" s="311"/>
      <c r="D211" s="311"/>
      <c r="E211" s="311"/>
      <c r="F211" s="311"/>
      <c r="G211" s="247"/>
      <c r="H211" s="247"/>
      <c r="I211" s="247"/>
      <c r="J211" s="247"/>
      <c r="K211" s="247"/>
      <c r="L211" s="247"/>
      <c r="M211" s="247"/>
      <c r="N211" s="247"/>
    </row>
    <row r="212">
      <c r="A212" s="311"/>
      <c r="B212" s="311"/>
      <c r="C212" s="311"/>
      <c r="D212" s="311"/>
      <c r="E212" s="311"/>
      <c r="F212" s="311"/>
      <c r="G212" s="247"/>
      <c r="H212" s="247"/>
      <c r="I212" s="247"/>
      <c r="J212" s="247"/>
      <c r="K212" s="247"/>
      <c r="L212" s="247"/>
      <c r="M212" s="247"/>
      <c r="N212" s="247"/>
    </row>
    <row r="213">
      <c r="A213" s="311"/>
      <c r="B213" s="311"/>
      <c r="C213" s="311"/>
      <c r="D213" s="311"/>
      <c r="E213" s="311"/>
      <c r="F213" s="311"/>
      <c r="G213" s="247"/>
      <c r="H213" s="247"/>
      <c r="I213" s="247"/>
      <c r="J213" s="247"/>
      <c r="K213" s="247"/>
      <c r="L213" s="247"/>
      <c r="M213" s="247"/>
      <c r="N213" s="247"/>
    </row>
    <row r="214">
      <c r="A214" s="311"/>
      <c r="B214" s="311"/>
      <c r="C214" s="311"/>
      <c r="D214" s="311"/>
      <c r="E214" s="311"/>
      <c r="F214" s="311"/>
      <c r="G214" s="247"/>
      <c r="H214" s="247"/>
      <c r="I214" s="247"/>
      <c r="J214" s="247"/>
      <c r="K214" s="247"/>
      <c r="L214" s="247"/>
      <c r="M214" s="247"/>
      <c r="N214" s="247"/>
    </row>
    <row r="215">
      <c r="A215" s="311"/>
      <c r="B215" s="311"/>
      <c r="C215" s="311"/>
      <c r="D215" s="311"/>
      <c r="E215" s="311"/>
      <c r="F215" s="311"/>
      <c r="G215" s="247"/>
      <c r="H215" s="247"/>
      <c r="I215" s="247"/>
      <c r="J215" s="247"/>
      <c r="K215" s="247"/>
      <c r="L215" s="247"/>
      <c r="M215" s="247"/>
      <c r="N215" s="247"/>
    </row>
    <row r="216">
      <c r="A216" s="311"/>
      <c r="B216" s="311"/>
      <c r="C216" s="311"/>
      <c r="D216" s="311"/>
      <c r="E216" s="311"/>
      <c r="F216" s="311"/>
      <c r="G216" s="247"/>
      <c r="H216" s="247"/>
      <c r="I216" s="247"/>
      <c r="J216" s="247"/>
      <c r="K216" s="247"/>
      <c r="L216" s="247"/>
      <c r="M216" s="247"/>
      <c r="N216" s="247"/>
    </row>
    <row r="217">
      <c r="A217" s="311"/>
      <c r="B217" s="311"/>
      <c r="C217" s="311"/>
      <c r="D217" s="311"/>
      <c r="E217" s="311"/>
      <c r="F217" s="311"/>
      <c r="G217" s="247"/>
      <c r="H217" s="247"/>
      <c r="I217" s="247"/>
      <c r="J217" s="247"/>
      <c r="K217" s="247"/>
      <c r="L217" s="247"/>
      <c r="M217" s="247"/>
      <c r="N217" s="247"/>
    </row>
    <row r="218">
      <c r="A218" s="311"/>
      <c r="B218" s="311"/>
      <c r="C218" s="311"/>
      <c r="D218" s="311"/>
      <c r="E218" s="311"/>
      <c r="F218" s="311"/>
      <c r="G218" s="247"/>
      <c r="H218" s="247"/>
      <c r="I218" s="247"/>
      <c r="J218" s="247"/>
      <c r="K218" s="247"/>
      <c r="L218" s="247"/>
      <c r="M218" s="247"/>
      <c r="N218" s="247"/>
    </row>
    <row r="219">
      <c r="A219" s="311"/>
      <c r="B219" s="311"/>
      <c r="C219" s="311"/>
      <c r="D219" s="311"/>
      <c r="E219" s="311"/>
      <c r="F219" s="311"/>
      <c r="G219" s="247"/>
      <c r="H219" s="247"/>
      <c r="I219" s="247"/>
      <c r="J219" s="247"/>
      <c r="K219" s="247"/>
      <c r="L219" s="247"/>
      <c r="M219" s="247"/>
      <c r="N219" s="247"/>
    </row>
    <row r="220">
      <c r="A220" s="311"/>
      <c r="B220" s="311"/>
      <c r="C220" s="311"/>
      <c r="D220" s="311"/>
      <c r="E220" s="311"/>
      <c r="F220" s="311"/>
      <c r="G220" s="247"/>
      <c r="H220" s="247"/>
      <c r="I220" s="247"/>
      <c r="J220" s="247"/>
      <c r="K220" s="247"/>
      <c r="L220" s="247"/>
      <c r="M220" s="247"/>
      <c r="N220" s="247"/>
    </row>
    <row r="221">
      <c r="A221" s="311"/>
      <c r="B221" s="311"/>
      <c r="C221" s="311"/>
      <c r="D221" s="311"/>
      <c r="E221" s="311"/>
      <c r="F221" s="311"/>
      <c r="G221" s="247"/>
      <c r="H221" s="247"/>
      <c r="I221" s="247"/>
      <c r="J221" s="247"/>
      <c r="K221" s="247"/>
      <c r="L221" s="247"/>
      <c r="M221" s="247"/>
      <c r="N221" s="247"/>
    </row>
    <row r="222">
      <c r="A222" s="311"/>
      <c r="B222" s="311"/>
      <c r="C222" s="311"/>
      <c r="D222" s="311"/>
      <c r="E222" s="311"/>
      <c r="F222" s="311"/>
      <c r="G222" s="247"/>
      <c r="H222" s="247"/>
      <c r="I222" s="247"/>
      <c r="J222" s="247"/>
      <c r="K222" s="247"/>
      <c r="L222" s="247"/>
      <c r="M222" s="247"/>
      <c r="N222" s="247"/>
    </row>
    <row r="223">
      <c r="A223" s="311"/>
      <c r="B223" s="311"/>
      <c r="C223" s="311"/>
      <c r="D223" s="311"/>
      <c r="E223" s="311"/>
      <c r="F223" s="311"/>
      <c r="G223" s="247"/>
      <c r="H223" s="247"/>
      <c r="I223" s="247"/>
      <c r="J223" s="247"/>
      <c r="K223" s="247"/>
      <c r="L223" s="247"/>
      <c r="M223" s="247"/>
      <c r="N223" s="247"/>
    </row>
    <row r="224">
      <c r="A224" s="311"/>
      <c r="B224" s="311"/>
      <c r="C224" s="311"/>
      <c r="D224" s="311"/>
      <c r="E224" s="311"/>
      <c r="F224" s="311"/>
      <c r="G224" s="247"/>
      <c r="H224" s="247"/>
      <c r="I224" s="247"/>
      <c r="J224" s="247"/>
      <c r="K224" s="247"/>
      <c r="L224" s="247"/>
      <c r="M224" s="247"/>
      <c r="N224" s="247"/>
    </row>
    <row r="225">
      <c r="A225" s="311"/>
      <c r="B225" s="311"/>
      <c r="C225" s="311"/>
      <c r="D225" s="311"/>
      <c r="E225" s="311"/>
      <c r="F225" s="311"/>
      <c r="G225" s="247"/>
      <c r="H225" s="247"/>
      <c r="I225" s="247"/>
      <c r="J225" s="247"/>
      <c r="K225" s="247"/>
      <c r="L225" s="247"/>
      <c r="M225" s="247"/>
      <c r="N225" s="247"/>
    </row>
    <row r="226">
      <c r="A226" s="311"/>
      <c r="B226" s="311"/>
      <c r="C226" s="311"/>
      <c r="D226" s="311"/>
      <c r="E226" s="311"/>
      <c r="F226" s="311"/>
      <c r="G226" s="247"/>
      <c r="H226" s="247"/>
      <c r="I226" s="247"/>
      <c r="J226" s="247"/>
      <c r="K226" s="247"/>
      <c r="L226" s="247"/>
      <c r="M226" s="247"/>
      <c r="N226" s="247"/>
    </row>
    <row r="227">
      <c r="A227" s="311"/>
      <c r="B227" s="311"/>
      <c r="C227" s="311"/>
      <c r="D227" s="311"/>
      <c r="E227" s="311"/>
      <c r="F227" s="311"/>
      <c r="G227" s="247"/>
      <c r="H227" s="247"/>
      <c r="I227" s="247"/>
      <c r="J227" s="247"/>
      <c r="K227" s="247"/>
      <c r="L227" s="247"/>
      <c r="M227" s="247"/>
      <c r="N227" s="247"/>
    </row>
    <row r="228">
      <c r="A228" s="311"/>
      <c r="B228" s="311"/>
      <c r="C228" s="311"/>
      <c r="D228" s="311"/>
      <c r="E228" s="311"/>
      <c r="F228" s="311"/>
      <c r="G228" s="247"/>
      <c r="H228" s="247"/>
      <c r="I228" s="247"/>
      <c r="J228" s="247"/>
      <c r="K228" s="247"/>
      <c r="L228" s="247"/>
      <c r="M228" s="247"/>
      <c r="N228" s="247"/>
    </row>
    <row r="229">
      <c r="A229" s="311"/>
      <c r="B229" s="311"/>
      <c r="C229" s="311"/>
      <c r="D229" s="311"/>
      <c r="E229" s="311"/>
      <c r="F229" s="311"/>
      <c r="G229" s="247"/>
      <c r="H229" s="247"/>
      <c r="I229" s="247"/>
      <c r="J229" s="247"/>
      <c r="K229" s="247"/>
      <c r="L229" s="247"/>
      <c r="M229" s="247"/>
      <c r="N229" s="247"/>
    </row>
    <row r="230">
      <c r="A230" s="311"/>
      <c r="B230" s="311"/>
      <c r="C230" s="311"/>
      <c r="D230" s="311"/>
      <c r="E230" s="311"/>
      <c r="F230" s="311"/>
      <c r="G230" s="247"/>
      <c r="H230" s="247"/>
      <c r="I230" s="247"/>
      <c r="J230" s="247"/>
      <c r="K230" s="247"/>
      <c r="L230" s="247"/>
      <c r="M230" s="247"/>
      <c r="N230" s="247"/>
    </row>
    <row r="231">
      <c r="A231" s="311"/>
      <c r="B231" s="311"/>
      <c r="C231" s="311"/>
      <c r="D231" s="311"/>
      <c r="E231" s="311"/>
      <c r="F231" s="311"/>
      <c r="G231" s="247"/>
      <c r="H231" s="247"/>
      <c r="I231" s="247"/>
      <c r="J231" s="247"/>
      <c r="K231" s="247"/>
      <c r="L231" s="247"/>
      <c r="M231" s="247"/>
      <c r="N231" s="247"/>
    </row>
    <row r="232">
      <c r="A232" s="311"/>
      <c r="B232" s="311"/>
      <c r="C232" s="311"/>
      <c r="D232" s="311"/>
      <c r="E232" s="311"/>
      <c r="F232" s="311"/>
      <c r="G232" s="247"/>
      <c r="H232" s="247"/>
      <c r="I232" s="247"/>
      <c r="J232" s="247"/>
      <c r="K232" s="247"/>
      <c r="L232" s="247"/>
      <c r="M232" s="247"/>
      <c r="N232" s="247"/>
    </row>
    <row r="233">
      <c r="A233" s="311"/>
      <c r="B233" s="311"/>
      <c r="C233" s="311"/>
      <c r="D233" s="311"/>
      <c r="E233" s="311"/>
      <c r="F233" s="311"/>
      <c r="G233" s="247"/>
      <c r="H233" s="247"/>
      <c r="I233" s="247"/>
      <c r="J233" s="247"/>
      <c r="K233" s="247"/>
      <c r="L233" s="247"/>
      <c r="M233" s="247"/>
      <c r="N233" s="247"/>
    </row>
    <row r="234">
      <c r="A234" s="311"/>
      <c r="B234" s="311"/>
      <c r="C234" s="311"/>
      <c r="D234" s="311"/>
      <c r="E234" s="311"/>
      <c r="F234" s="311"/>
      <c r="G234" s="247"/>
      <c r="H234" s="247"/>
      <c r="I234" s="247"/>
      <c r="J234" s="247"/>
      <c r="K234" s="247"/>
      <c r="L234" s="247"/>
      <c r="M234" s="247"/>
      <c r="N234" s="247"/>
    </row>
    <row r="235">
      <c r="A235" s="311"/>
      <c r="B235" s="311"/>
      <c r="C235" s="311"/>
      <c r="D235" s="311"/>
      <c r="E235" s="311"/>
      <c r="F235" s="311"/>
      <c r="G235" s="247"/>
      <c r="H235" s="247"/>
      <c r="I235" s="247"/>
      <c r="J235" s="247"/>
      <c r="K235" s="247"/>
      <c r="L235" s="247"/>
      <c r="M235" s="247"/>
      <c r="N235" s="247"/>
    </row>
    <row r="236">
      <c r="A236" s="311"/>
      <c r="B236" s="311"/>
      <c r="C236" s="311"/>
      <c r="D236" s="311"/>
      <c r="E236" s="311"/>
      <c r="F236" s="311"/>
      <c r="G236" s="247"/>
      <c r="H236" s="247"/>
      <c r="I236" s="247"/>
      <c r="J236" s="247"/>
      <c r="K236" s="247"/>
      <c r="L236" s="247"/>
      <c r="M236" s="247"/>
      <c r="N236" s="247"/>
    </row>
    <row r="237">
      <c r="A237" s="311"/>
      <c r="B237" s="311"/>
      <c r="C237" s="311"/>
      <c r="D237" s="311"/>
      <c r="E237" s="311"/>
      <c r="F237" s="311"/>
      <c r="G237" s="247"/>
      <c r="H237" s="247"/>
      <c r="I237" s="247"/>
      <c r="J237" s="247"/>
      <c r="K237" s="247"/>
      <c r="L237" s="247"/>
      <c r="M237" s="247"/>
      <c r="N237" s="247"/>
    </row>
    <row r="238">
      <c r="A238" s="311"/>
      <c r="B238" s="311"/>
      <c r="C238" s="311"/>
      <c r="D238" s="311"/>
      <c r="E238" s="311"/>
      <c r="F238" s="311"/>
      <c r="G238" s="247"/>
      <c r="H238" s="247"/>
      <c r="I238" s="247"/>
      <c r="J238" s="247"/>
      <c r="K238" s="247"/>
      <c r="L238" s="247"/>
      <c r="M238" s="247"/>
      <c r="N238" s="247"/>
    </row>
    <row r="239">
      <c r="A239" s="311"/>
      <c r="B239" s="311"/>
      <c r="C239" s="311"/>
      <c r="D239" s="311"/>
      <c r="E239" s="311"/>
      <c r="F239" s="311"/>
      <c r="G239" s="247"/>
      <c r="H239" s="247"/>
      <c r="I239" s="247"/>
      <c r="J239" s="247"/>
      <c r="K239" s="247"/>
      <c r="L239" s="247"/>
      <c r="M239" s="247"/>
      <c r="N239" s="247"/>
    </row>
    <row r="240">
      <c r="A240" s="311"/>
      <c r="B240" s="311"/>
      <c r="C240" s="311"/>
      <c r="D240" s="311"/>
      <c r="E240" s="311"/>
      <c r="F240" s="311"/>
      <c r="G240" s="247"/>
      <c r="H240" s="247"/>
      <c r="I240" s="247"/>
      <c r="J240" s="247"/>
      <c r="K240" s="247"/>
      <c r="L240" s="247"/>
      <c r="M240" s="247"/>
      <c r="N240" s="247"/>
    </row>
    <row r="241">
      <c r="A241" s="311"/>
      <c r="B241" s="311"/>
      <c r="C241" s="311"/>
      <c r="D241" s="311"/>
      <c r="E241" s="311"/>
      <c r="F241" s="311"/>
      <c r="G241" s="247"/>
      <c r="H241" s="247"/>
      <c r="I241" s="247"/>
      <c r="J241" s="247"/>
      <c r="K241" s="247"/>
      <c r="L241" s="247"/>
      <c r="M241" s="247"/>
      <c r="N241" s="247"/>
    </row>
    <row r="242">
      <c r="A242" s="311"/>
      <c r="B242" s="311"/>
      <c r="C242" s="311"/>
      <c r="D242" s="311"/>
      <c r="E242" s="311"/>
      <c r="F242" s="311"/>
      <c r="G242" s="247"/>
      <c r="H242" s="247"/>
      <c r="I242" s="247"/>
      <c r="J242" s="247"/>
      <c r="K242" s="247"/>
      <c r="L242" s="247"/>
      <c r="M242" s="247"/>
      <c r="N242" s="247"/>
    </row>
    <row r="243">
      <c r="A243" s="311"/>
      <c r="B243" s="311"/>
      <c r="C243" s="311"/>
      <c r="D243" s="311"/>
      <c r="E243" s="311"/>
      <c r="F243" s="311"/>
      <c r="G243" s="247"/>
      <c r="H243" s="247"/>
      <c r="I243" s="247"/>
      <c r="J243" s="247"/>
      <c r="K243" s="247"/>
      <c r="L243" s="247"/>
      <c r="M243" s="247"/>
      <c r="N243" s="247"/>
    </row>
    <row r="244">
      <c r="A244" s="311"/>
      <c r="B244" s="311"/>
      <c r="C244" s="311"/>
      <c r="D244" s="311"/>
      <c r="E244" s="311"/>
      <c r="F244" s="311"/>
      <c r="G244" s="247"/>
      <c r="H244" s="247"/>
      <c r="I244" s="247"/>
      <c r="J244" s="247"/>
      <c r="K244" s="247"/>
      <c r="L244" s="247"/>
      <c r="M244" s="247"/>
      <c r="N244" s="247"/>
    </row>
    <row r="245">
      <c r="A245" s="311"/>
      <c r="B245" s="311"/>
      <c r="C245" s="311"/>
      <c r="D245" s="311"/>
      <c r="E245" s="311"/>
      <c r="F245" s="311"/>
      <c r="G245" s="247"/>
      <c r="H245" s="247"/>
      <c r="I245" s="247"/>
      <c r="J245" s="247"/>
      <c r="K245" s="247"/>
      <c r="L245" s="247"/>
      <c r="M245" s="247"/>
      <c r="N245" s="247"/>
    </row>
    <row r="246">
      <c r="A246" s="311"/>
      <c r="B246" s="311"/>
      <c r="C246" s="311"/>
      <c r="D246" s="311"/>
      <c r="E246" s="311"/>
      <c r="F246" s="311"/>
      <c r="G246" s="247"/>
      <c r="H246" s="247"/>
      <c r="I246" s="247"/>
      <c r="J246" s="247"/>
      <c r="K246" s="247"/>
      <c r="L246" s="247"/>
      <c r="M246" s="247"/>
      <c r="N246" s="247"/>
    </row>
    <row r="247">
      <c r="A247" s="311"/>
      <c r="B247" s="311"/>
      <c r="C247" s="311"/>
      <c r="D247" s="311"/>
      <c r="E247" s="311"/>
      <c r="F247" s="311"/>
      <c r="G247" s="247"/>
      <c r="H247" s="247"/>
      <c r="I247" s="247"/>
      <c r="J247" s="247"/>
      <c r="K247" s="247"/>
      <c r="L247" s="247"/>
      <c r="M247" s="247"/>
      <c r="N247" s="247"/>
    </row>
    <row r="248">
      <c r="A248" s="311"/>
      <c r="B248" s="311"/>
      <c r="C248" s="311"/>
      <c r="D248" s="311"/>
      <c r="E248" s="311"/>
      <c r="F248" s="311"/>
      <c r="G248" s="247"/>
      <c r="H248" s="247"/>
      <c r="I248" s="247"/>
      <c r="J248" s="247"/>
      <c r="K248" s="247"/>
      <c r="L248" s="247"/>
      <c r="M248" s="247"/>
      <c r="N248" s="247"/>
    </row>
    <row r="249">
      <c r="A249" s="311"/>
      <c r="B249" s="311"/>
      <c r="C249" s="311"/>
      <c r="D249" s="311"/>
      <c r="E249" s="311"/>
      <c r="F249" s="311"/>
      <c r="G249" s="247"/>
      <c r="H249" s="247"/>
      <c r="I249" s="247"/>
      <c r="J249" s="247"/>
      <c r="K249" s="247"/>
      <c r="L249" s="247"/>
      <c r="M249" s="247"/>
      <c r="N249" s="247"/>
    </row>
    <row r="250">
      <c r="A250" s="311"/>
      <c r="B250" s="311"/>
      <c r="C250" s="311"/>
      <c r="D250" s="311"/>
      <c r="E250" s="311"/>
      <c r="F250" s="311"/>
      <c r="G250" s="247"/>
      <c r="H250" s="247"/>
      <c r="I250" s="247"/>
      <c r="J250" s="247"/>
      <c r="K250" s="247"/>
      <c r="L250" s="247"/>
      <c r="M250" s="247"/>
      <c r="N250" s="247"/>
    </row>
    <row r="251">
      <c r="A251" s="311"/>
      <c r="B251" s="311"/>
      <c r="C251" s="311"/>
      <c r="D251" s="311"/>
      <c r="E251" s="311"/>
      <c r="F251" s="311"/>
      <c r="G251" s="247"/>
      <c r="H251" s="247"/>
      <c r="I251" s="247"/>
      <c r="J251" s="247"/>
      <c r="K251" s="247"/>
      <c r="L251" s="247"/>
      <c r="M251" s="247"/>
      <c r="N251" s="247"/>
    </row>
    <row r="252">
      <c r="A252" s="311"/>
      <c r="B252" s="311"/>
      <c r="C252" s="311"/>
      <c r="D252" s="311"/>
      <c r="E252" s="311"/>
      <c r="F252" s="311"/>
      <c r="G252" s="247"/>
      <c r="H252" s="247"/>
      <c r="I252" s="247"/>
      <c r="J252" s="247"/>
      <c r="K252" s="247"/>
      <c r="L252" s="247"/>
      <c r="M252" s="247"/>
      <c r="N252" s="247"/>
    </row>
    <row r="253">
      <c r="A253" s="311"/>
      <c r="B253" s="311"/>
      <c r="C253" s="311"/>
      <c r="D253" s="311"/>
      <c r="E253" s="311"/>
      <c r="F253" s="311"/>
      <c r="G253" s="247"/>
      <c r="H253" s="247"/>
      <c r="I253" s="247"/>
      <c r="J253" s="247"/>
      <c r="K253" s="247"/>
      <c r="L253" s="247"/>
      <c r="M253" s="247"/>
      <c r="N253" s="247"/>
    </row>
    <row r="254">
      <c r="A254" s="311"/>
      <c r="B254" s="311"/>
      <c r="C254" s="311"/>
      <c r="D254" s="311"/>
      <c r="E254" s="311"/>
      <c r="F254" s="311"/>
      <c r="G254" s="247"/>
      <c r="H254" s="247"/>
      <c r="I254" s="247"/>
      <c r="J254" s="247"/>
      <c r="K254" s="247"/>
      <c r="L254" s="247"/>
      <c r="M254" s="247"/>
      <c r="N254" s="247"/>
    </row>
    <row r="255">
      <c r="A255" s="311"/>
      <c r="B255" s="311"/>
      <c r="C255" s="311"/>
      <c r="D255" s="311"/>
      <c r="E255" s="311"/>
      <c r="F255" s="311"/>
      <c r="G255" s="247"/>
      <c r="H255" s="247"/>
      <c r="I255" s="247"/>
      <c r="J255" s="247"/>
      <c r="K255" s="247"/>
      <c r="L255" s="247"/>
      <c r="M255" s="247"/>
      <c r="N255" s="247"/>
    </row>
    <row r="256">
      <c r="A256" s="311"/>
      <c r="B256" s="311"/>
      <c r="C256" s="311"/>
      <c r="D256" s="311"/>
      <c r="E256" s="311"/>
      <c r="F256" s="311"/>
      <c r="G256" s="247"/>
      <c r="H256" s="247"/>
      <c r="I256" s="247"/>
      <c r="J256" s="247"/>
      <c r="K256" s="247"/>
      <c r="L256" s="247"/>
      <c r="M256" s="247"/>
      <c r="N256" s="247"/>
    </row>
    <row r="257">
      <c r="A257" s="311"/>
      <c r="B257" s="311"/>
      <c r="C257" s="311"/>
      <c r="D257" s="311"/>
      <c r="E257" s="311"/>
      <c r="F257" s="311"/>
      <c r="G257" s="247"/>
      <c r="H257" s="247"/>
      <c r="I257" s="247"/>
      <c r="J257" s="247"/>
      <c r="K257" s="247"/>
      <c r="L257" s="247"/>
      <c r="M257" s="247"/>
      <c r="N257" s="247"/>
    </row>
    <row r="258">
      <c r="A258" s="311"/>
      <c r="B258" s="311"/>
      <c r="C258" s="311"/>
      <c r="D258" s="311"/>
      <c r="E258" s="311"/>
      <c r="F258" s="311"/>
      <c r="G258" s="247"/>
      <c r="H258" s="247"/>
      <c r="I258" s="247"/>
      <c r="J258" s="247"/>
      <c r="K258" s="247"/>
      <c r="L258" s="247"/>
      <c r="M258" s="247"/>
      <c r="N258" s="247"/>
    </row>
    <row r="259">
      <c r="A259" s="311"/>
      <c r="B259" s="311"/>
      <c r="C259" s="311"/>
      <c r="D259" s="311"/>
      <c r="E259" s="311"/>
      <c r="F259" s="311"/>
      <c r="G259" s="247"/>
      <c r="H259" s="247"/>
      <c r="I259" s="247"/>
      <c r="J259" s="247"/>
      <c r="K259" s="247"/>
      <c r="L259" s="247"/>
      <c r="M259" s="247"/>
      <c r="N259" s="247"/>
    </row>
    <row r="260">
      <c r="A260" s="311"/>
      <c r="B260" s="311"/>
      <c r="C260" s="311"/>
      <c r="D260" s="311"/>
      <c r="E260" s="311"/>
      <c r="F260" s="311"/>
      <c r="G260" s="247"/>
      <c r="H260" s="247"/>
      <c r="I260" s="247"/>
      <c r="J260" s="247"/>
      <c r="K260" s="247"/>
      <c r="L260" s="247"/>
      <c r="M260" s="247"/>
      <c r="N260" s="247"/>
    </row>
    <row r="261">
      <c r="A261" s="311"/>
      <c r="B261" s="311"/>
      <c r="C261" s="311"/>
      <c r="D261" s="311"/>
      <c r="E261" s="311"/>
      <c r="F261" s="311"/>
      <c r="G261" s="247"/>
      <c r="H261" s="247"/>
      <c r="I261" s="247"/>
      <c r="J261" s="247"/>
      <c r="K261" s="247"/>
      <c r="L261" s="247"/>
      <c r="M261" s="247"/>
      <c r="N261" s="247"/>
    </row>
    <row r="262">
      <c r="A262" s="311"/>
      <c r="B262" s="311"/>
      <c r="C262" s="311"/>
      <c r="D262" s="311"/>
      <c r="E262" s="311"/>
      <c r="F262" s="311"/>
      <c r="G262" s="247"/>
      <c r="H262" s="247"/>
      <c r="I262" s="247"/>
      <c r="J262" s="247"/>
      <c r="K262" s="247"/>
      <c r="L262" s="247"/>
      <c r="M262" s="247"/>
      <c r="N262" s="247"/>
    </row>
    <row r="263">
      <c r="A263" s="311"/>
      <c r="B263" s="311"/>
      <c r="C263" s="311"/>
      <c r="D263" s="311"/>
      <c r="E263" s="311"/>
      <c r="F263" s="311"/>
      <c r="G263" s="247"/>
      <c r="H263" s="247"/>
      <c r="I263" s="247"/>
      <c r="J263" s="247"/>
      <c r="K263" s="247"/>
      <c r="L263" s="247"/>
      <c r="M263" s="247"/>
      <c r="N263" s="247"/>
    </row>
    <row r="264">
      <c r="A264" s="311"/>
      <c r="B264" s="311"/>
      <c r="C264" s="311"/>
      <c r="D264" s="311"/>
      <c r="E264" s="311"/>
      <c r="F264" s="311"/>
      <c r="G264" s="247"/>
      <c r="H264" s="247"/>
      <c r="I264" s="247"/>
      <c r="J264" s="247"/>
      <c r="K264" s="247"/>
      <c r="L264" s="247"/>
      <c r="M264" s="247"/>
      <c r="N264" s="247"/>
    </row>
    <row r="265">
      <c r="A265" s="311"/>
      <c r="B265" s="311"/>
      <c r="C265" s="311"/>
      <c r="D265" s="311"/>
      <c r="E265" s="311"/>
      <c r="F265" s="311"/>
      <c r="G265" s="247"/>
      <c r="H265" s="247"/>
      <c r="I265" s="247"/>
      <c r="J265" s="247"/>
      <c r="K265" s="247"/>
      <c r="L265" s="247"/>
      <c r="M265" s="247"/>
      <c r="N265" s="247"/>
    </row>
    <row r="266">
      <c r="A266" s="311"/>
      <c r="B266" s="311"/>
      <c r="C266" s="311"/>
      <c r="D266" s="311"/>
      <c r="E266" s="311"/>
      <c r="F266" s="311"/>
      <c r="G266" s="247"/>
      <c r="H266" s="247"/>
      <c r="I266" s="247"/>
      <c r="J266" s="247"/>
      <c r="K266" s="247"/>
      <c r="L266" s="247"/>
      <c r="M266" s="247"/>
      <c r="N266" s="247"/>
    </row>
    <row r="267">
      <c r="A267" s="311"/>
      <c r="B267" s="311"/>
      <c r="C267" s="311"/>
      <c r="D267" s="311"/>
      <c r="E267" s="311"/>
      <c r="F267" s="311"/>
      <c r="G267" s="247"/>
      <c r="H267" s="247"/>
      <c r="I267" s="247"/>
      <c r="J267" s="247"/>
      <c r="K267" s="247"/>
      <c r="L267" s="247"/>
      <c r="M267" s="247"/>
      <c r="N267" s="247"/>
    </row>
    <row r="268">
      <c r="A268" s="311"/>
      <c r="B268" s="311"/>
      <c r="C268" s="311"/>
      <c r="D268" s="311"/>
      <c r="E268" s="311"/>
      <c r="F268" s="311"/>
      <c r="G268" s="247"/>
      <c r="H268" s="247"/>
      <c r="I268" s="247"/>
      <c r="J268" s="247"/>
      <c r="K268" s="247"/>
      <c r="L268" s="247"/>
      <c r="M268" s="247"/>
      <c r="N268" s="247"/>
    </row>
    <row r="269">
      <c r="A269" s="311"/>
      <c r="B269" s="311"/>
      <c r="C269" s="311"/>
      <c r="D269" s="311"/>
      <c r="E269" s="311"/>
      <c r="F269" s="311"/>
      <c r="G269" s="247"/>
      <c r="H269" s="247"/>
      <c r="I269" s="247"/>
      <c r="J269" s="247"/>
      <c r="K269" s="247"/>
      <c r="L269" s="247"/>
      <c r="M269" s="247"/>
      <c r="N269" s="247"/>
    </row>
    <row r="270">
      <c r="A270" s="311"/>
      <c r="B270" s="311"/>
      <c r="C270" s="311"/>
      <c r="D270" s="311"/>
      <c r="E270" s="311"/>
      <c r="F270" s="311"/>
      <c r="G270" s="247"/>
      <c r="H270" s="247"/>
      <c r="I270" s="247"/>
      <c r="J270" s="247"/>
      <c r="K270" s="247"/>
      <c r="L270" s="247"/>
      <c r="M270" s="247"/>
      <c r="N270" s="247"/>
    </row>
    <row r="271">
      <c r="A271" s="311"/>
      <c r="B271" s="311"/>
      <c r="C271" s="311"/>
      <c r="D271" s="311"/>
      <c r="E271" s="311"/>
      <c r="F271" s="311"/>
      <c r="G271" s="247"/>
      <c r="H271" s="247"/>
      <c r="I271" s="247"/>
      <c r="J271" s="247"/>
      <c r="K271" s="247"/>
      <c r="L271" s="247"/>
      <c r="M271" s="247"/>
      <c r="N271" s="247"/>
    </row>
    <row r="272">
      <c r="A272" s="311"/>
      <c r="B272" s="311"/>
      <c r="C272" s="311"/>
      <c r="D272" s="311"/>
      <c r="E272" s="311"/>
      <c r="F272" s="311"/>
      <c r="G272" s="247"/>
      <c r="H272" s="247"/>
      <c r="I272" s="247"/>
      <c r="J272" s="247"/>
      <c r="K272" s="247"/>
      <c r="L272" s="247"/>
      <c r="M272" s="247"/>
      <c r="N272" s="247"/>
    </row>
    <row r="273">
      <c r="A273" s="311"/>
      <c r="B273" s="311"/>
      <c r="C273" s="311"/>
      <c r="D273" s="311"/>
      <c r="E273" s="311"/>
      <c r="F273" s="311"/>
      <c r="G273" s="247"/>
      <c r="H273" s="247"/>
      <c r="I273" s="247"/>
      <c r="J273" s="247"/>
      <c r="K273" s="247"/>
      <c r="L273" s="247"/>
      <c r="M273" s="247"/>
      <c r="N273" s="247"/>
    </row>
    <row r="274">
      <c r="A274" s="311"/>
      <c r="B274" s="311"/>
      <c r="C274" s="311"/>
      <c r="D274" s="311"/>
      <c r="E274" s="311"/>
      <c r="F274" s="311"/>
      <c r="G274" s="247"/>
      <c r="H274" s="247"/>
      <c r="I274" s="247"/>
      <c r="J274" s="247"/>
      <c r="K274" s="247"/>
      <c r="L274" s="247"/>
      <c r="M274" s="247"/>
      <c r="N274" s="247"/>
    </row>
    <row r="275">
      <c r="A275" s="311"/>
      <c r="B275" s="311"/>
      <c r="C275" s="311"/>
      <c r="D275" s="311"/>
      <c r="E275" s="311"/>
      <c r="F275" s="311"/>
      <c r="G275" s="247"/>
      <c r="H275" s="247"/>
      <c r="I275" s="247"/>
      <c r="J275" s="247"/>
      <c r="K275" s="247"/>
      <c r="L275" s="247"/>
      <c r="M275" s="247"/>
      <c r="N275" s="247"/>
    </row>
    <row r="276">
      <c r="A276" s="311"/>
      <c r="B276" s="311"/>
      <c r="C276" s="311"/>
      <c r="D276" s="311"/>
      <c r="E276" s="311"/>
      <c r="F276" s="311"/>
      <c r="G276" s="247"/>
      <c r="H276" s="247"/>
      <c r="I276" s="247"/>
      <c r="J276" s="247"/>
      <c r="K276" s="247"/>
      <c r="L276" s="247"/>
      <c r="M276" s="247"/>
      <c r="N276" s="247"/>
    </row>
    <row r="277">
      <c r="A277" s="311"/>
      <c r="B277" s="311"/>
      <c r="C277" s="311"/>
      <c r="D277" s="311"/>
      <c r="E277" s="311"/>
      <c r="F277" s="311"/>
      <c r="G277" s="247"/>
      <c r="H277" s="247"/>
      <c r="I277" s="247"/>
      <c r="J277" s="247"/>
      <c r="K277" s="247"/>
      <c r="L277" s="247"/>
      <c r="M277" s="247"/>
      <c r="N277" s="247"/>
    </row>
    <row r="278">
      <c r="A278" s="311"/>
      <c r="B278" s="311"/>
      <c r="C278" s="311"/>
      <c r="D278" s="311"/>
      <c r="E278" s="311"/>
      <c r="F278" s="311"/>
      <c r="G278" s="247"/>
      <c r="H278" s="247"/>
      <c r="I278" s="247"/>
      <c r="J278" s="247"/>
      <c r="K278" s="247"/>
      <c r="L278" s="247"/>
      <c r="M278" s="247"/>
      <c r="N278" s="247"/>
    </row>
    <row r="279">
      <c r="A279" s="311"/>
      <c r="B279" s="311"/>
      <c r="C279" s="311"/>
      <c r="D279" s="311"/>
      <c r="E279" s="311"/>
      <c r="F279" s="311"/>
      <c r="G279" s="247"/>
      <c r="H279" s="247"/>
      <c r="I279" s="247"/>
      <c r="J279" s="247"/>
      <c r="K279" s="247"/>
      <c r="L279" s="247"/>
      <c r="M279" s="247"/>
      <c r="N279" s="247"/>
    </row>
    <row r="280">
      <c r="A280" s="311"/>
      <c r="B280" s="311"/>
      <c r="C280" s="311"/>
      <c r="D280" s="311"/>
      <c r="E280" s="311"/>
      <c r="F280" s="311"/>
      <c r="G280" s="247"/>
      <c r="H280" s="247"/>
      <c r="I280" s="247"/>
      <c r="J280" s="247"/>
      <c r="K280" s="247"/>
      <c r="L280" s="247"/>
      <c r="M280" s="247"/>
      <c r="N280" s="247"/>
    </row>
    <row r="281">
      <c r="A281" s="311"/>
      <c r="B281" s="311"/>
      <c r="C281" s="311"/>
      <c r="D281" s="311"/>
      <c r="E281" s="311"/>
      <c r="F281" s="311"/>
      <c r="G281" s="247"/>
      <c r="H281" s="247"/>
      <c r="I281" s="247"/>
      <c r="J281" s="247"/>
      <c r="K281" s="247"/>
      <c r="L281" s="247"/>
      <c r="M281" s="247"/>
      <c r="N281" s="247"/>
    </row>
    <row r="282">
      <c r="A282" s="311"/>
      <c r="B282" s="311"/>
      <c r="C282" s="311"/>
      <c r="D282" s="311"/>
      <c r="E282" s="311"/>
      <c r="F282" s="311"/>
      <c r="G282" s="247"/>
      <c r="H282" s="247"/>
      <c r="I282" s="247"/>
      <c r="J282" s="247"/>
      <c r="K282" s="247"/>
      <c r="L282" s="247"/>
      <c r="M282" s="247"/>
      <c r="N282" s="247"/>
    </row>
    <row r="283">
      <c r="A283" s="311"/>
      <c r="B283" s="311"/>
      <c r="C283" s="311"/>
      <c r="D283" s="311"/>
      <c r="E283" s="311"/>
      <c r="F283" s="311"/>
      <c r="G283" s="247"/>
      <c r="H283" s="247"/>
      <c r="I283" s="247"/>
      <c r="J283" s="247"/>
      <c r="K283" s="247"/>
      <c r="L283" s="247"/>
      <c r="M283" s="247"/>
      <c r="N283" s="247"/>
    </row>
    <row r="284">
      <c r="A284" s="311"/>
      <c r="B284" s="311"/>
      <c r="C284" s="311"/>
      <c r="D284" s="311"/>
      <c r="E284" s="311"/>
      <c r="F284" s="311"/>
      <c r="G284" s="247"/>
      <c r="H284" s="247"/>
      <c r="I284" s="247"/>
      <c r="J284" s="247"/>
      <c r="K284" s="247"/>
      <c r="L284" s="247"/>
      <c r="M284" s="247"/>
      <c r="N284" s="247"/>
    </row>
    <row r="285">
      <c r="A285" s="311"/>
      <c r="B285" s="311"/>
      <c r="C285" s="311"/>
      <c r="D285" s="311"/>
      <c r="E285" s="311"/>
      <c r="F285" s="311"/>
      <c r="G285" s="247"/>
      <c r="H285" s="247"/>
      <c r="I285" s="247"/>
      <c r="J285" s="247"/>
      <c r="K285" s="247"/>
      <c r="L285" s="247"/>
      <c r="M285" s="247"/>
      <c r="N285" s="247"/>
    </row>
    <row r="286">
      <c r="A286" s="311"/>
      <c r="B286" s="311"/>
      <c r="C286" s="311"/>
      <c r="D286" s="311"/>
      <c r="E286" s="311"/>
      <c r="F286" s="311"/>
      <c r="G286" s="247"/>
      <c r="H286" s="247"/>
      <c r="I286" s="247"/>
      <c r="J286" s="247"/>
      <c r="K286" s="247"/>
      <c r="L286" s="247"/>
      <c r="M286" s="247"/>
      <c r="N286" s="247"/>
    </row>
    <row r="287">
      <c r="A287" s="311"/>
      <c r="B287" s="311"/>
      <c r="C287" s="311"/>
      <c r="D287" s="311"/>
      <c r="E287" s="311"/>
      <c r="F287" s="311"/>
      <c r="G287" s="247"/>
      <c r="H287" s="247"/>
      <c r="I287" s="247"/>
      <c r="J287" s="247"/>
      <c r="K287" s="247"/>
      <c r="L287" s="247"/>
      <c r="M287" s="247"/>
      <c r="N287" s="247"/>
    </row>
    <row r="288">
      <c r="A288" s="311"/>
      <c r="B288" s="311"/>
      <c r="C288" s="311"/>
      <c r="D288" s="311"/>
      <c r="E288" s="311"/>
      <c r="F288" s="311"/>
      <c r="G288" s="247"/>
      <c r="H288" s="247"/>
      <c r="I288" s="247"/>
      <c r="J288" s="247"/>
      <c r="K288" s="247"/>
      <c r="L288" s="247"/>
      <c r="M288" s="247"/>
      <c r="N288" s="247"/>
    </row>
    <row r="289">
      <c r="A289" s="311"/>
      <c r="B289" s="311"/>
      <c r="C289" s="311"/>
      <c r="D289" s="311"/>
      <c r="E289" s="311"/>
      <c r="F289" s="311"/>
      <c r="G289" s="247"/>
      <c r="H289" s="247"/>
      <c r="I289" s="247"/>
      <c r="J289" s="247"/>
      <c r="K289" s="247"/>
      <c r="L289" s="247"/>
      <c r="M289" s="247"/>
      <c r="N289" s="247"/>
    </row>
    <row r="290">
      <c r="A290" s="311"/>
      <c r="B290" s="311"/>
      <c r="C290" s="311"/>
      <c r="D290" s="311"/>
      <c r="E290" s="311"/>
      <c r="F290" s="311"/>
      <c r="G290" s="247"/>
      <c r="H290" s="247"/>
      <c r="I290" s="247"/>
      <c r="J290" s="247"/>
      <c r="K290" s="247"/>
      <c r="L290" s="247"/>
      <c r="M290" s="247"/>
      <c r="N290" s="247"/>
    </row>
    <row r="291">
      <c r="A291" s="311"/>
      <c r="B291" s="311"/>
      <c r="C291" s="311"/>
      <c r="D291" s="311"/>
      <c r="E291" s="311"/>
      <c r="F291" s="311"/>
      <c r="G291" s="247"/>
      <c r="H291" s="247"/>
      <c r="I291" s="247"/>
      <c r="J291" s="247"/>
      <c r="K291" s="247"/>
      <c r="L291" s="247"/>
      <c r="M291" s="247"/>
      <c r="N291" s="247"/>
    </row>
    <row r="292">
      <c r="A292" s="311"/>
      <c r="B292" s="311"/>
      <c r="C292" s="311"/>
      <c r="D292" s="311"/>
      <c r="E292" s="311"/>
      <c r="F292" s="311"/>
      <c r="G292" s="247"/>
      <c r="H292" s="247"/>
      <c r="I292" s="247"/>
      <c r="J292" s="247"/>
      <c r="K292" s="247"/>
      <c r="L292" s="247"/>
      <c r="M292" s="247"/>
      <c r="N292" s="247"/>
    </row>
    <row r="293">
      <c r="A293" s="311"/>
      <c r="B293" s="311"/>
      <c r="C293" s="311"/>
      <c r="D293" s="311"/>
      <c r="E293" s="311"/>
      <c r="F293" s="311"/>
      <c r="G293" s="247"/>
      <c r="H293" s="247"/>
      <c r="I293" s="247"/>
      <c r="J293" s="247"/>
      <c r="K293" s="247"/>
      <c r="L293" s="247"/>
      <c r="M293" s="247"/>
      <c r="N293" s="247"/>
    </row>
    <row r="294">
      <c r="A294" s="311"/>
      <c r="B294" s="311"/>
      <c r="C294" s="311"/>
      <c r="D294" s="311"/>
      <c r="E294" s="311"/>
      <c r="F294" s="311"/>
      <c r="G294" s="247"/>
      <c r="H294" s="247"/>
      <c r="I294" s="247"/>
      <c r="J294" s="247"/>
      <c r="K294" s="247"/>
      <c r="L294" s="247"/>
      <c r="M294" s="247"/>
      <c r="N294" s="247"/>
    </row>
    <row r="295">
      <c r="A295" s="311"/>
      <c r="B295" s="311"/>
      <c r="C295" s="311"/>
      <c r="D295" s="311"/>
      <c r="E295" s="311"/>
      <c r="F295" s="311"/>
      <c r="G295" s="247"/>
      <c r="H295" s="247"/>
      <c r="I295" s="247"/>
      <c r="J295" s="247"/>
      <c r="K295" s="247"/>
      <c r="L295" s="247"/>
      <c r="M295" s="247"/>
      <c r="N295" s="247"/>
    </row>
    <row r="296">
      <c r="A296" s="311"/>
      <c r="B296" s="311"/>
      <c r="C296" s="311"/>
      <c r="D296" s="311"/>
      <c r="E296" s="311"/>
      <c r="F296" s="311"/>
      <c r="G296" s="247"/>
      <c r="H296" s="247"/>
      <c r="I296" s="247"/>
      <c r="J296" s="247"/>
      <c r="K296" s="247"/>
      <c r="L296" s="247"/>
      <c r="M296" s="247"/>
      <c r="N296" s="247"/>
    </row>
    <row r="297">
      <c r="A297" s="311"/>
      <c r="B297" s="311"/>
      <c r="C297" s="311"/>
      <c r="D297" s="311"/>
      <c r="E297" s="311"/>
      <c r="F297" s="311"/>
      <c r="G297" s="247"/>
      <c r="H297" s="247"/>
      <c r="I297" s="247"/>
      <c r="J297" s="247"/>
      <c r="K297" s="247"/>
      <c r="L297" s="247"/>
      <c r="M297" s="247"/>
      <c r="N297" s="247"/>
    </row>
    <row r="298">
      <c r="A298" s="311"/>
      <c r="B298" s="311"/>
      <c r="C298" s="311"/>
      <c r="D298" s="311"/>
      <c r="E298" s="311"/>
      <c r="F298" s="311"/>
      <c r="G298" s="247"/>
      <c r="H298" s="247"/>
      <c r="I298" s="247"/>
      <c r="J298" s="247"/>
      <c r="K298" s="247"/>
      <c r="L298" s="247"/>
      <c r="M298" s="247"/>
      <c r="N298" s="247"/>
    </row>
    <row r="299">
      <c r="A299" s="311"/>
      <c r="B299" s="311"/>
      <c r="C299" s="311"/>
      <c r="D299" s="311"/>
      <c r="E299" s="311"/>
      <c r="F299" s="311"/>
      <c r="G299" s="247"/>
      <c r="H299" s="247"/>
      <c r="I299" s="247"/>
      <c r="J299" s="247"/>
      <c r="K299" s="247"/>
      <c r="L299" s="247"/>
      <c r="M299" s="247"/>
      <c r="N299" s="247"/>
    </row>
    <row r="300">
      <c r="A300" s="311"/>
      <c r="B300" s="311"/>
      <c r="C300" s="311"/>
      <c r="D300" s="311"/>
      <c r="E300" s="311"/>
      <c r="F300" s="311"/>
      <c r="G300" s="247"/>
      <c r="H300" s="247"/>
      <c r="I300" s="247"/>
      <c r="J300" s="247"/>
      <c r="K300" s="247"/>
      <c r="L300" s="247"/>
      <c r="M300" s="247"/>
      <c r="N300" s="247"/>
    </row>
    <row r="301">
      <c r="A301" s="311"/>
      <c r="B301" s="311"/>
      <c r="C301" s="311"/>
      <c r="D301" s="311"/>
      <c r="E301" s="311"/>
      <c r="F301" s="311"/>
      <c r="G301" s="247"/>
      <c r="H301" s="247"/>
      <c r="I301" s="247"/>
      <c r="J301" s="247"/>
      <c r="K301" s="247"/>
      <c r="L301" s="247"/>
      <c r="M301" s="247"/>
      <c r="N301" s="247"/>
    </row>
    <row r="302">
      <c r="A302" s="311"/>
      <c r="B302" s="311"/>
      <c r="C302" s="311"/>
      <c r="D302" s="311"/>
      <c r="E302" s="311"/>
      <c r="F302" s="311"/>
      <c r="G302" s="247"/>
      <c r="H302" s="247"/>
      <c r="I302" s="247"/>
      <c r="J302" s="247"/>
      <c r="K302" s="247"/>
      <c r="L302" s="247"/>
      <c r="M302" s="247"/>
      <c r="N302" s="247"/>
    </row>
    <row r="303">
      <c r="A303" s="311"/>
      <c r="B303" s="311"/>
      <c r="C303" s="311"/>
      <c r="D303" s="311"/>
      <c r="E303" s="311"/>
      <c r="F303" s="311"/>
      <c r="G303" s="247"/>
      <c r="H303" s="247"/>
      <c r="I303" s="247"/>
      <c r="J303" s="247"/>
      <c r="K303" s="247"/>
      <c r="L303" s="247"/>
      <c r="M303" s="247"/>
      <c r="N303" s="247"/>
    </row>
    <row r="304">
      <c r="A304" s="311"/>
      <c r="B304" s="311"/>
      <c r="C304" s="311"/>
      <c r="D304" s="311"/>
      <c r="E304" s="311"/>
      <c r="F304" s="311"/>
      <c r="G304" s="247"/>
      <c r="H304" s="247"/>
      <c r="I304" s="247"/>
      <c r="J304" s="247"/>
      <c r="K304" s="247"/>
      <c r="L304" s="247"/>
      <c r="M304" s="247"/>
      <c r="N304" s="247"/>
    </row>
    <row r="305">
      <c r="A305" s="311"/>
      <c r="B305" s="311"/>
      <c r="C305" s="311"/>
      <c r="D305" s="311"/>
      <c r="E305" s="311"/>
      <c r="F305" s="311"/>
      <c r="G305" s="247"/>
      <c r="H305" s="247"/>
      <c r="I305" s="247"/>
      <c r="J305" s="247"/>
      <c r="K305" s="247"/>
      <c r="L305" s="247"/>
      <c r="M305" s="247"/>
      <c r="N305" s="247"/>
    </row>
    <row r="306">
      <c r="A306" s="311"/>
      <c r="B306" s="311"/>
      <c r="C306" s="311"/>
      <c r="D306" s="311"/>
      <c r="E306" s="311"/>
      <c r="F306" s="311"/>
      <c r="G306" s="247"/>
      <c r="H306" s="247"/>
      <c r="I306" s="247"/>
      <c r="J306" s="247"/>
      <c r="K306" s="247"/>
      <c r="L306" s="247"/>
      <c r="M306" s="247"/>
      <c r="N306" s="247"/>
    </row>
    <row r="307">
      <c r="A307" s="311"/>
      <c r="B307" s="311"/>
      <c r="C307" s="311"/>
      <c r="D307" s="311"/>
      <c r="E307" s="311"/>
      <c r="F307" s="311"/>
      <c r="G307" s="247"/>
      <c r="H307" s="247"/>
      <c r="I307" s="247"/>
      <c r="J307" s="247"/>
      <c r="K307" s="247"/>
      <c r="L307" s="247"/>
      <c r="M307" s="247"/>
      <c r="N307" s="247"/>
    </row>
    <row r="308">
      <c r="A308" s="311"/>
      <c r="B308" s="311"/>
      <c r="C308" s="311"/>
      <c r="D308" s="311"/>
      <c r="E308" s="311"/>
      <c r="F308" s="311"/>
      <c r="G308" s="247"/>
      <c r="H308" s="247"/>
      <c r="I308" s="247"/>
      <c r="J308" s="247"/>
      <c r="K308" s="247"/>
      <c r="L308" s="247"/>
      <c r="M308" s="247"/>
      <c r="N308" s="247"/>
    </row>
    <row r="309">
      <c r="A309" s="311"/>
      <c r="B309" s="311"/>
      <c r="C309" s="311"/>
      <c r="D309" s="311"/>
      <c r="E309" s="311"/>
      <c r="F309" s="311"/>
      <c r="G309" s="247"/>
      <c r="H309" s="247"/>
      <c r="I309" s="247"/>
      <c r="J309" s="247"/>
      <c r="K309" s="247"/>
      <c r="L309" s="247"/>
      <c r="M309" s="247"/>
      <c r="N309" s="247"/>
    </row>
    <row r="310">
      <c r="A310" s="311"/>
      <c r="B310" s="311"/>
      <c r="C310" s="311"/>
      <c r="D310" s="311"/>
      <c r="E310" s="311"/>
      <c r="F310" s="311"/>
      <c r="G310" s="247"/>
      <c r="H310" s="247"/>
      <c r="I310" s="247"/>
      <c r="J310" s="247"/>
      <c r="K310" s="247"/>
      <c r="L310" s="247"/>
      <c r="M310" s="247"/>
      <c r="N310" s="247"/>
    </row>
    <row r="311">
      <c r="A311" s="311"/>
      <c r="B311" s="311"/>
      <c r="C311" s="311"/>
      <c r="D311" s="311"/>
      <c r="E311" s="311"/>
      <c r="F311" s="311"/>
      <c r="G311" s="247"/>
      <c r="H311" s="247"/>
      <c r="I311" s="247"/>
      <c r="J311" s="247"/>
      <c r="K311" s="247"/>
      <c r="L311" s="247"/>
      <c r="M311" s="247"/>
      <c r="N311" s="247"/>
    </row>
    <row r="312">
      <c r="A312" s="311"/>
      <c r="B312" s="311"/>
      <c r="C312" s="311"/>
      <c r="D312" s="311"/>
      <c r="E312" s="311"/>
      <c r="F312" s="311"/>
      <c r="G312" s="247"/>
      <c r="H312" s="247"/>
      <c r="I312" s="247"/>
      <c r="J312" s="247"/>
      <c r="K312" s="247"/>
      <c r="L312" s="247"/>
      <c r="M312" s="247"/>
      <c r="N312" s="247"/>
    </row>
    <row r="313">
      <c r="A313" s="311"/>
      <c r="B313" s="311"/>
      <c r="C313" s="311"/>
      <c r="D313" s="311"/>
      <c r="E313" s="311"/>
      <c r="F313" s="311"/>
      <c r="G313" s="247"/>
      <c r="H313" s="247"/>
      <c r="I313" s="247"/>
      <c r="J313" s="247"/>
      <c r="K313" s="247"/>
      <c r="L313" s="247"/>
      <c r="M313" s="247"/>
      <c r="N313" s="247"/>
    </row>
    <row r="314">
      <c r="A314" s="311"/>
      <c r="B314" s="311"/>
      <c r="C314" s="311"/>
      <c r="D314" s="311"/>
      <c r="E314" s="311"/>
      <c r="F314" s="311"/>
      <c r="G314" s="247"/>
      <c r="H314" s="247"/>
      <c r="I314" s="247"/>
      <c r="J314" s="247"/>
      <c r="K314" s="247"/>
      <c r="L314" s="247"/>
      <c r="M314" s="247"/>
      <c r="N314" s="247"/>
    </row>
    <row r="315">
      <c r="A315" s="311"/>
      <c r="B315" s="311"/>
      <c r="C315" s="311"/>
      <c r="D315" s="311"/>
      <c r="E315" s="311"/>
      <c r="F315" s="311"/>
      <c r="G315" s="247"/>
      <c r="H315" s="247"/>
      <c r="I315" s="247"/>
      <c r="J315" s="247"/>
      <c r="K315" s="247"/>
      <c r="L315" s="247"/>
      <c r="M315" s="247"/>
      <c r="N315" s="247"/>
    </row>
    <row r="316">
      <c r="A316" s="311"/>
      <c r="B316" s="311"/>
      <c r="C316" s="311"/>
      <c r="D316" s="311"/>
      <c r="E316" s="311"/>
      <c r="F316" s="311"/>
      <c r="G316" s="247"/>
      <c r="H316" s="247"/>
      <c r="I316" s="247"/>
      <c r="J316" s="247"/>
      <c r="K316" s="247"/>
      <c r="L316" s="247"/>
      <c r="M316" s="247"/>
      <c r="N316" s="247"/>
    </row>
    <row r="317">
      <c r="A317" s="311"/>
      <c r="B317" s="311"/>
      <c r="C317" s="311"/>
      <c r="D317" s="311"/>
      <c r="E317" s="311"/>
      <c r="F317" s="311"/>
      <c r="G317" s="247"/>
      <c r="H317" s="247"/>
      <c r="I317" s="247"/>
      <c r="J317" s="247"/>
      <c r="K317" s="247"/>
      <c r="L317" s="247"/>
      <c r="M317" s="247"/>
      <c r="N317" s="247"/>
    </row>
    <row r="318">
      <c r="A318" s="311"/>
      <c r="B318" s="311"/>
      <c r="C318" s="311"/>
      <c r="D318" s="311"/>
      <c r="E318" s="311"/>
      <c r="F318" s="311"/>
      <c r="G318" s="247"/>
      <c r="H318" s="247"/>
      <c r="I318" s="247"/>
      <c r="J318" s="247"/>
      <c r="K318" s="247"/>
      <c r="L318" s="247"/>
      <c r="M318" s="247"/>
      <c r="N318" s="247"/>
    </row>
    <row r="319">
      <c r="A319" s="311"/>
      <c r="B319" s="311"/>
      <c r="C319" s="311"/>
      <c r="D319" s="311"/>
      <c r="E319" s="311"/>
      <c r="F319" s="311"/>
      <c r="G319" s="247"/>
      <c r="H319" s="247"/>
      <c r="I319" s="247"/>
      <c r="J319" s="247"/>
      <c r="K319" s="247"/>
      <c r="L319" s="247"/>
      <c r="M319" s="247"/>
      <c r="N319" s="247"/>
    </row>
    <row r="320">
      <c r="A320" s="311"/>
      <c r="B320" s="311"/>
      <c r="C320" s="311"/>
      <c r="D320" s="311"/>
      <c r="E320" s="311"/>
      <c r="F320" s="311"/>
      <c r="G320" s="247"/>
      <c r="H320" s="247"/>
      <c r="I320" s="247"/>
      <c r="J320" s="247"/>
      <c r="K320" s="247"/>
      <c r="L320" s="247"/>
      <c r="M320" s="247"/>
      <c r="N320" s="247"/>
    </row>
    <row r="321">
      <c r="A321" s="311"/>
      <c r="B321" s="311"/>
      <c r="C321" s="311"/>
      <c r="D321" s="311"/>
      <c r="E321" s="311"/>
      <c r="F321" s="311"/>
      <c r="G321" s="247"/>
      <c r="H321" s="247"/>
      <c r="I321" s="247"/>
      <c r="J321" s="247"/>
      <c r="K321" s="247"/>
      <c r="L321" s="247"/>
      <c r="M321" s="247"/>
      <c r="N321" s="247"/>
    </row>
    <row r="322">
      <c r="A322" s="311"/>
      <c r="B322" s="311"/>
      <c r="C322" s="311"/>
      <c r="D322" s="311"/>
      <c r="E322" s="311"/>
      <c r="F322" s="311"/>
      <c r="G322" s="247"/>
      <c r="H322" s="247"/>
      <c r="I322" s="247"/>
      <c r="J322" s="247"/>
      <c r="K322" s="247"/>
      <c r="L322" s="247"/>
      <c r="M322" s="247"/>
      <c r="N322" s="247"/>
    </row>
    <row r="323">
      <c r="A323" s="311"/>
      <c r="B323" s="311"/>
      <c r="C323" s="311"/>
      <c r="D323" s="311"/>
      <c r="E323" s="311"/>
      <c r="F323" s="311"/>
      <c r="G323" s="247"/>
      <c r="H323" s="247"/>
      <c r="I323" s="247"/>
      <c r="J323" s="247"/>
      <c r="K323" s="247"/>
      <c r="L323" s="247"/>
      <c r="M323" s="247"/>
      <c r="N323" s="247"/>
    </row>
    <row r="324">
      <c r="A324" s="311"/>
      <c r="B324" s="311"/>
      <c r="C324" s="311"/>
      <c r="D324" s="311"/>
      <c r="E324" s="311"/>
      <c r="F324" s="311"/>
      <c r="G324" s="247"/>
      <c r="H324" s="247"/>
      <c r="I324" s="247"/>
      <c r="J324" s="247"/>
      <c r="K324" s="247"/>
      <c r="L324" s="247"/>
      <c r="M324" s="247"/>
      <c r="N324" s="247"/>
    </row>
    <row r="325">
      <c r="A325" s="311"/>
      <c r="B325" s="311"/>
      <c r="C325" s="311"/>
      <c r="D325" s="311"/>
      <c r="E325" s="311"/>
      <c r="F325" s="311"/>
      <c r="G325" s="247"/>
      <c r="H325" s="247"/>
      <c r="I325" s="247"/>
      <c r="J325" s="247"/>
      <c r="K325" s="247"/>
      <c r="L325" s="247"/>
      <c r="M325" s="247"/>
      <c r="N325" s="247"/>
    </row>
    <row r="326">
      <c r="A326" s="311"/>
      <c r="B326" s="311"/>
      <c r="C326" s="311"/>
      <c r="D326" s="311"/>
      <c r="E326" s="311"/>
      <c r="F326" s="311"/>
      <c r="G326" s="247"/>
      <c r="H326" s="247"/>
      <c r="I326" s="247"/>
      <c r="J326" s="247"/>
      <c r="K326" s="247"/>
      <c r="L326" s="247"/>
      <c r="M326" s="247"/>
      <c r="N326" s="247"/>
    </row>
    <row r="327">
      <c r="A327" s="311"/>
      <c r="B327" s="311"/>
      <c r="C327" s="311"/>
      <c r="D327" s="311"/>
      <c r="E327" s="311"/>
      <c r="F327" s="311"/>
      <c r="G327" s="247"/>
      <c r="H327" s="247"/>
      <c r="I327" s="247"/>
      <c r="J327" s="247"/>
      <c r="K327" s="247"/>
      <c r="L327" s="247"/>
      <c r="M327" s="247"/>
      <c r="N327" s="247"/>
    </row>
    <row r="328">
      <c r="A328" s="311"/>
      <c r="B328" s="311"/>
      <c r="C328" s="311"/>
      <c r="D328" s="311"/>
      <c r="E328" s="311"/>
      <c r="F328" s="311"/>
      <c r="G328" s="247"/>
      <c r="H328" s="247"/>
      <c r="I328" s="247"/>
      <c r="J328" s="247"/>
      <c r="K328" s="247"/>
      <c r="L328" s="247"/>
      <c r="M328" s="247"/>
      <c r="N328" s="247"/>
    </row>
    <row r="329">
      <c r="A329" s="311"/>
      <c r="B329" s="311"/>
      <c r="C329" s="311"/>
      <c r="D329" s="311"/>
      <c r="E329" s="311"/>
      <c r="F329" s="311"/>
      <c r="G329" s="247"/>
      <c r="H329" s="247"/>
      <c r="I329" s="247"/>
      <c r="J329" s="247"/>
      <c r="K329" s="247"/>
      <c r="L329" s="247"/>
      <c r="M329" s="247"/>
      <c r="N329" s="247"/>
    </row>
    <row r="330">
      <c r="A330" s="311"/>
      <c r="B330" s="311"/>
      <c r="C330" s="311"/>
      <c r="D330" s="311"/>
      <c r="E330" s="311"/>
      <c r="F330" s="311"/>
      <c r="G330" s="247"/>
      <c r="H330" s="247"/>
      <c r="I330" s="247"/>
      <c r="J330" s="247"/>
      <c r="K330" s="247"/>
      <c r="L330" s="247"/>
      <c r="M330" s="247"/>
      <c r="N330" s="247"/>
    </row>
    <row r="331">
      <c r="A331" s="311"/>
      <c r="B331" s="311"/>
      <c r="C331" s="311"/>
      <c r="D331" s="311"/>
      <c r="E331" s="311"/>
      <c r="F331" s="311"/>
      <c r="G331" s="247"/>
      <c r="H331" s="247"/>
      <c r="I331" s="247"/>
      <c r="J331" s="247"/>
      <c r="K331" s="247"/>
      <c r="L331" s="247"/>
      <c r="M331" s="247"/>
      <c r="N331" s="247"/>
    </row>
    <row r="332">
      <c r="A332" s="311"/>
      <c r="B332" s="311"/>
      <c r="C332" s="311"/>
      <c r="D332" s="311"/>
      <c r="E332" s="311"/>
      <c r="F332" s="311"/>
      <c r="G332" s="247"/>
      <c r="H332" s="247"/>
      <c r="I332" s="247"/>
      <c r="J332" s="247"/>
      <c r="K332" s="247"/>
      <c r="L332" s="247"/>
      <c r="M332" s="247"/>
      <c r="N332" s="247"/>
    </row>
    <row r="333">
      <c r="A333" s="311"/>
      <c r="B333" s="311"/>
      <c r="C333" s="311"/>
      <c r="D333" s="311"/>
      <c r="E333" s="311"/>
      <c r="F333" s="311"/>
      <c r="G333" s="247"/>
      <c r="H333" s="247"/>
      <c r="I333" s="247"/>
      <c r="J333" s="247"/>
      <c r="K333" s="247"/>
      <c r="L333" s="247"/>
      <c r="M333" s="247"/>
      <c r="N333" s="247"/>
    </row>
    <row r="334">
      <c r="A334" s="311"/>
      <c r="B334" s="311"/>
      <c r="C334" s="311"/>
      <c r="D334" s="311"/>
      <c r="E334" s="311"/>
      <c r="F334" s="311"/>
      <c r="G334" s="247"/>
      <c r="H334" s="247"/>
      <c r="I334" s="247"/>
      <c r="J334" s="247"/>
      <c r="K334" s="247"/>
      <c r="L334" s="247"/>
      <c r="M334" s="247"/>
      <c r="N334" s="247"/>
    </row>
    <row r="335">
      <c r="A335" s="311"/>
      <c r="B335" s="311"/>
      <c r="C335" s="311"/>
      <c r="D335" s="311"/>
      <c r="E335" s="311"/>
      <c r="F335" s="311"/>
      <c r="G335" s="247"/>
      <c r="H335" s="247"/>
      <c r="I335" s="247"/>
      <c r="J335" s="247"/>
      <c r="K335" s="247"/>
      <c r="L335" s="247"/>
      <c r="M335" s="247"/>
      <c r="N335" s="247"/>
    </row>
    <row r="336">
      <c r="A336" s="311"/>
      <c r="B336" s="311"/>
      <c r="C336" s="311"/>
      <c r="D336" s="311"/>
      <c r="E336" s="311"/>
      <c r="F336" s="311"/>
      <c r="G336" s="247"/>
      <c r="H336" s="247"/>
      <c r="I336" s="247"/>
      <c r="J336" s="247"/>
      <c r="K336" s="247"/>
      <c r="L336" s="247"/>
      <c r="M336" s="247"/>
      <c r="N336" s="247"/>
    </row>
    <row r="337">
      <c r="A337" s="311"/>
      <c r="B337" s="311"/>
      <c r="C337" s="311"/>
      <c r="D337" s="311"/>
      <c r="E337" s="311"/>
      <c r="F337" s="311"/>
      <c r="G337" s="247"/>
      <c r="H337" s="247"/>
      <c r="I337" s="247"/>
      <c r="J337" s="247"/>
      <c r="K337" s="247"/>
      <c r="L337" s="247"/>
      <c r="M337" s="247"/>
      <c r="N337" s="247"/>
    </row>
    <row r="338">
      <c r="A338" s="311"/>
      <c r="B338" s="311"/>
      <c r="C338" s="311"/>
      <c r="D338" s="311"/>
      <c r="E338" s="311"/>
      <c r="F338" s="311"/>
      <c r="G338" s="247"/>
      <c r="H338" s="247"/>
      <c r="I338" s="247"/>
      <c r="J338" s="247"/>
      <c r="K338" s="247"/>
      <c r="L338" s="247"/>
      <c r="M338" s="247"/>
      <c r="N338" s="247"/>
    </row>
    <row r="339">
      <c r="A339" s="311"/>
      <c r="B339" s="311"/>
      <c r="C339" s="311"/>
      <c r="D339" s="311"/>
      <c r="E339" s="311"/>
      <c r="F339" s="311"/>
      <c r="G339" s="247"/>
      <c r="H339" s="247"/>
      <c r="I339" s="247"/>
      <c r="J339" s="247"/>
      <c r="K339" s="247"/>
      <c r="L339" s="247"/>
      <c r="M339" s="247"/>
      <c r="N339" s="247"/>
    </row>
    <row r="340">
      <c r="A340" s="311"/>
      <c r="B340" s="311"/>
      <c r="C340" s="311"/>
      <c r="D340" s="311"/>
      <c r="E340" s="311"/>
      <c r="F340" s="311"/>
      <c r="G340" s="247"/>
      <c r="H340" s="247"/>
      <c r="I340" s="247"/>
      <c r="J340" s="247"/>
      <c r="K340" s="247"/>
      <c r="L340" s="247"/>
      <c r="M340" s="247"/>
      <c r="N340" s="247"/>
    </row>
    <row r="341">
      <c r="A341" s="311"/>
      <c r="B341" s="311"/>
      <c r="C341" s="311"/>
      <c r="D341" s="311"/>
      <c r="E341" s="311"/>
      <c r="F341" s="311"/>
      <c r="G341" s="247"/>
      <c r="H341" s="247"/>
      <c r="I341" s="247"/>
      <c r="J341" s="247"/>
      <c r="K341" s="247"/>
      <c r="L341" s="247"/>
      <c r="M341" s="247"/>
      <c r="N341" s="247"/>
    </row>
    <row r="342">
      <c r="A342" s="311"/>
      <c r="B342" s="311"/>
      <c r="C342" s="311"/>
      <c r="D342" s="311"/>
      <c r="E342" s="311"/>
      <c r="F342" s="311"/>
      <c r="G342" s="247"/>
      <c r="H342" s="247"/>
      <c r="I342" s="247"/>
      <c r="J342" s="247"/>
      <c r="K342" s="247"/>
      <c r="L342" s="247"/>
      <c r="M342" s="247"/>
      <c r="N342" s="247"/>
    </row>
    <row r="343">
      <c r="A343" s="311"/>
      <c r="B343" s="311"/>
      <c r="C343" s="311"/>
      <c r="D343" s="311"/>
      <c r="E343" s="311"/>
      <c r="F343" s="311"/>
      <c r="G343" s="247"/>
      <c r="H343" s="247"/>
      <c r="I343" s="247"/>
      <c r="J343" s="247"/>
      <c r="K343" s="247"/>
      <c r="L343" s="247"/>
      <c r="M343" s="247"/>
      <c r="N343" s="247"/>
    </row>
    <row r="344">
      <c r="A344" s="311"/>
      <c r="B344" s="311"/>
      <c r="C344" s="311"/>
      <c r="D344" s="311"/>
      <c r="E344" s="311"/>
      <c r="F344" s="311"/>
      <c r="G344" s="247"/>
      <c r="H344" s="247"/>
      <c r="I344" s="247"/>
      <c r="J344" s="247"/>
      <c r="K344" s="247"/>
      <c r="L344" s="247"/>
      <c r="M344" s="247"/>
      <c r="N344" s="247"/>
    </row>
    <row r="345">
      <c r="A345" s="311"/>
      <c r="B345" s="311"/>
      <c r="C345" s="311"/>
      <c r="D345" s="311"/>
      <c r="E345" s="311"/>
      <c r="F345" s="311"/>
      <c r="G345" s="247"/>
      <c r="H345" s="247"/>
      <c r="I345" s="247"/>
      <c r="J345" s="247"/>
      <c r="K345" s="247"/>
      <c r="L345" s="247"/>
      <c r="M345" s="247"/>
      <c r="N345" s="247"/>
    </row>
    <row r="346">
      <c r="A346" s="311"/>
      <c r="B346" s="311"/>
      <c r="C346" s="311"/>
      <c r="D346" s="311"/>
      <c r="E346" s="311"/>
      <c r="F346" s="311"/>
      <c r="G346" s="247"/>
      <c r="H346" s="247"/>
      <c r="I346" s="247"/>
      <c r="J346" s="247"/>
      <c r="K346" s="247"/>
      <c r="L346" s="247"/>
      <c r="M346" s="247"/>
      <c r="N346" s="247"/>
    </row>
    <row r="347">
      <c r="A347" s="311"/>
      <c r="B347" s="311"/>
      <c r="C347" s="311"/>
      <c r="D347" s="311"/>
      <c r="E347" s="311"/>
      <c r="F347" s="311"/>
      <c r="G347" s="247"/>
      <c r="H347" s="247"/>
      <c r="I347" s="247"/>
      <c r="J347" s="247"/>
      <c r="K347" s="247"/>
      <c r="L347" s="247"/>
      <c r="M347" s="247"/>
      <c r="N347" s="247"/>
    </row>
    <row r="348">
      <c r="A348" s="311"/>
      <c r="B348" s="311"/>
      <c r="C348" s="311"/>
      <c r="D348" s="311"/>
      <c r="E348" s="311"/>
      <c r="F348" s="311"/>
      <c r="G348" s="247"/>
      <c r="H348" s="247"/>
      <c r="I348" s="247"/>
      <c r="J348" s="247"/>
      <c r="K348" s="247"/>
      <c r="L348" s="247"/>
      <c r="M348" s="247"/>
      <c r="N348" s="247"/>
    </row>
    <row r="349">
      <c r="A349" s="311"/>
      <c r="B349" s="311"/>
      <c r="C349" s="311"/>
      <c r="D349" s="311"/>
      <c r="E349" s="311"/>
      <c r="F349" s="311"/>
      <c r="G349" s="247"/>
      <c r="H349" s="247"/>
      <c r="I349" s="247"/>
      <c r="J349" s="247"/>
      <c r="K349" s="247"/>
      <c r="L349" s="247"/>
      <c r="M349" s="247"/>
      <c r="N349" s="247"/>
    </row>
    <row r="350">
      <c r="A350" s="311"/>
      <c r="B350" s="311"/>
      <c r="C350" s="311"/>
      <c r="D350" s="311"/>
      <c r="E350" s="311"/>
      <c r="F350" s="311"/>
      <c r="G350" s="247"/>
      <c r="H350" s="247"/>
      <c r="I350" s="247"/>
      <c r="J350" s="247"/>
      <c r="K350" s="247"/>
      <c r="L350" s="247"/>
      <c r="M350" s="247"/>
      <c r="N350" s="247"/>
    </row>
    <row r="351">
      <c r="A351" s="311"/>
      <c r="B351" s="311"/>
      <c r="C351" s="311"/>
      <c r="D351" s="311"/>
      <c r="E351" s="311"/>
      <c r="F351" s="311"/>
      <c r="G351" s="247"/>
      <c r="H351" s="247"/>
      <c r="I351" s="247"/>
      <c r="J351" s="247"/>
      <c r="K351" s="247"/>
      <c r="L351" s="247"/>
      <c r="M351" s="247"/>
      <c r="N351" s="247"/>
    </row>
    <row r="352">
      <c r="A352" s="311"/>
      <c r="B352" s="311"/>
      <c r="C352" s="311"/>
      <c r="D352" s="311"/>
      <c r="E352" s="311"/>
      <c r="F352" s="311"/>
      <c r="G352" s="247"/>
      <c r="H352" s="247"/>
      <c r="I352" s="247"/>
      <c r="J352" s="247"/>
      <c r="K352" s="247"/>
      <c r="L352" s="247"/>
      <c r="M352" s="247"/>
      <c r="N352" s="247"/>
    </row>
    <row r="353">
      <c r="A353" s="311"/>
      <c r="B353" s="311"/>
      <c r="C353" s="311"/>
      <c r="D353" s="311"/>
      <c r="E353" s="311"/>
      <c r="F353" s="311"/>
      <c r="G353" s="247"/>
      <c r="H353" s="247"/>
      <c r="I353" s="247"/>
      <c r="J353" s="247"/>
      <c r="K353" s="247"/>
      <c r="L353" s="247"/>
      <c r="M353" s="247"/>
      <c r="N353" s="247"/>
    </row>
    <row r="354">
      <c r="A354" s="311"/>
      <c r="B354" s="311"/>
      <c r="C354" s="311"/>
      <c r="D354" s="311"/>
      <c r="E354" s="311"/>
      <c r="F354" s="311"/>
      <c r="G354" s="247"/>
      <c r="H354" s="247"/>
      <c r="I354" s="247"/>
      <c r="J354" s="247"/>
      <c r="K354" s="247"/>
      <c r="L354" s="247"/>
      <c r="M354" s="247"/>
      <c r="N354" s="247"/>
    </row>
    <row r="355">
      <c r="A355" s="311"/>
      <c r="B355" s="311"/>
      <c r="C355" s="311"/>
      <c r="D355" s="311"/>
      <c r="E355" s="311"/>
      <c r="F355" s="311"/>
      <c r="G355" s="247"/>
      <c r="H355" s="247"/>
      <c r="I355" s="247"/>
      <c r="J355" s="247"/>
      <c r="K355" s="247"/>
      <c r="L355" s="247"/>
      <c r="M355" s="247"/>
      <c r="N355" s="247"/>
    </row>
    <row r="356">
      <c r="A356" s="311"/>
      <c r="B356" s="311"/>
      <c r="C356" s="311"/>
      <c r="D356" s="311"/>
      <c r="E356" s="311"/>
      <c r="F356" s="311"/>
      <c r="G356" s="247"/>
      <c r="H356" s="247"/>
      <c r="I356" s="247"/>
      <c r="J356" s="247"/>
      <c r="K356" s="247"/>
      <c r="L356" s="247"/>
      <c r="M356" s="247"/>
      <c r="N356" s="247"/>
    </row>
    <row r="357">
      <c r="A357" s="311"/>
      <c r="B357" s="311"/>
      <c r="C357" s="311"/>
      <c r="D357" s="311"/>
      <c r="E357" s="311"/>
      <c r="F357" s="311"/>
      <c r="G357" s="247"/>
      <c r="H357" s="247"/>
      <c r="I357" s="247"/>
      <c r="J357" s="247"/>
      <c r="K357" s="247"/>
      <c r="L357" s="247"/>
      <c r="M357" s="247"/>
      <c r="N357" s="247"/>
    </row>
    <row r="358">
      <c r="A358" s="311"/>
      <c r="B358" s="311"/>
      <c r="C358" s="311"/>
      <c r="D358" s="311"/>
      <c r="E358" s="311"/>
      <c r="F358" s="311"/>
      <c r="G358" s="247"/>
      <c r="H358" s="247"/>
      <c r="I358" s="247"/>
      <c r="J358" s="247"/>
      <c r="K358" s="247"/>
      <c r="L358" s="247"/>
      <c r="M358" s="247"/>
      <c r="N358" s="247"/>
    </row>
    <row r="359">
      <c r="A359" s="311"/>
      <c r="B359" s="311"/>
      <c r="C359" s="311"/>
      <c r="D359" s="311"/>
      <c r="E359" s="311"/>
      <c r="F359" s="311"/>
      <c r="G359" s="247"/>
      <c r="H359" s="247"/>
      <c r="I359" s="247"/>
      <c r="J359" s="247"/>
      <c r="K359" s="247"/>
      <c r="L359" s="247"/>
      <c r="M359" s="247"/>
      <c r="N359" s="247"/>
    </row>
    <row r="360">
      <c r="A360" s="311"/>
      <c r="B360" s="311"/>
      <c r="C360" s="311"/>
      <c r="D360" s="311"/>
      <c r="E360" s="311"/>
      <c r="F360" s="311"/>
      <c r="G360" s="247"/>
      <c r="H360" s="247"/>
      <c r="I360" s="247"/>
      <c r="J360" s="247"/>
      <c r="K360" s="247"/>
      <c r="L360" s="247"/>
      <c r="M360" s="247"/>
      <c r="N360" s="247"/>
    </row>
    <row r="361">
      <c r="A361" s="311"/>
      <c r="B361" s="311"/>
      <c r="C361" s="311"/>
      <c r="D361" s="311"/>
      <c r="E361" s="311"/>
      <c r="F361" s="311"/>
      <c r="G361" s="247"/>
      <c r="H361" s="247"/>
      <c r="I361" s="247"/>
      <c r="J361" s="247"/>
      <c r="K361" s="247"/>
      <c r="L361" s="247"/>
      <c r="M361" s="247"/>
      <c r="N361" s="247"/>
    </row>
    <row r="362">
      <c r="A362" s="311"/>
      <c r="B362" s="311"/>
      <c r="C362" s="311"/>
      <c r="D362" s="311"/>
      <c r="E362" s="311"/>
      <c r="F362" s="311"/>
      <c r="G362" s="247"/>
      <c r="H362" s="247"/>
      <c r="I362" s="247"/>
      <c r="J362" s="247"/>
      <c r="K362" s="247"/>
      <c r="L362" s="247"/>
      <c r="M362" s="247"/>
      <c r="N362" s="247"/>
    </row>
    <row r="363">
      <c r="A363" s="311"/>
      <c r="B363" s="311"/>
      <c r="C363" s="311"/>
      <c r="D363" s="311"/>
      <c r="E363" s="311"/>
      <c r="F363" s="311"/>
      <c r="G363" s="247"/>
      <c r="H363" s="247"/>
      <c r="I363" s="247"/>
      <c r="J363" s="247"/>
      <c r="K363" s="247"/>
      <c r="L363" s="247"/>
      <c r="M363" s="247"/>
      <c r="N363" s="247"/>
    </row>
    <row r="364">
      <c r="A364" s="311"/>
      <c r="B364" s="311"/>
      <c r="C364" s="311"/>
      <c r="D364" s="311"/>
      <c r="E364" s="311"/>
      <c r="F364" s="311"/>
      <c r="G364" s="247"/>
      <c r="H364" s="247"/>
      <c r="I364" s="247"/>
      <c r="J364" s="247"/>
      <c r="K364" s="247"/>
      <c r="L364" s="247"/>
      <c r="M364" s="247"/>
      <c r="N364" s="247"/>
    </row>
    <row r="365">
      <c r="A365" s="311"/>
      <c r="B365" s="311"/>
      <c r="C365" s="311"/>
      <c r="D365" s="311"/>
      <c r="E365" s="311"/>
      <c r="F365" s="311"/>
      <c r="G365" s="247"/>
      <c r="H365" s="247"/>
      <c r="I365" s="247"/>
      <c r="J365" s="247"/>
      <c r="K365" s="247"/>
      <c r="L365" s="247"/>
      <c r="M365" s="247"/>
      <c r="N365" s="247"/>
    </row>
    <row r="366">
      <c r="A366" s="311"/>
      <c r="B366" s="311"/>
      <c r="C366" s="311"/>
      <c r="D366" s="311"/>
      <c r="E366" s="311"/>
      <c r="F366" s="311"/>
      <c r="G366" s="247"/>
      <c r="H366" s="247"/>
      <c r="I366" s="247"/>
      <c r="J366" s="247"/>
      <c r="K366" s="247"/>
      <c r="L366" s="247"/>
      <c r="M366" s="247"/>
      <c r="N366" s="247"/>
    </row>
    <row r="367">
      <c r="A367" s="311"/>
      <c r="B367" s="311"/>
      <c r="C367" s="311"/>
      <c r="D367" s="311"/>
      <c r="E367" s="311"/>
      <c r="F367" s="311"/>
      <c r="G367" s="247"/>
      <c r="H367" s="247"/>
      <c r="I367" s="247"/>
      <c r="J367" s="247"/>
      <c r="K367" s="247"/>
      <c r="L367" s="247"/>
      <c r="M367" s="247"/>
      <c r="N367" s="247"/>
    </row>
    <row r="368">
      <c r="A368" s="311"/>
      <c r="B368" s="311"/>
      <c r="C368" s="311"/>
      <c r="D368" s="311"/>
      <c r="E368" s="311"/>
      <c r="F368" s="311"/>
      <c r="G368" s="247"/>
      <c r="H368" s="247"/>
      <c r="I368" s="247"/>
      <c r="J368" s="247"/>
      <c r="K368" s="247"/>
      <c r="L368" s="247"/>
      <c r="M368" s="247"/>
      <c r="N368" s="247"/>
    </row>
    <row r="369">
      <c r="A369" s="311"/>
      <c r="B369" s="311"/>
      <c r="C369" s="311"/>
      <c r="D369" s="311"/>
      <c r="E369" s="311"/>
      <c r="F369" s="311"/>
      <c r="G369" s="247"/>
      <c r="H369" s="247"/>
      <c r="I369" s="247"/>
      <c r="J369" s="247"/>
      <c r="K369" s="247"/>
      <c r="L369" s="247"/>
      <c r="M369" s="247"/>
      <c r="N369" s="247"/>
    </row>
    <row r="370">
      <c r="A370" s="311"/>
      <c r="B370" s="311"/>
      <c r="C370" s="311"/>
      <c r="D370" s="311"/>
      <c r="E370" s="311"/>
      <c r="F370" s="311"/>
      <c r="G370" s="247"/>
      <c r="H370" s="247"/>
      <c r="I370" s="247"/>
      <c r="J370" s="247"/>
      <c r="K370" s="247"/>
      <c r="L370" s="247"/>
      <c r="M370" s="247"/>
      <c r="N370" s="247"/>
    </row>
    <row r="371">
      <c r="A371" s="311"/>
      <c r="B371" s="311"/>
      <c r="C371" s="311"/>
      <c r="D371" s="311"/>
      <c r="E371" s="311"/>
      <c r="F371" s="311"/>
      <c r="G371" s="247"/>
      <c r="H371" s="247"/>
      <c r="I371" s="247"/>
      <c r="J371" s="247"/>
      <c r="K371" s="247"/>
      <c r="L371" s="247"/>
      <c r="M371" s="247"/>
      <c r="N371" s="247"/>
    </row>
    <row r="372">
      <c r="A372" s="311"/>
      <c r="B372" s="311"/>
      <c r="C372" s="311"/>
      <c r="D372" s="311"/>
      <c r="E372" s="311"/>
      <c r="F372" s="311"/>
      <c r="G372" s="247"/>
      <c r="H372" s="247"/>
      <c r="I372" s="247"/>
      <c r="J372" s="247"/>
      <c r="K372" s="247"/>
      <c r="L372" s="247"/>
      <c r="M372" s="247"/>
      <c r="N372" s="247"/>
    </row>
    <row r="373">
      <c r="A373" s="311"/>
      <c r="B373" s="311"/>
      <c r="C373" s="311"/>
      <c r="D373" s="311"/>
      <c r="E373" s="311"/>
      <c r="F373" s="311"/>
      <c r="G373" s="247"/>
      <c r="H373" s="247"/>
      <c r="I373" s="247"/>
      <c r="J373" s="247"/>
      <c r="K373" s="247"/>
      <c r="L373" s="247"/>
      <c r="M373" s="247"/>
      <c r="N373" s="247"/>
    </row>
    <row r="374">
      <c r="A374" s="311"/>
      <c r="B374" s="311"/>
      <c r="C374" s="311"/>
      <c r="D374" s="311"/>
      <c r="E374" s="311"/>
      <c r="F374" s="311"/>
      <c r="G374" s="247"/>
      <c r="H374" s="247"/>
      <c r="I374" s="247"/>
      <c r="J374" s="247"/>
      <c r="K374" s="247"/>
      <c r="L374" s="247"/>
      <c r="M374" s="247"/>
      <c r="N374" s="247"/>
    </row>
    <row r="375">
      <c r="A375" s="311"/>
      <c r="B375" s="311"/>
      <c r="C375" s="311"/>
      <c r="D375" s="311"/>
      <c r="E375" s="311"/>
      <c r="F375" s="311"/>
      <c r="G375" s="247"/>
      <c r="H375" s="247"/>
      <c r="I375" s="247"/>
      <c r="J375" s="247"/>
      <c r="K375" s="247"/>
      <c r="L375" s="247"/>
      <c r="M375" s="247"/>
      <c r="N375" s="247"/>
    </row>
    <row r="376">
      <c r="A376" s="311"/>
      <c r="B376" s="311"/>
      <c r="C376" s="311"/>
      <c r="D376" s="311"/>
      <c r="E376" s="311"/>
      <c r="F376" s="311"/>
      <c r="G376" s="247"/>
      <c r="H376" s="247"/>
      <c r="I376" s="247"/>
      <c r="J376" s="247"/>
      <c r="K376" s="247"/>
      <c r="L376" s="247"/>
      <c r="M376" s="247"/>
      <c r="N376" s="247"/>
    </row>
    <row r="377">
      <c r="A377" s="311"/>
      <c r="B377" s="311"/>
      <c r="C377" s="311"/>
      <c r="D377" s="311"/>
      <c r="E377" s="311"/>
      <c r="F377" s="311"/>
      <c r="G377" s="247"/>
      <c r="H377" s="247"/>
      <c r="I377" s="247"/>
      <c r="J377" s="247"/>
      <c r="K377" s="247"/>
      <c r="L377" s="247"/>
      <c r="M377" s="247"/>
      <c r="N377" s="247"/>
    </row>
    <row r="378">
      <c r="A378" s="311"/>
      <c r="B378" s="311"/>
      <c r="C378" s="311"/>
      <c r="D378" s="311"/>
      <c r="E378" s="311"/>
      <c r="F378" s="311"/>
      <c r="G378" s="247"/>
      <c r="H378" s="247"/>
      <c r="I378" s="247"/>
      <c r="J378" s="247"/>
      <c r="K378" s="247"/>
      <c r="L378" s="247"/>
      <c r="M378" s="247"/>
      <c r="N378" s="247"/>
    </row>
    <row r="379">
      <c r="A379" s="311"/>
      <c r="B379" s="311"/>
      <c r="C379" s="311"/>
      <c r="D379" s="311"/>
      <c r="E379" s="311"/>
      <c r="F379" s="311"/>
      <c r="G379" s="247"/>
      <c r="H379" s="247"/>
      <c r="I379" s="247"/>
      <c r="J379" s="247"/>
      <c r="K379" s="247"/>
      <c r="L379" s="247"/>
      <c r="M379" s="247"/>
      <c r="N379" s="247"/>
    </row>
    <row r="380">
      <c r="A380" s="311"/>
      <c r="B380" s="311"/>
      <c r="C380" s="311"/>
      <c r="D380" s="311"/>
      <c r="E380" s="311"/>
      <c r="F380" s="311"/>
      <c r="G380" s="247"/>
      <c r="H380" s="247"/>
      <c r="I380" s="247"/>
      <c r="J380" s="247"/>
      <c r="K380" s="247"/>
      <c r="L380" s="247"/>
      <c r="M380" s="247"/>
      <c r="N380" s="247"/>
    </row>
    <row r="381">
      <c r="A381" s="311"/>
      <c r="B381" s="311"/>
      <c r="C381" s="311"/>
      <c r="D381" s="311"/>
      <c r="E381" s="311"/>
      <c r="F381" s="311"/>
      <c r="G381" s="247"/>
      <c r="H381" s="247"/>
      <c r="I381" s="247"/>
      <c r="J381" s="247"/>
      <c r="K381" s="247"/>
      <c r="L381" s="247"/>
      <c r="M381" s="247"/>
      <c r="N381" s="247"/>
    </row>
    <row r="382">
      <c r="A382" s="311"/>
      <c r="B382" s="311"/>
      <c r="C382" s="311"/>
      <c r="D382" s="311"/>
      <c r="E382" s="311"/>
      <c r="F382" s="311"/>
      <c r="G382" s="247"/>
      <c r="H382" s="247"/>
      <c r="I382" s="247"/>
      <c r="J382" s="247"/>
      <c r="K382" s="247"/>
      <c r="L382" s="247"/>
      <c r="M382" s="247"/>
      <c r="N382" s="247"/>
    </row>
    <row r="383">
      <c r="A383" s="311"/>
      <c r="B383" s="311"/>
      <c r="C383" s="311"/>
      <c r="D383" s="311"/>
      <c r="E383" s="311"/>
      <c r="F383" s="311"/>
      <c r="G383" s="247"/>
      <c r="H383" s="247"/>
      <c r="I383" s="247"/>
      <c r="J383" s="247"/>
      <c r="K383" s="247"/>
      <c r="L383" s="247"/>
      <c r="M383" s="247"/>
      <c r="N383" s="247"/>
    </row>
    <row r="384">
      <c r="A384" s="311"/>
      <c r="B384" s="311"/>
      <c r="C384" s="311"/>
      <c r="D384" s="311"/>
      <c r="E384" s="311"/>
      <c r="F384" s="311"/>
      <c r="G384" s="247"/>
      <c r="H384" s="247"/>
      <c r="I384" s="247"/>
      <c r="J384" s="247"/>
      <c r="K384" s="247"/>
      <c r="L384" s="247"/>
      <c r="M384" s="247"/>
      <c r="N384" s="247"/>
    </row>
    <row r="385">
      <c r="A385" s="311"/>
      <c r="B385" s="311"/>
      <c r="C385" s="311"/>
      <c r="D385" s="311"/>
      <c r="E385" s="311"/>
      <c r="F385" s="311"/>
      <c r="G385" s="247"/>
      <c r="H385" s="247"/>
      <c r="I385" s="247"/>
      <c r="J385" s="247"/>
      <c r="K385" s="247"/>
      <c r="L385" s="247"/>
      <c r="M385" s="247"/>
      <c r="N385" s="247"/>
    </row>
    <row r="386">
      <c r="A386" s="311"/>
      <c r="B386" s="311"/>
      <c r="C386" s="311"/>
      <c r="D386" s="311"/>
      <c r="E386" s="311"/>
      <c r="F386" s="311"/>
      <c r="G386" s="247"/>
      <c r="H386" s="247"/>
      <c r="I386" s="247"/>
      <c r="J386" s="247"/>
      <c r="K386" s="247"/>
      <c r="L386" s="247"/>
      <c r="M386" s="247"/>
      <c r="N386" s="247"/>
    </row>
    <row r="387">
      <c r="A387" s="311"/>
      <c r="B387" s="311"/>
      <c r="C387" s="311"/>
      <c r="D387" s="311"/>
      <c r="E387" s="311"/>
      <c r="F387" s="311"/>
      <c r="G387" s="247"/>
      <c r="H387" s="247"/>
      <c r="I387" s="247"/>
      <c r="J387" s="247"/>
      <c r="K387" s="247"/>
      <c r="L387" s="247"/>
      <c r="M387" s="247"/>
      <c r="N387" s="247"/>
    </row>
    <row r="388">
      <c r="A388" s="311"/>
      <c r="B388" s="311"/>
      <c r="C388" s="311"/>
      <c r="D388" s="311"/>
      <c r="E388" s="311"/>
      <c r="F388" s="311"/>
      <c r="G388" s="247"/>
      <c r="H388" s="247"/>
      <c r="I388" s="247"/>
      <c r="J388" s="247"/>
      <c r="K388" s="247"/>
      <c r="L388" s="247"/>
      <c r="M388" s="247"/>
      <c r="N388" s="247"/>
    </row>
    <row r="389">
      <c r="A389" s="311"/>
      <c r="B389" s="311"/>
      <c r="C389" s="311"/>
      <c r="D389" s="311"/>
      <c r="E389" s="311"/>
      <c r="F389" s="311"/>
      <c r="G389" s="247"/>
      <c r="H389" s="247"/>
      <c r="I389" s="247"/>
      <c r="J389" s="247"/>
      <c r="K389" s="247"/>
      <c r="L389" s="247"/>
      <c r="M389" s="247"/>
      <c r="N389" s="247"/>
    </row>
    <row r="390">
      <c r="A390" s="311"/>
      <c r="B390" s="311"/>
      <c r="C390" s="311"/>
      <c r="D390" s="311"/>
      <c r="E390" s="311"/>
      <c r="F390" s="311"/>
      <c r="G390" s="247"/>
      <c r="H390" s="247"/>
      <c r="I390" s="247"/>
      <c r="J390" s="247"/>
      <c r="K390" s="247"/>
      <c r="L390" s="247"/>
      <c r="M390" s="247"/>
      <c r="N390" s="247"/>
    </row>
    <row r="391">
      <c r="A391" s="311"/>
      <c r="B391" s="311"/>
      <c r="C391" s="311"/>
      <c r="D391" s="311"/>
      <c r="E391" s="311"/>
      <c r="F391" s="311"/>
      <c r="G391" s="247"/>
      <c r="H391" s="247"/>
      <c r="I391" s="247"/>
      <c r="J391" s="247"/>
      <c r="K391" s="247"/>
      <c r="L391" s="247"/>
      <c r="M391" s="247"/>
      <c r="N391" s="247"/>
    </row>
    <row r="392">
      <c r="A392" s="311"/>
      <c r="B392" s="311"/>
      <c r="C392" s="311"/>
      <c r="D392" s="311"/>
      <c r="E392" s="311"/>
      <c r="F392" s="311"/>
      <c r="G392" s="247"/>
      <c r="H392" s="247"/>
      <c r="I392" s="247"/>
      <c r="J392" s="247"/>
      <c r="K392" s="247"/>
      <c r="L392" s="247"/>
      <c r="M392" s="247"/>
      <c r="N392" s="247"/>
    </row>
    <row r="393">
      <c r="A393" s="311"/>
      <c r="B393" s="311"/>
      <c r="C393" s="311"/>
      <c r="D393" s="311"/>
      <c r="E393" s="311"/>
      <c r="F393" s="311"/>
      <c r="G393" s="247"/>
      <c r="H393" s="247"/>
      <c r="I393" s="247"/>
      <c r="J393" s="247"/>
      <c r="K393" s="247"/>
      <c r="L393" s="247"/>
      <c r="M393" s="247"/>
      <c r="N393" s="247"/>
    </row>
    <row r="394">
      <c r="A394" s="311"/>
      <c r="B394" s="311"/>
      <c r="C394" s="311"/>
      <c r="D394" s="311"/>
      <c r="E394" s="311"/>
      <c r="F394" s="311"/>
      <c r="G394" s="247"/>
      <c r="H394" s="247"/>
      <c r="I394" s="247"/>
      <c r="J394" s="247"/>
      <c r="K394" s="247"/>
      <c r="L394" s="247"/>
      <c r="M394" s="247"/>
      <c r="N394" s="247"/>
    </row>
    <row r="395">
      <c r="A395" s="311"/>
      <c r="B395" s="311"/>
      <c r="C395" s="311"/>
      <c r="D395" s="311"/>
      <c r="E395" s="311"/>
      <c r="F395" s="311"/>
      <c r="G395" s="247"/>
      <c r="H395" s="247"/>
      <c r="I395" s="247"/>
      <c r="J395" s="247"/>
      <c r="K395" s="247"/>
      <c r="L395" s="247"/>
      <c r="M395" s="247"/>
      <c r="N395" s="247"/>
    </row>
    <row r="396">
      <c r="A396" s="311"/>
      <c r="B396" s="311"/>
      <c r="C396" s="311"/>
      <c r="D396" s="311"/>
      <c r="E396" s="311"/>
      <c r="F396" s="311"/>
      <c r="G396" s="247"/>
      <c r="H396" s="247"/>
      <c r="I396" s="247"/>
      <c r="J396" s="247"/>
      <c r="K396" s="247"/>
      <c r="L396" s="247"/>
      <c r="M396" s="247"/>
      <c r="N396" s="247"/>
    </row>
    <row r="397">
      <c r="A397" s="311"/>
      <c r="B397" s="311"/>
      <c r="C397" s="311"/>
      <c r="D397" s="311"/>
      <c r="E397" s="311"/>
      <c r="F397" s="311"/>
      <c r="G397" s="247"/>
      <c r="H397" s="247"/>
      <c r="I397" s="247"/>
      <c r="J397" s="247"/>
      <c r="K397" s="247"/>
      <c r="L397" s="247"/>
      <c r="M397" s="247"/>
      <c r="N397" s="247"/>
    </row>
    <row r="398">
      <c r="A398" s="311"/>
      <c r="B398" s="311"/>
      <c r="C398" s="311"/>
      <c r="D398" s="311"/>
      <c r="E398" s="311"/>
      <c r="F398" s="311"/>
      <c r="G398" s="247"/>
      <c r="H398" s="247"/>
      <c r="I398" s="247"/>
      <c r="J398" s="247"/>
      <c r="K398" s="247"/>
      <c r="L398" s="247"/>
      <c r="M398" s="247"/>
      <c r="N398" s="247"/>
    </row>
    <row r="399">
      <c r="A399" s="311"/>
      <c r="B399" s="311"/>
      <c r="C399" s="311"/>
      <c r="D399" s="311"/>
      <c r="E399" s="311"/>
      <c r="F399" s="311"/>
      <c r="G399" s="247"/>
      <c r="H399" s="247"/>
      <c r="I399" s="247"/>
      <c r="J399" s="247"/>
      <c r="K399" s="247"/>
      <c r="L399" s="247"/>
      <c r="M399" s="247"/>
      <c r="N399" s="247"/>
    </row>
    <row r="400">
      <c r="A400" s="311"/>
      <c r="B400" s="311"/>
      <c r="C400" s="311"/>
      <c r="D400" s="311"/>
      <c r="E400" s="311"/>
      <c r="F400" s="311"/>
      <c r="G400" s="247"/>
      <c r="H400" s="247"/>
      <c r="I400" s="247"/>
      <c r="J400" s="247"/>
      <c r="K400" s="247"/>
      <c r="L400" s="247"/>
      <c r="M400" s="247"/>
      <c r="N400" s="247"/>
    </row>
    <row r="401">
      <c r="A401" s="311"/>
      <c r="B401" s="311"/>
      <c r="C401" s="311"/>
      <c r="D401" s="311"/>
      <c r="E401" s="311"/>
      <c r="F401" s="311"/>
      <c r="G401" s="247"/>
      <c r="H401" s="247"/>
      <c r="I401" s="247"/>
      <c r="J401" s="247"/>
      <c r="K401" s="247"/>
      <c r="L401" s="247"/>
      <c r="M401" s="247"/>
      <c r="N401" s="247"/>
    </row>
    <row r="402">
      <c r="A402" s="311"/>
      <c r="B402" s="311"/>
      <c r="C402" s="311"/>
      <c r="D402" s="311"/>
      <c r="E402" s="311"/>
      <c r="F402" s="311"/>
      <c r="G402" s="247"/>
      <c r="H402" s="247"/>
      <c r="I402" s="247"/>
      <c r="J402" s="247"/>
      <c r="K402" s="247"/>
      <c r="L402" s="247"/>
      <c r="M402" s="247"/>
      <c r="N402" s="247"/>
    </row>
    <row r="403">
      <c r="A403" s="311"/>
      <c r="B403" s="311"/>
      <c r="C403" s="311"/>
      <c r="D403" s="311"/>
      <c r="E403" s="311"/>
      <c r="F403" s="311"/>
      <c r="G403" s="247"/>
      <c r="H403" s="247"/>
      <c r="I403" s="247"/>
      <c r="J403" s="247"/>
      <c r="K403" s="247"/>
      <c r="L403" s="247"/>
      <c r="M403" s="247"/>
      <c r="N403" s="247"/>
    </row>
    <row r="404">
      <c r="A404" s="311"/>
      <c r="B404" s="311"/>
      <c r="C404" s="311"/>
      <c r="D404" s="311"/>
      <c r="E404" s="311"/>
      <c r="F404" s="311"/>
      <c r="G404" s="247"/>
      <c r="H404" s="247"/>
      <c r="I404" s="247"/>
      <c r="J404" s="247"/>
      <c r="K404" s="247"/>
      <c r="L404" s="247"/>
      <c r="M404" s="247"/>
      <c r="N404" s="247"/>
    </row>
    <row r="405">
      <c r="A405" s="311"/>
      <c r="B405" s="311"/>
      <c r="C405" s="311"/>
      <c r="D405" s="311"/>
      <c r="E405" s="311"/>
      <c r="F405" s="311"/>
      <c r="G405" s="247"/>
      <c r="H405" s="247"/>
      <c r="I405" s="247"/>
      <c r="J405" s="247"/>
      <c r="K405" s="247"/>
      <c r="L405" s="247"/>
      <c r="M405" s="247"/>
      <c r="N405" s="247"/>
    </row>
    <row r="406">
      <c r="A406" s="311"/>
      <c r="B406" s="311"/>
      <c r="C406" s="311"/>
      <c r="D406" s="311"/>
      <c r="E406" s="311"/>
      <c r="F406" s="311"/>
      <c r="G406" s="247"/>
      <c r="H406" s="247"/>
      <c r="I406" s="247"/>
      <c r="J406" s="247"/>
      <c r="K406" s="247"/>
      <c r="L406" s="247"/>
      <c r="M406" s="247"/>
      <c r="N406" s="247"/>
    </row>
    <row r="407">
      <c r="A407" s="311"/>
      <c r="B407" s="311"/>
      <c r="C407" s="311"/>
      <c r="D407" s="311"/>
      <c r="E407" s="311"/>
      <c r="F407" s="311"/>
      <c r="G407" s="247"/>
      <c r="H407" s="247"/>
      <c r="I407" s="247"/>
      <c r="J407" s="247"/>
      <c r="K407" s="247"/>
      <c r="L407" s="247"/>
      <c r="M407" s="247"/>
      <c r="N407" s="247"/>
    </row>
    <row r="408">
      <c r="A408" s="311"/>
      <c r="B408" s="311"/>
      <c r="C408" s="311"/>
      <c r="D408" s="311"/>
      <c r="E408" s="311"/>
      <c r="F408" s="311"/>
      <c r="G408" s="247"/>
      <c r="H408" s="247"/>
      <c r="I408" s="247"/>
      <c r="J408" s="247"/>
      <c r="K408" s="247"/>
      <c r="L408" s="247"/>
      <c r="M408" s="247"/>
      <c r="N408" s="247"/>
    </row>
    <row r="409">
      <c r="A409" s="311"/>
      <c r="B409" s="311"/>
      <c r="C409" s="311"/>
      <c r="D409" s="311"/>
      <c r="E409" s="311"/>
      <c r="F409" s="311"/>
      <c r="G409" s="247"/>
      <c r="H409" s="247"/>
      <c r="I409" s="247"/>
      <c r="J409" s="247"/>
      <c r="K409" s="247"/>
      <c r="L409" s="247"/>
      <c r="M409" s="247"/>
      <c r="N409" s="247"/>
    </row>
    <row r="410">
      <c r="A410" s="311"/>
      <c r="B410" s="311"/>
      <c r="C410" s="311"/>
      <c r="D410" s="311"/>
      <c r="E410" s="311"/>
      <c r="F410" s="311"/>
      <c r="G410" s="247"/>
      <c r="H410" s="247"/>
      <c r="I410" s="247"/>
      <c r="J410" s="247"/>
      <c r="K410" s="247"/>
      <c r="L410" s="247"/>
      <c r="M410" s="247"/>
      <c r="N410" s="247"/>
    </row>
    <row r="411">
      <c r="A411" s="311"/>
      <c r="B411" s="311"/>
      <c r="C411" s="311"/>
      <c r="D411" s="311"/>
      <c r="E411" s="311"/>
      <c r="F411" s="311"/>
      <c r="G411" s="247"/>
      <c r="H411" s="247"/>
      <c r="I411" s="247"/>
      <c r="J411" s="247"/>
      <c r="K411" s="247"/>
      <c r="L411" s="247"/>
      <c r="M411" s="247"/>
      <c r="N411" s="247"/>
    </row>
    <row r="412">
      <c r="A412" s="311"/>
      <c r="B412" s="311"/>
      <c r="C412" s="311"/>
      <c r="D412" s="311"/>
      <c r="E412" s="311"/>
      <c r="F412" s="311"/>
      <c r="G412" s="247"/>
      <c r="H412" s="247"/>
      <c r="I412" s="247"/>
      <c r="J412" s="247"/>
      <c r="K412" s="247"/>
      <c r="L412" s="247"/>
      <c r="M412" s="247"/>
      <c r="N412" s="247"/>
    </row>
    <row r="413">
      <c r="A413" s="311"/>
      <c r="B413" s="311"/>
      <c r="C413" s="311"/>
      <c r="D413" s="311"/>
      <c r="E413" s="311"/>
      <c r="F413" s="311"/>
      <c r="G413" s="247"/>
      <c r="H413" s="247"/>
      <c r="I413" s="247"/>
      <c r="J413" s="247"/>
      <c r="K413" s="247"/>
      <c r="L413" s="247"/>
      <c r="M413" s="247"/>
      <c r="N413" s="247"/>
    </row>
    <row r="414">
      <c r="A414" s="311"/>
      <c r="B414" s="311"/>
      <c r="C414" s="311"/>
      <c r="D414" s="311"/>
      <c r="E414" s="311"/>
      <c r="F414" s="311"/>
      <c r="G414" s="247"/>
      <c r="H414" s="247"/>
      <c r="I414" s="247"/>
      <c r="J414" s="247"/>
      <c r="K414" s="247"/>
      <c r="L414" s="247"/>
      <c r="M414" s="247"/>
      <c r="N414" s="247"/>
    </row>
    <row r="415">
      <c r="A415" s="311"/>
      <c r="B415" s="311"/>
      <c r="C415" s="311"/>
      <c r="D415" s="311"/>
      <c r="E415" s="311"/>
      <c r="F415" s="311"/>
      <c r="G415" s="247"/>
      <c r="H415" s="247"/>
      <c r="I415" s="247"/>
      <c r="J415" s="247"/>
      <c r="K415" s="247"/>
      <c r="L415" s="247"/>
      <c r="M415" s="247"/>
      <c r="N415" s="247"/>
    </row>
    <row r="416">
      <c r="A416" s="311"/>
      <c r="B416" s="311"/>
      <c r="C416" s="311"/>
      <c r="D416" s="311"/>
      <c r="E416" s="311"/>
      <c r="F416" s="311"/>
      <c r="G416" s="247"/>
      <c r="H416" s="247"/>
      <c r="I416" s="247"/>
      <c r="J416" s="247"/>
      <c r="K416" s="247"/>
      <c r="L416" s="247"/>
      <c r="M416" s="247"/>
      <c r="N416" s="247"/>
    </row>
    <row r="417">
      <c r="A417" s="311"/>
      <c r="B417" s="311"/>
      <c r="C417" s="311"/>
      <c r="D417" s="311"/>
      <c r="E417" s="311"/>
      <c r="F417" s="311"/>
      <c r="G417" s="247"/>
      <c r="H417" s="247"/>
      <c r="I417" s="247"/>
      <c r="J417" s="247"/>
      <c r="K417" s="247"/>
      <c r="L417" s="247"/>
      <c r="M417" s="247"/>
      <c r="N417" s="247"/>
    </row>
    <row r="418">
      <c r="A418" s="311"/>
      <c r="B418" s="311"/>
      <c r="C418" s="311"/>
      <c r="D418" s="311"/>
      <c r="E418" s="311"/>
      <c r="F418" s="311"/>
      <c r="G418" s="247"/>
      <c r="H418" s="247"/>
      <c r="I418" s="247"/>
      <c r="J418" s="247"/>
      <c r="K418" s="247"/>
      <c r="L418" s="247"/>
      <c r="M418" s="247"/>
      <c r="N418" s="247"/>
    </row>
    <row r="419">
      <c r="A419" s="311"/>
      <c r="B419" s="311"/>
      <c r="C419" s="311"/>
      <c r="D419" s="311"/>
      <c r="E419" s="311"/>
      <c r="F419" s="311"/>
      <c r="G419" s="247"/>
      <c r="H419" s="247"/>
      <c r="I419" s="247"/>
      <c r="J419" s="247"/>
      <c r="K419" s="247"/>
      <c r="L419" s="247"/>
      <c r="M419" s="247"/>
      <c r="N419" s="247"/>
    </row>
    <row r="420">
      <c r="A420" s="311"/>
      <c r="B420" s="311"/>
      <c r="C420" s="311"/>
      <c r="D420" s="311"/>
      <c r="E420" s="311"/>
      <c r="F420" s="311"/>
      <c r="G420" s="247"/>
      <c r="H420" s="247"/>
      <c r="I420" s="247"/>
      <c r="J420" s="247"/>
      <c r="K420" s="247"/>
      <c r="L420" s="247"/>
      <c r="M420" s="247"/>
      <c r="N420" s="247"/>
    </row>
    <row r="421">
      <c r="A421" s="311"/>
      <c r="B421" s="311"/>
      <c r="C421" s="311"/>
      <c r="D421" s="311"/>
      <c r="E421" s="311"/>
      <c r="F421" s="311"/>
      <c r="G421" s="247"/>
      <c r="H421" s="247"/>
      <c r="I421" s="247"/>
      <c r="J421" s="247"/>
      <c r="K421" s="247"/>
      <c r="L421" s="247"/>
      <c r="M421" s="247"/>
      <c r="N421" s="247"/>
    </row>
    <row r="422">
      <c r="A422" s="311"/>
      <c r="B422" s="311"/>
      <c r="C422" s="311"/>
      <c r="D422" s="311"/>
      <c r="E422" s="311"/>
      <c r="F422" s="311"/>
      <c r="G422" s="247"/>
      <c r="H422" s="247"/>
      <c r="I422" s="247"/>
      <c r="J422" s="247"/>
      <c r="K422" s="247"/>
      <c r="L422" s="247"/>
      <c r="M422" s="247"/>
      <c r="N422" s="247"/>
    </row>
    <row r="423">
      <c r="A423" s="311"/>
      <c r="B423" s="311"/>
      <c r="C423" s="311"/>
      <c r="D423" s="311"/>
      <c r="E423" s="311"/>
      <c r="F423" s="311"/>
      <c r="G423" s="247"/>
      <c r="H423" s="247"/>
      <c r="I423" s="247"/>
      <c r="J423" s="247"/>
      <c r="K423" s="247"/>
      <c r="L423" s="247"/>
      <c r="M423" s="247"/>
      <c r="N423" s="247"/>
    </row>
    <row r="424">
      <c r="A424" s="311"/>
      <c r="B424" s="311"/>
      <c r="C424" s="311"/>
      <c r="D424" s="311"/>
      <c r="E424" s="311"/>
      <c r="F424" s="311"/>
      <c r="G424" s="247"/>
      <c r="H424" s="247"/>
      <c r="I424" s="247"/>
      <c r="J424" s="247"/>
      <c r="K424" s="247"/>
      <c r="L424" s="247"/>
      <c r="M424" s="247"/>
      <c r="N424" s="247"/>
    </row>
    <row r="425">
      <c r="A425" s="311"/>
      <c r="B425" s="311"/>
      <c r="C425" s="311"/>
      <c r="D425" s="311"/>
      <c r="E425" s="311"/>
      <c r="F425" s="311"/>
      <c r="G425" s="247"/>
      <c r="H425" s="247"/>
      <c r="I425" s="247"/>
      <c r="J425" s="247"/>
      <c r="K425" s="247"/>
      <c r="L425" s="247"/>
      <c r="M425" s="247"/>
      <c r="N425" s="247"/>
    </row>
    <row r="426">
      <c r="A426" s="311"/>
      <c r="B426" s="311"/>
      <c r="C426" s="311"/>
      <c r="D426" s="311"/>
      <c r="E426" s="311"/>
      <c r="F426" s="311"/>
      <c r="G426" s="247"/>
      <c r="H426" s="247"/>
      <c r="I426" s="247"/>
      <c r="J426" s="247"/>
      <c r="K426" s="247"/>
      <c r="L426" s="247"/>
      <c r="M426" s="247"/>
      <c r="N426" s="247"/>
    </row>
    <row r="427">
      <c r="A427" s="311"/>
      <c r="B427" s="311"/>
      <c r="C427" s="311"/>
      <c r="D427" s="311"/>
      <c r="E427" s="311"/>
      <c r="F427" s="311"/>
      <c r="G427" s="247"/>
      <c r="H427" s="247"/>
      <c r="I427" s="247"/>
      <c r="J427" s="247"/>
      <c r="K427" s="247"/>
      <c r="L427" s="247"/>
      <c r="M427" s="247"/>
      <c r="N427" s="247"/>
    </row>
    <row r="428">
      <c r="A428" s="311"/>
      <c r="B428" s="311"/>
      <c r="C428" s="311"/>
      <c r="D428" s="311"/>
      <c r="E428" s="311"/>
      <c r="F428" s="311"/>
      <c r="G428" s="247"/>
      <c r="H428" s="247"/>
      <c r="I428" s="247"/>
      <c r="J428" s="247"/>
      <c r="K428" s="247"/>
      <c r="L428" s="247"/>
      <c r="M428" s="247"/>
      <c r="N428" s="247"/>
    </row>
    <row r="429">
      <c r="A429" s="311"/>
      <c r="B429" s="311"/>
      <c r="C429" s="311"/>
      <c r="D429" s="311"/>
      <c r="E429" s="311"/>
      <c r="F429" s="311"/>
      <c r="G429" s="247"/>
      <c r="H429" s="247"/>
      <c r="I429" s="247"/>
      <c r="J429" s="247"/>
      <c r="K429" s="247"/>
      <c r="L429" s="247"/>
      <c r="M429" s="247"/>
      <c r="N429" s="247"/>
    </row>
    <row r="430">
      <c r="A430" s="311"/>
      <c r="B430" s="311"/>
      <c r="C430" s="311"/>
      <c r="D430" s="311"/>
      <c r="E430" s="311"/>
      <c r="F430" s="311"/>
      <c r="G430" s="247"/>
      <c r="H430" s="247"/>
      <c r="I430" s="247"/>
      <c r="J430" s="247"/>
      <c r="K430" s="247"/>
      <c r="L430" s="247"/>
      <c r="M430" s="247"/>
      <c r="N430" s="247"/>
    </row>
    <row r="431">
      <c r="A431" s="311"/>
      <c r="B431" s="311"/>
      <c r="C431" s="311"/>
      <c r="D431" s="311"/>
      <c r="E431" s="311"/>
      <c r="F431" s="311"/>
      <c r="G431" s="247"/>
      <c r="H431" s="247"/>
      <c r="I431" s="247"/>
      <c r="J431" s="247"/>
      <c r="K431" s="247"/>
      <c r="L431" s="247"/>
      <c r="M431" s="247"/>
      <c r="N431" s="247"/>
    </row>
    <row r="432">
      <c r="A432" s="311"/>
      <c r="B432" s="311"/>
      <c r="C432" s="311"/>
      <c r="D432" s="311"/>
      <c r="E432" s="311"/>
      <c r="F432" s="311"/>
      <c r="G432" s="247"/>
      <c r="H432" s="247"/>
      <c r="I432" s="247"/>
      <c r="J432" s="247"/>
      <c r="K432" s="247"/>
      <c r="L432" s="247"/>
      <c r="M432" s="247"/>
      <c r="N432" s="247"/>
    </row>
    <row r="433">
      <c r="A433" s="311"/>
      <c r="B433" s="311"/>
      <c r="C433" s="311"/>
      <c r="D433" s="311"/>
      <c r="E433" s="311"/>
      <c r="F433" s="311"/>
      <c r="G433" s="247"/>
      <c r="H433" s="247"/>
      <c r="I433" s="247"/>
      <c r="J433" s="247"/>
      <c r="K433" s="247"/>
      <c r="L433" s="247"/>
      <c r="M433" s="247"/>
      <c r="N433" s="247"/>
    </row>
    <row r="434">
      <c r="A434" s="311"/>
      <c r="B434" s="311"/>
      <c r="C434" s="311"/>
      <c r="D434" s="311"/>
      <c r="E434" s="311"/>
      <c r="F434" s="311"/>
      <c r="G434" s="247"/>
      <c r="H434" s="247"/>
      <c r="I434" s="247"/>
      <c r="J434" s="247"/>
      <c r="K434" s="247"/>
      <c r="L434" s="247"/>
      <c r="M434" s="247"/>
      <c r="N434" s="247"/>
    </row>
    <row r="435">
      <c r="A435" s="311"/>
      <c r="B435" s="311"/>
      <c r="C435" s="311"/>
      <c r="D435" s="311"/>
      <c r="E435" s="311"/>
      <c r="F435" s="311"/>
      <c r="G435" s="247"/>
      <c r="H435" s="247"/>
      <c r="I435" s="247"/>
      <c r="J435" s="247"/>
      <c r="K435" s="247"/>
      <c r="L435" s="247"/>
      <c r="M435" s="247"/>
      <c r="N435" s="247"/>
    </row>
    <row r="436">
      <c r="A436" s="311"/>
      <c r="B436" s="311"/>
      <c r="C436" s="311"/>
      <c r="D436" s="311"/>
      <c r="E436" s="311"/>
      <c r="F436" s="311"/>
      <c r="G436" s="247"/>
      <c r="H436" s="247"/>
      <c r="I436" s="247"/>
      <c r="J436" s="247"/>
      <c r="K436" s="247"/>
      <c r="L436" s="247"/>
      <c r="M436" s="247"/>
      <c r="N436" s="247"/>
    </row>
    <row r="437">
      <c r="A437" s="311"/>
      <c r="B437" s="311"/>
      <c r="C437" s="311"/>
      <c r="D437" s="311"/>
      <c r="E437" s="311"/>
      <c r="F437" s="311"/>
      <c r="G437" s="247"/>
      <c r="H437" s="247"/>
      <c r="I437" s="247"/>
      <c r="J437" s="247"/>
      <c r="K437" s="247"/>
      <c r="L437" s="247"/>
      <c r="M437" s="247"/>
      <c r="N437" s="247"/>
    </row>
    <row r="438">
      <c r="A438" s="311"/>
      <c r="B438" s="311"/>
      <c r="C438" s="311"/>
      <c r="D438" s="311"/>
      <c r="E438" s="311"/>
      <c r="F438" s="311"/>
      <c r="G438" s="247"/>
      <c r="H438" s="247"/>
      <c r="I438" s="247"/>
      <c r="J438" s="247"/>
      <c r="K438" s="247"/>
      <c r="L438" s="247"/>
      <c r="M438" s="247"/>
      <c r="N438" s="247"/>
    </row>
    <row r="439">
      <c r="A439" s="311"/>
      <c r="B439" s="311"/>
      <c r="C439" s="311"/>
      <c r="D439" s="311"/>
      <c r="E439" s="311"/>
      <c r="F439" s="311"/>
      <c r="G439" s="247"/>
      <c r="H439" s="247"/>
      <c r="I439" s="247"/>
      <c r="J439" s="247"/>
      <c r="K439" s="247"/>
      <c r="L439" s="247"/>
      <c r="M439" s="247"/>
      <c r="N439" s="247"/>
    </row>
    <row r="440">
      <c r="A440" s="311"/>
      <c r="B440" s="311"/>
      <c r="C440" s="311"/>
      <c r="D440" s="311"/>
      <c r="E440" s="311"/>
      <c r="F440" s="311"/>
      <c r="G440" s="247"/>
      <c r="H440" s="247"/>
      <c r="I440" s="247"/>
      <c r="J440" s="247"/>
      <c r="K440" s="247"/>
      <c r="L440" s="247"/>
      <c r="M440" s="247"/>
      <c r="N440" s="247"/>
    </row>
    <row r="441">
      <c r="A441" s="311"/>
      <c r="B441" s="311"/>
      <c r="C441" s="311"/>
      <c r="D441" s="311"/>
      <c r="E441" s="311"/>
      <c r="F441" s="311"/>
      <c r="G441" s="247"/>
      <c r="H441" s="247"/>
      <c r="I441" s="247"/>
      <c r="J441" s="247"/>
      <c r="K441" s="247"/>
      <c r="L441" s="247"/>
      <c r="M441" s="247"/>
      <c r="N441" s="247"/>
    </row>
    <row r="442">
      <c r="A442" s="311"/>
      <c r="B442" s="311"/>
      <c r="C442" s="311"/>
      <c r="D442" s="311"/>
      <c r="E442" s="311"/>
      <c r="F442" s="311"/>
      <c r="G442" s="247"/>
      <c r="H442" s="247"/>
      <c r="I442" s="247"/>
      <c r="J442" s="247"/>
      <c r="K442" s="247"/>
      <c r="L442" s="247"/>
      <c r="M442" s="247"/>
      <c r="N442" s="247"/>
    </row>
    <row r="443">
      <c r="A443" s="311"/>
      <c r="B443" s="311"/>
      <c r="C443" s="311"/>
      <c r="D443" s="311"/>
      <c r="E443" s="311"/>
      <c r="F443" s="311"/>
      <c r="G443" s="247"/>
      <c r="H443" s="247"/>
      <c r="I443" s="247"/>
      <c r="J443" s="247"/>
      <c r="K443" s="247"/>
      <c r="L443" s="247"/>
      <c r="M443" s="247"/>
      <c r="N443" s="247"/>
    </row>
    <row r="444">
      <c r="A444" s="311"/>
      <c r="B444" s="311"/>
      <c r="C444" s="311"/>
      <c r="D444" s="311"/>
      <c r="E444" s="311"/>
      <c r="F444" s="311"/>
      <c r="G444" s="247"/>
      <c r="H444" s="247"/>
      <c r="I444" s="247"/>
      <c r="J444" s="247"/>
      <c r="K444" s="247"/>
      <c r="L444" s="247"/>
      <c r="M444" s="247"/>
      <c r="N444" s="247"/>
    </row>
    <row r="445">
      <c r="A445" s="311"/>
      <c r="B445" s="311"/>
      <c r="C445" s="311"/>
      <c r="D445" s="311"/>
      <c r="E445" s="311"/>
      <c r="F445" s="311"/>
      <c r="G445" s="247"/>
      <c r="H445" s="247"/>
      <c r="I445" s="247"/>
      <c r="J445" s="247"/>
      <c r="K445" s="247"/>
      <c r="L445" s="247"/>
      <c r="M445" s="247"/>
      <c r="N445" s="247"/>
    </row>
    <row r="446">
      <c r="A446" s="311"/>
      <c r="B446" s="311"/>
      <c r="C446" s="311"/>
      <c r="D446" s="311"/>
      <c r="E446" s="311"/>
      <c r="F446" s="311"/>
      <c r="G446" s="247"/>
      <c r="H446" s="247"/>
      <c r="I446" s="247"/>
      <c r="J446" s="247"/>
      <c r="K446" s="247"/>
      <c r="L446" s="247"/>
      <c r="M446" s="247"/>
      <c r="N446" s="247"/>
    </row>
    <row r="447">
      <c r="A447" s="311"/>
      <c r="B447" s="311"/>
      <c r="C447" s="311"/>
      <c r="D447" s="311"/>
      <c r="E447" s="311"/>
      <c r="F447" s="311"/>
      <c r="G447" s="247"/>
      <c r="H447" s="247"/>
      <c r="I447" s="247"/>
      <c r="J447" s="247"/>
      <c r="K447" s="247"/>
      <c r="L447" s="247"/>
      <c r="M447" s="247"/>
      <c r="N447" s="247"/>
    </row>
    <row r="448">
      <c r="A448" s="311"/>
      <c r="B448" s="311"/>
      <c r="C448" s="311"/>
      <c r="D448" s="311"/>
      <c r="E448" s="311"/>
      <c r="F448" s="311"/>
      <c r="G448" s="247"/>
      <c r="H448" s="247"/>
      <c r="I448" s="247"/>
      <c r="J448" s="247"/>
      <c r="K448" s="247"/>
      <c r="L448" s="247"/>
      <c r="M448" s="247"/>
      <c r="N448" s="247"/>
    </row>
    <row r="449">
      <c r="A449" s="311"/>
      <c r="B449" s="311"/>
      <c r="C449" s="311"/>
      <c r="D449" s="311"/>
      <c r="E449" s="311"/>
      <c r="F449" s="311"/>
      <c r="G449" s="247"/>
      <c r="H449" s="247"/>
      <c r="I449" s="247"/>
      <c r="J449" s="247"/>
      <c r="K449" s="247"/>
      <c r="L449" s="247"/>
      <c r="M449" s="247"/>
      <c r="N449" s="247"/>
    </row>
    <row r="450">
      <c r="A450" s="311"/>
      <c r="B450" s="311"/>
      <c r="C450" s="311"/>
      <c r="D450" s="311"/>
      <c r="E450" s="311"/>
      <c r="F450" s="311"/>
      <c r="G450" s="247"/>
      <c r="H450" s="247"/>
      <c r="I450" s="247"/>
      <c r="J450" s="247"/>
      <c r="K450" s="247"/>
      <c r="L450" s="247"/>
      <c r="M450" s="247"/>
      <c r="N450" s="247"/>
    </row>
    <row r="451">
      <c r="A451" s="311"/>
      <c r="B451" s="311"/>
      <c r="C451" s="311"/>
      <c r="D451" s="311"/>
      <c r="E451" s="311"/>
      <c r="F451" s="311"/>
      <c r="G451" s="247"/>
      <c r="H451" s="247"/>
      <c r="I451" s="247"/>
      <c r="J451" s="247"/>
      <c r="K451" s="247"/>
      <c r="L451" s="247"/>
      <c r="M451" s="247"/>
      <c r="N451" s="247"/>
    </row>
    <row r="452">
      <c r="A452" s="311"/>
      <c r="B452" s="311"/>
      <c r="C452" s="311"/>
      <c r="D452" s="311"/>
      <c r="E452" s="311"/>
      <c r="F452" s="311"/>
      <c r="G452" s="247"/>
      <c r="H452" s="247"/>
      <c r="I452" s="247"/>
      <c r="J452" s="247"/>
      <c r="K452" s="247"/>
      <c r="L452" s="247"/>
      <c r="M452" s="247"/>
      <c r="N452" s="247"/>
    </row>
    <row r="453">
      <c r="A453" s="311"/>
      <c r="B453" s="311"/>
      <c r="C453" s="311"/>
      <c r="D453" s="311"/>
      <c r="E453" s="311"/>
      <c r="F453" s="311"/>
      <c r="G453" s="247"/>
      <c r="H453" s="247"/>
      <c r="I453" s="247"/>
      <c r="J453" s="247"/>
      <c r="K453" s="247"/>
      <c r="L453" s="247"/>
      <c r="M453" s="247"/>
      <c r="N453" s="247"/>
    </row>
    <row r="454">
      <c r="A454" s="311"/>
      <c r="B454" s="311"/>
      <c r="C454" s="311"/>
      <c r="D454" s="311"/>
      <c r="E454" s="311"/>
      <c r="F454" s="311"/>
      <c r="G454" s="247"/>
      <c r="H454" s="247"/>
      <c r="I454" s="247"/>
      <c r="J454" s="247"/>
      <c r="K454" s="247"/>
      <c r="L454" s="247"/>
      <c r="M454" s="247"/>
      <c r="N454" s="247"/>
    </row>
    <row r="455">
      <c r="A455" s="311"/>
      <c r="B455" s="311"/>
      <c r="C455" s="311"/>
      <c r="D455" s="311"/>
      <c r="E455" s="311"/>
      <c r="F455" s="311"/>
      <c r="G455" s="247"/>
      <c r="H455" s="247"/>
      <c r="I455" s="247"/>
      <c r="J455" s="247"/>
      <c r="K455" s="247"/>
      <c r="L455" s="247"/>
      <c r="M455" s="247"/>
      <c r="N455" s="247"/>
    </row>
    <row r="456">
      <c r="A456" s="311"/>
      <c r="B456" s="311"/>
      <c r="C456" s="311"/>
      <c r="D456" s="311"/>
      <c r="E456" s="311"/>
      <c r="F456" s="311"/>
      <c r="G456" s="247"/>
      <c r="H456" s="247"/>
      <c r="I456" s="247"/>
      <c r="J456" s="247"/>
      <c r="K456" s="247"/>
      <c r="L456" s="247"/>
      <c r="M456" s="247"/>
      <c r="N456" s="247"/>
    </row>
    <row r="457">
      <c r="A457" s="311"/>
      <c r="B457" s="311"/>
      <c r="C457" s="311"/>
      <c r="D457" s="311"/>
      <c r="E457" s="311"/>
      <c r="F457" s="311"/>
      <c r="G457" s="247"/>
      <c r="H457" s="247"/>
      <c r="I457" s="247"/>
      <c r="J457" s="247"/>
      <c r="K457" s="247"/>
      <c r="L457" s="247"/>
      <c r="M457" s="247"/>
      <c r="N457" s="247"/>
    </row>
    <row r="458">
      <c r="A458" s="311"/>
      <c r="B458" s="311"/>
      <c r="C458" s="311"/>
      <c r="D458" s="311"/>
      <c r="E458" s="311"/>
      <c r="F458" s="311"/>
      <c r="G458" s="247"/>
      <c r="H458" s="247"/>
      <c r="I458" s="247"/>
      <c r="J458" s="247"/>
      <c r="K458" s="247"/>
      <c r="L458" s="247"/>
      <c r="M458" s="247"/>
      <c r="N458" s="247"/>
    </row>
    <row r="459">
      <c r="A459" s="311"/>
      <c r="B459" s="311"/>
      <c r="C459" s="311"/>
      <c r="D459" s="311"/>
      <c r="E459" s="311"/>
      <c r="F459" s="311"/>
      <c r="G459" s="247"/>
      <c r="H459" s="247"/>
      <c r="I459" s="247"/>
      <c r="J459" s="247"/>
      <c r="K459" s="247"/>
      <c r="L459" s="247"/>
      <c r="M459" s="247"/>
      <c r="N459" s="247"/>
    </row>
    <row r="460">
      <c r="A460" s="311"/>
      <c r="B460" s="311"/>
      <c r="C460" s="311"/>
      <c r="D460" s="311"/>
      <c r="E460" s="311"/>
      <c r="F460" s="311"/>
      <c r="G460" s="247"/>
      <c r="H460" s="247"/>
      <c r="I460" s="247"/>
      <c r="J460" s="247"/>
      <c r="K460" s="247"/>
      <c r="L460" s="247"/>
      <c r="M460" s="247"/>
      <c r="N460" s="247"/>
    </row>
    <row r="461">
      <c r="A461" s="311"/>
      <c r="B461" s="311"/>
      <c r="C461" s="311"/>
      <c r="D461" s="311"/>
      <c r="E461" s="311"/>
      <c r="F461" s="311"/>
      <c r="G461" s="247"/>
      <c r="H461" s="247"/>
      <c r="I461" s="247"/>
      <c r="J461" s="247"/>
      <c r="K461" s="247"/>
      <c r="L461" s="247"/>
      <c r="M461" s="247"/>
      <c r="N461" s="247"/>
    </row>
    <row r="462">
      <c r="A462" s="311"/>
      <c r="B462" s="311"/>
      <c r="C462" s="311"/>
      <c r="D462" s="311"/>
      <c r="E462" s="311"/>
      <c r="F462" s="311"/>
      <c r="G462" s="247"/>
      <c r="H462" s="247"/>
      <c r="I462" s="247"/>
      <c r="J462" s="247"/>
      <c r="K462" s="247"/>
      <c r="L462" s="247"/>
      <c r="M462" s="247"/>
      <c r="N462" s="247"/>
    </row>
    <row r="463">
      <c r="A463" s="311"/>
      <c r="B463" s="311"/>
      <c r="C463" s="311"/>
      <c r="D463" s="311"/>
      <c r="E463" s="311"/>
      <c r="F463" s="311"/>
      <c r="G463" s="247"/>
      <c r="H463" s="247"/>
      <c r="I463" s="247"/>
      <c r="J463" s="247"/>
      <c r="K463" s="247"/>
      <c r="L463" s="247"/>
      <c r="M463" s="247"/>
      <c r="N463" s="247"/>
    </row>
    <row r="464">
      <c r="A464" s="311"/>
      <c r="B464" s="311"/>
      <c r="C464" s="311"/>
      <c r="D464" s="311"/>
      <c r="E464" s="311"/>
      <c r="F464" s="311"/>
      <c r="G464" s="247"/>
      <c r="H464" s="247"/>
      <c r="I464" s="247"/>
      <c r="J464" s="247"/>
      <c r="K464" s="247"/>
      <c r="L464" s="247"/>
      <c r="M464" s="247"/>
      <c r="N464" s="247"/>
    </row>
    <row r="465">
      <c r="A465" s="311"/>
      <c r="B465" s="311"/>
      <c r="C465" s="311"/>
      <c r="D465" s="311"/>
      <c r="E465" s="311"/>
      <c r="F465" s="311"/>
      <c r="G465" s="247"/>
      <c r="H465" s="247"/>
      <c r="I465" s="247"/>
      <c r="J465" s="247"/>
      <c r="K465" s="247"/>
      <c r="L465" s="247"/>
      <c r="M465" s="247"/>
      <c r="N465" s="247"/>
    </row>
    <row r="466">
      <c r="A466" s="311"/>
      <c r="B466" s="311"/>
      <c r="C466" s="311"/>
      <c r="D466" s="311"/>
      <c r="E466" s="311"/>
      <c r="F466" s="311"/>
      <c r="G466" s="247"/>
      <c r="H466" s="247"/>
      <c r="I466" s="247"/>
      <c r="J466" s="247"/>
      <c r="K466" s="247"/>
      <c r="L466" s="247"/>
      <c r="M466" s="247"/>
      <c r="N466" s="247"/>
    </row>
    <row r="467">
      <c r="A467" s="311"/>
      <c r="B467" s="311"/>
      <c r="C467" s="311"/>
      <c r="D467" s="311"/>
      <c r="E467" s="311"/>
      <c r="F467" s="311"/>
      <c r="G467" s="247"/>
      <c r="H467" s="247"/>
      <c r="I467" s="247"/>
      <c r="J467" s="247"/>
      <c r="K467" s="247"/>
      <c r="L467" s="247"/>
      <c r="M467" s="247"/>
      <c r="N467" s="247"/>
    </row>
    <row r="468">
      <c r="A468" s="311"/>
      <c r="B468" s="311"/>
      <c r="C468" s="311"/>
      <c r="D468" s="311"/>
      <c r="E468" s="311"/>
      <c r="F468" s="311"/>
      <c r="G468" s="247"/>
      <c r="H468" s="247"/>
      <c r="I468" s="247"/>
      <c r="J468" s="247"/>
      <c r="K468" s="247"/>
      <c r="L468" s="247"/>
      <c r="M468" s="247"/>
      <c r="N468" s="247"/>
    </row>
    <row r="469">
      <c r="A469" s="311"/>
      <c r="B469" s="311"/>
      <c r="C469" s="311"/>
      <c r="D469" s="311"/>
      <c r="E469" s="311"/>
      <c r="F469" s="311"/>
      <c r="G469" s="247"/>
      <c r="H469" s="247"/>
      <c r="I469" s="247"/>
      <c r="J469" s="247"/>
      <c r="K469" s="247"/>
      <c r="L469" s="247"/>
      <c r="M469" s="247"/>
      <c r="N469" s="247"/>
    </row>
    <row r="470">
      <c r="A470" s="311"/>
      <c r="B470" s="311"/>
      <c r="C470" s="311"/>
      <c r="D470" s="311"/>
      <c r="E470" s="311"/>
      <c r="F470" s="311"/>
      <c r="G470" s="247"/>
      <c r="H470" s="247"/>
      <c r="I470" s="247"/>
      <c r="J470" s="247"/>
      <c r="K470" s="247"/>
      <c r="L470" s="247"/>
      <c r="M470" s="247"/>
      <c r="N470" s="247"/>
    </row>
    <row r="471">
      <c r="A471" s="311"/>
      <c r="B471" s="311"/>
      <c r="C471" s="311"/>
      <c r="D471" s="311"/>
      <c r="E471" s="311"/>
      <c r="F471" s="311"/>
      <c r="G471" s="247"/>
      <c r="H471" s="247"/>
      <c r="I471" s="247"/>
      <c r="J471" s="247"/>
      <c r="K471" s="247"/>
      <c r="L471" s="247"/>
      <c r="M471" s="247"/>
      <c r="N471" s="247"/>
    </row>
    <row r="472">
      <c r="A472" s="311"/>
      <c r="B472" s="311"/>
      <c r="C472" s="311"/>
      <c r="D472" s="311"/>
      <c r="E472" s="311"/>
      <c r="F472" s="311"/>
      <c r="G472" s="247"/>
      <c r="H472" s="247"/>
      <c r="I472" s="247"/>
      <c r="J472" s="247"/>
      <c r="K472" s="247"/>
      <c r="L472" s="247"/>
      <c r="M472" s="247"/>
      <c r="N472" s="247"/>
    </row>
    <row r="473">
      <c r="A473" s="311"/>
      <c r="B473" s="311"/>
      <c r="C473" s="311"/>
      <c r="D473" s="311"/>
      <c r="E473" s="311"/>
      <c r="F473" s="311"/>
      <c r="G473" s="247"/>
      <c r="H473" s="247"/>
      <c r="I473" s="247"/>
      <c r="J473" s="247"/>
      <c r="K473" s="247"/>
      <c r="L473" s="247"/>
      <c r="M473" s="247"/>
      <c r="N473" s="247"/>
    </row>
    <row r="474">
      <c r="A474" s="311"/>
      <c r="B474" s="311"/>
      <c r="C474" s="311"/>
      <c r="D474" s="311"/>
      <c r="E474" s="311"/>
      <c r="F474" s="311"/>
      <c r="G474" s="247"/>
      <c r="H474" s="247"/>
      <c r="I474" s="247"/>
      <c r="J474" s="247"/>
      <c r="K474" s="247"/>
      <c r="L474" s="247"/>
      <c r="M474" s="247"/>
      <c r="N474" s="247"/>
    </row>
    <row r="475">
      <c r="A475" s="311"/>
      <c r="B475" s="311"/>
      <c r="C475" s="311"/>
      <c r="D475" s="311"/>
      <c r="E475" s="311"/>
      <c r="F475" s="311"/>
      <c r="G475" s="247"/>
      <c r="H475" s="247"/>
      <c r="I475" s="247"/>
      <c r="J475" s="247"/>
      <c r="K475" s="247"/>
      <c r="L475" s="247"/>
      <c r="M475" s="247"/>
      <c r="N475" s="247"/>
    </row>
    <row r="476">
      <c r="A476" s="311"/>
      <c r="B476" s="311"/>
      <c r="C476" s="311"/>
      <c r="D476" s="311"/>
      <c r="E476" s="311"/>
      <c r="F476" s="311"/>
      <c r="G476" s="247"/>
      <c r="H476" s="247"/>
      <c r="I476" s="247"/>
      <c r="J476" s="247"/>
      <c r="K476" s="247"/>
      <c r="L476" s="247"/>
      <c r="M476" s="247"/>
      <c r="N476" s="247"/>
    </row>
    <row r="477">
      <c r="A477" s="311"/>
      <c r="B477" s="311"/>
      <c r="C477" s="311"/>
      <c r="D477" s="311"/>
      <c r="E477" s="311"/>
      <c r="F477" s="311"/>
      <c r="G477" s="247"/>
      <c r="H477" s="247"/>
      <c r="I477" s="247"/>
      <c r="J477" s="247"/>
      <c r="K477" s="247"/>
      <c r="L477" s="247"/>
      <c r="M477" s="247"/>
      <c r="N477" s="247"/>
    </row>
    <row r="478">
      <c r="A478" s="311"/>
      <c r="B478" s="311"/>
      <c r="C478" s="311"/>
      <c r="D478" s="311"/>
      <c r="E478" s="311"/>
      <c r="F478" s="311"/>
      <c r="G478" s="247"/>
      <c r="H478" s="247"/>
      <c r="I478" s="247"/>
      <c r="J478" s="247"/>
      <c r="K478" s="247"/>
      <c r="L478" s="247"/>
      <c r="M478" s="247"/>
      <c r="N478" s="247"/>
    </row>
    <row r="479">
      <c r="A479" s="311"/>
      <c r="B479" s="311"/>
      <c r="C479" s="311"/>
      <c r="D479" s="311"/>
      <c r="E479" s="311"/>
      <c r="F479" s="311"/>
      <c r="G479" s="247"/>
      <c r="H479" s="247"/>
      <c r="I479" s="247"/>
      <c r="J479" s="247"/>
      <c r="K479" s="247"/>
      <c r="L479" s="247"/>
      <c r="M479" s="247"/>
      <c r="N479" s="247"/>
    </row>
    <row r="480">
      <c r="A480" s="311"/>
      <c r="B480" s="311"/>
      <c r="C480" s="311"/>
      <c r="D480" s="311"/>
      <c r="E480" s="311"/>
      <c r="F480" s="311"/>
      <c r="G480" s="247"/>
      <c r="H480" s="247"/>
      <c r="I480" s="247"/>
      <c r="J480" s="247"/>
      <c r="K480" s="247"/>
      <c r="L480" s="247"/>
      <c r="M480" s="247"/>
      <c r="N480" s="247"/>
    </row>
    <row r="481">
      <c r="A481" s="311"/>
      <c r="B481" s="311"/>
      <c r="C481" s="311"/>
      <c r="D481" s="311"/>
      <c r="E481" s="311"/>
      <c r="F481" s="311"/>
      <c r="G481" s="247"/>
      <c r="H481" s="247"/>
      <c r="I481" s="247"/>
      <c r="J481" s="247"/>
      <c r="K481" s="247"/>
      <c r="L481" s="247"/>
      <c r="M481" s="247"/>
      <c r="N481" s="247"/>
    </row>
    <row r="482">
      <c r="A482" s="311"/>
      <c r="B482" s="311"/>
      <c r="C482" s="311"/>
      <c r="D482" s="311"/>
      <c r="E482" s="311"/>
      <c r="F482" s="311"/>
      <c r="G482" s="247"/>
      <c r="H482" s="247"/>
      <c r="I482" s="247"/>
      <c r="J482" s="247"/>
      <c r="K482" s="247"/>
      <c r="L482" s="247"/>
      <c r="M482" s="247"/>
      <c r="N482" s="247"/>
    </row>
    <row r="483">
      <c r="A483" s="311"/>
      <c r="B483" s="311"/>
      <c r="C483" s="311"/>
      <c r="D483" s="311"/>
      <c r="E483" s="311"/>
      <c r="F483" s="311"/>
      <c r="G483" s="247"/>
      <c r="H483" s="247"/>
      <c r="I483" s="247"/>
      <c r="J483" s="247"/>
      <c r="K483" s="247"/>
      <c r="L483" s="247"/>
      <c r="M483" s="247"/>
      <c r="N483" s="247"/>
    </row>
    <row r="484">
      <c r="A484" s="311"/>
      <c r="B484" s="311"/>
      <c r="C484" s="311"/>
      <c r="D484" s="311"/>
      <c r="E484" s="311"/>
      <c r="F484" s="311"/>
      <c r="G484" s="247"/>
      <c r="H484" s="247"/>
      <c r="I484" s="247"/>
      <c r="J484" s="247"/>
      <c r="K484" s="247"/>
      <c r="L484" s="247"/>
      <c r="M484" s="247"/>
      <c r="N484" s="247"/>
    </row>
    <row r="485">
      <c r="A485" s="311"/>
      <c r="B485" s="311"/>
      <c r="C485" s="311"/>
      <c r="D485" s="311"/>
      <c r="E485" s="311"/>
      <c r="F485" s="311"/>
      <c r="G485" s="247"/>
      <c r="H485" s="247"/>
      <c r="I485" s="247"/>
      <c r="J485" s="247"/>
      <c r="K485" s="247"/>
      <c r="L485" s="247"/>
      <c r="M485" s="247"/>
      <c r="N485" s="247"/>
    </row>
    <row r="486">
      <c r="A486" s="311"/>
      <c r="B486" s="311"/>
      <c r="C486" s="311"/>
      <c r="D486" s="311"/>
      <c r="E486" s="311"/>
      <c r="F486" s="311"/>
      <c r="G486" s="247"/>
      <c r="H486" s="247"/>
      <c r="I486" s="247"/>
      <c r="J486" s="247"/>
      <c r="K486" s="247"/>
      <c r="L486" s="247"/>
      <c r="M486" s="247"/>
      <c r="N486" s="247"/>
    </row>
    <row r="487">
      <c r="A487" s="311"/>
      <c r="B487" s="311"/>
      <c r="C487" s="311"/>
      <c r="D487" s="311"/>
      <c r="E487" s="311"/>
      <c r="F487" s="311"/>
      <c r="G487" s="247"/>
      <c r="H487" s="247"/>
      <c r="I487" s="247"/>
      <c r="J487" s="247"/>
      <c r="K487" s="247"/>
      <c r="L487" s="247"/>
      <c r="M487" s="247"/>
      <c r="N487" s="247"/>
    </row>
    <row r="488">
      <c r="A488" s="311"/>
      <c r="B488" s="311"/>
      <c r="C488" s="311"/>
      <c r="D488" s="311"/>
      <c r="E488" s="311"/>
      <c r="F488" s="311"/>
      <c r="G488" s="247"/>
      <c r="H488" s="247"/>
      <c r="I488" s="247"/>
      <c r="J488" s="247"/>
      <c r="K488" s="247"/>
      <c r="L488" s="247"/>
      <c r="M488" s="247"/>
      <c r="N488" s="247"/>
    </row>
    <row r="489">
      <c r="A489" s="311"/>
      <c r="B489" s="311"/>
      <c r="C489" s="311"/>
      <c r="D489" s="311"/>
      <c r="E489" s="311"/>
      <c r="F489" s="311"/>
      <c r="G489" s="247"/>
      <c r="H489" s="247"/>
      <c r="I489" s="247"/>
      <c r="J489" s="247"/>
      <c r="K489" s="247"/>
      <c r="L489" s="247"/>
      <c r="M489" s="247"/>
      <c r="N489" s="247"/>
    </row>
    <row r="490">
      <c r="A490" s="311"/>
      <c r="B490" s="311"/>
      <c r="C490" s="311"/>
      <c r="D490" s="311"/>
      <c r="E490" s="311"/>
      <c r="F490" s="311"/>
      <c r="G490" s="247"/>
      <c r="H490" s="247"/>
      <c r="I490" s="247"/>
      <c r="J490" s="247"/>
      <c r="K490" s="247"/>
      <c r="L490" s="247"/>
      <c r="M490" s="247"/>
      <c r="N490" s="247"/>
    </row>
    <row r="491">
      <c r="A491" s="311"/>
      <c r="B491" s="311"/>
      <c r="C491" s="311"/>
      <c r="D491" s="311"/>
      <c r="E491" s="311"/>
      <c r="F491" s="311"/>
      <c r="G491" s="247"/>
      <c r="H491" s="247"/>
      <c r="I491" s="247"/>
      <c r="J491" s="247"/>
      <c r="K491" s="247"/>
      <c r="L491" s="247"/>
      <c r="M491" s="247"/>
      <c r="N491" s="247"/>
    </row>
    <row r="492">
      <c r="A492" s="311"/>
      <c r="B492" s="311"/>
      <c r="C492" s="311"/>
      <c r="D492" s="311"/>
      <c r="E492" s="311"/>
      <c r="F492" s="311"/>
      <c r="G492" s="247"/>
      <c r="H492" s="247"/>
      <c r="I492" s="247"/>
      <c r="J492" s="247"/>
      <c r="K492" s="247"/>
      <c r="L492" s="247"/>
      <c r="M492" s="247"/>
      <c r="N492" s="247"/>
    </row>
    <row r="493">
      <c r="A493" s="311"/>
      <c r="B493" s="311"/>
      <c r="C493" s="311"/>
      <c r="D493" s="311"/>
      <c r="E493" s="311"/>
      <c r="F493" s="311"/>
      <c r="G493" s="247"/>
      <c r="H493" s="247"/>
      <c r="I493" s="247"/>
      <c r="J493" s="247"/>
      <c r="K493" s="247"/>
      <c r="L493" s="247"/>
      <c r="M493" s="247"/>
      <c r="N493" s="247"/>
    </row>
    <row r="494">
      <c r="A494" s="311"/>
      <c r="B494" s="311"/>
      <c r="C494" s="311"/>
      <c r="D494" s="311"/>
      <c r="E494" s="311"/>
      <c r="F494" s="311"/>
      <c r="G494" s="247"/>
      <c r="H494" s="247"/>
      <c r="I494" s="247"/>
      <c r="J494" s="247"/>
      <c r="K494" s="247"/>
      <c r="L494" s="247"/>
      <c r="M494" s="247"/>
      <c r="N494" s="247"/>
    </row>
    <row r="495">
      <c r="A495" s="311"/>
      <c r="B495" s="311"/>
      <c r="C495" s="311"/>
      <c r="D495" s="311"/>
      <c r="E495" s="311"/>
      <c r="F495" s="311"/>
      <c r="G495" s="247"/>
      <c r="H495" s="247"/>
      <c r="I495" s="247"/>
      <c r="J495" s="247"/>
      <c r="K495" s="247"/>
      <c r="L495" s="247"/>
      <c r="M495" s="247"/>
      <c r="N495" s="247"/>
    </row>
    <row r="496">
      <c r="A496" s="311"/>
      <c r="B496" s="311"/>
      <c r="C496" s="311"/>
      <c r="D496" s="311"/>
      <c r="E496" s="311"/>
      <c r="F496" s="311"/>
      <c r="G496" s="247"/>
      <c r="H496" s="247"/>
      <c r="I496" s="247"/>
      <c r="J496" s="247"/>
      <c r="K496" s="247"/>
      <c r="L496" s="247"/>
      <c r="M496" s="247"/>
      <c r="N496" s="247"/>
    </row>
    <row r="497">
      <c r="A497" s="311"/>
      <c r="B497" s="311"/>
      <c r="C497" s="311"/>
      <c r="D497" s="311"/>
      <c r="E497" s="311"/>
      <c r="F497" s="311"/>
      <c r="G497" s="247"/>
      <c r="H497" s="247"/>
      <c r="I497" s="247"/>
      <c r="J497" s="247"/>
      <c r="K497" s="247"/>
      <c r="L497" s="247"/>
      <c r="M497" s="247"/>
      <c r="N497" s="247"/>
    </row>
    <row r="498">
      <c r="A498" s="311"/>
      <c r="B498" s="311"/>
      <c r="C498" s="311"/>
      <c r="D498" s="311"/>
      <c r="E498" s="311"/>
      <c r="F498" s="311"/>
      <c r="G498" s="247"/>
      <c r="H498" s="247"/>
      <c r="I498" s="247"/>
      <c r="J498" s="247"/>
      <c r="K498" s="247"/>
      <c r="L498" s="247"/>
      <c r="M498" s="247"/>
      <c r="N498" s="247"/>
    </row>
    <row r="499">
      <c r="A499" s="311"/>
      <c r="B499" s="311"/>
      <c r="C499" s="311"/>
      <c r="D499" s="311"/>
      <c r="E499" s="311"/>
      <c r="F499" s="311"/>
      <c r="G499" s="247"/>
      <c r="H499" s="247"/>
      <c r="I499" s="247"/>
      <c r="J499" s="247"/>
      <c r="K499" s="247"/>
      <c r="L499" s="247"/>
      <c r="M499" s="247"/>
      <c r="N499" s="247"/>
    </row>
    <row r="500">
      <c r="A500" s="311"/>
      <c r="B500" s="311"/>
      <c r="C500" s="311"/>
      <c r="D500" s="311"/>
      <c r="E500" s="311"/>
      <c r="F500" s="311"/>
      <c r="G500" s="247"/>
      <c r="H500" s="247"/>
      <c r="I500" s="247"/>
      <c r="J500" s="247"/>
      <c r="K500" s="247"/>
      <c r="L500" s="247"/>
      <c r="M500" s="247"/>
      <c r="N500" s="247"/>
    </row>
    <row r="501">
      <c r="A501" s="311"/>
      <c r="B501" s="311"/>
      <c r="C501" s="311"/>
      <c r="D501" s="311"/>
      <c r="E501" s="311"/>
      <c r="F501" s="311"/>
      <c r="G501" s="247"/>
      <c r="H501" s="247"/>
      <c r="I501" s="247"/>
      <c r="J501" s="247"/>
      <c r="K501" s="247"/>
      <c r="L501" s="247"/>
      <c r="M501" s="247"/>
      <c r="N501" s="247"/>
    </row>
    <row r="502">
      <c r="A502" s="311"/>
      <c r="B502" s="311"/>
      <c r="C502" s="311"/>
      <c r="D502" s="311"/>
      <c r="E502" s="311"/>
      <c r="F502" s="311"/>
      <c r="G502" s="247"/>
      <c r="H502" s="247"/>
      <c r="I502" s="247"/>
      <c r="J502" s="247"/>
      <c r="K502" s="247"/>
      <c r="L502" s="247"/>
      <c r="M502" s="247"/>
      <c r="N502" s="247"/>
    </row>
    <row r="503">
      <c r="A503" s="311"/>
      <c r="B503" s="311"/>
      <c r="C503" s="311"/>
      <c r="D503" s="311"/>
      <c r="E503" s="311"/>
      <c r="F503" s="311"/>
      <c r="G503" s="247"/>
      <c r="H503" s="247"/>
      <c r="I503" s="247"/>
      <c r="J503" s="247"/>
      <c r="K503" s="247"/>
      <c r="L503" s="247"/>
      <c r="M503" s="247"/>
      <c r="N503" s="247"/>
    </row>
    <row r="504">
      <c r="A504" s="311"/>
      <c r="B504" s="311"/>
      <c r="C504" s="311"/>
      <c r="D504" s="311"/>
      <c r="E504" s="311"/>
      <c r="F504" s="311"/>
      <c r="G504" s="247"/>
      <c r="H504" s="247"/>
      <c r="I504" s="247"/>
      <c r="J504" s="247"/>
      <c r="K504" s="247"/>
      <c r="L504" s="247"/>
      <c r="M504" s="247"/>
      <c r="N504" s="247"/>
    </row>
    <row r="505">
      <c r="A505" s="311"/>
      <c r="B505" s="311"/>
      <c r="C505" s="311"/>
      <c r="D505" s="311"/>
      <c r="E505" s="311"/>
      <c r="F505" s="311"/>
      <c r="G505" s="247"/>
      <c r="H505" s="247"/>
      <c r="I505" s="247"/>
      <c r="J505" s="247"/>
      <c r="K505" s="247"/>
      <c r="L505" s="247"/>
      <c r="M505" s="247"/>
      <c r="N505" s="247"/>
    </row>
    <row r="506">
      <c r="A506" s="311"/>
      <c r="B506" s="311"/>
      <c r="C506" s="311"/>
      <c r="D506" s="311"/>
      <c r="E506" s="311"/>
      <c r="F506" s="311"/>
      <c r="G506" s="247"/>
      <c r="H506" s="247"/>
      <c r="I506" s="247"/>
      <c r="J506" s="247"/>
      <c r="K506" s="247"/>
      <c r="L506" s="247"/>
      <c r="M506" s="247"/>
      <c r="N506" s="247"/>
    </row>
    <row r="507">
      <c r="A507" s="311"/>
      <c r="B507" s="311"/>
      <c r="C507" s="311"/>
      <c r="D507" s="311"/>
      <c r="E507" s="311"/>
      <c r="F507" s="311"/>
      <c r="G507" s="247"/>
      <c r="H507" s="247"/>
      <c r="I507" s="247"/>
      <c r="J507" s="247"/>
      <c r="K507" s="247"/>
      <c r="L507" s="247"/>
      <c r="M507" s="247"/>
      <c r="N507" s="247"/>
    </row>
    <row r="508">
      <c r="A508" s="311"/>
      <c r="B508" s="311"/>
      <c r="C508" s="311"/>
      <c r="D508" s="311"/>
      <c r="E508" s="311"/>
      <c r="F508" s="311"/>
      <c r="G508" s="247"/>
      <c r="H508" s="247"/>
      <c r="I508" s="247"/>
      <c r="J508" s="247"/>
      <c r="K508" s="247"/>
      <c r="L508" s="247"/>
      <c r="M508" s="247"/>
      <c r="N508" s="247"/>
    </row>
    <row r="509">
      <c r="A509" s="311"/>
      <c r="B509" s="311"/>
      <c r="C509" s="311"/>
      <c r="D509" s="311"/>
      <c r="E509" s="311"/>
      <c r="F509" s="311"/>
      <c r="G509" s="247"/>
      <c r="H509" s="247"/>
      <c r="I509" s="247"/>
      <c r="J509" s="247"/>
      <c r="K509" s="247"/>
      <c r="L509" s="247"/>
      <c r="M509" s="247"/>
      <c r="N509" s="247"/>
    </row>
    <row r="510">
      <c r="A510" s="311"/>
      <c r="B510" s="311"/>
      <c r="C510" s="311"/>
      <c r="D510" s="311"/>
      <c r="E510" s="311"/>
      <c r="F510" s="311"/>
      <c r="G510" s="247"/>
      <c r="H510" s="247"/>
      <c r="I510" s="247"/>
      <c r="J510" s="247"/>
      <c r="K510" s="247"/>
      <c r="L510" s="247"/>
      <c r="M510" s="247"/>
      <c r="N510" s="247"/>
    </row>
    <row r="511">
      <c r="A511" s="311"/>
      <c r="B511" s="311"/>
      <c r="C511" s="311"/>
      <c r="D511" s="311"/>
      <c r="E511" s="311"/>
      <c r="F511" s="311"/>
      <c r="G511" s="247"/>
      <c r="H511" s="247"/>
      <c r="I511" s="247"/>
      <c r="J511" s="247"/>
      <c r="K511" s="247"/>
      <c r="L511" s="247"/>
      <c r="M511" s="247"/>
      <c r="N511" s="247"/>
    </row>
    <row r="512">
      <c r="A512" s="311"/>
      <c r="B512" s="311"/>
      <c r="C512" s="311"/>
      <c r="D512" s="311"/>
      <c r="E512" s="311"/>
      <c r="F512" s="311"/>
      <c r="G512" s="247"/>
      <c r="H512" s="247"/>
      <c r="I512" s="247"/>
      <c r="J512" s="247"/>
      <c r="K512" s="247"/>
      <c r="L512" s="247"/>
      <c r="M512" s="247"/>
      <c r="N512" s="247"/>
    </row>
    <row r="513">
      <c r="A513" s="311"/>
      <c r="B513" s="311"/>
      <c r="C513" s="311"/>
      <c r="D513" s="311"/>
      <c r="E513" s="311"/>
      <c r="F513" s="311"/>
      <c r="G513" s="247"/>
      <c r="H513" s="247"/>
      <c r="I513" s="247"/>
      <c r="J513" s="247"/>
      <c r="K513" s="247"/>
      <c r="L513" s="247"/>
      <c r="M513" s="247"/>
      <c r="N513" s="247"/>
    </row>
    <row r="514">
      <c r="A514" s="311"/>
      <c r="B514" s="311"/>
      <c r="C514" s="311"/>
      <c r="D514" s="311"/>
      <c r="E514" s="311"/>
      <c r="F514" s="311"/>
      <c r="G514" s="247"/>
      <c r="H514" s="247"/>
      <c r="I514" s="247"/>
      <c r="J514" s="247"/>
      <c r="K514" s="247"/>
      <c r="L514" s="247"/>
      <c r="M514" s="247"/>
      <c r="N514" s="247"/>
    </row>
    <row r="515">
      <c r="A515" s="311"/>
      <c r="B515" s="311"/>
      <c r="C515" s="311"/>
      <c r="D515" s="311"/>
      <c r="E515" s="311"/>
      <c r="F515" s="311"/>
      <c r="G515" s="247"/>
      <c r="H515" s="247"/>
      <c r="I515" s="247"/>
      <c r="J515" s="247"/>
      <c r="K515" s="247"/>
      <c r="L515" s="247"/>
      <c r="M515" s="247"/>
      <c r="N515" s="247"/>
    </row>
    <row r="516">
      <c r="A516" s="311"/>
      <c r="B516" s="311"/>
      <c r="C516" s="311"/>
      <c r="D516" s="311"/>
      <c r="E516" s="311"/>
      <c r="F516" s="311"/>
      <c r="G516" s="247"/>
      <c r="H516" s="247"/>
      <c r="I516" s="247"/>
      <c r="J516" s="247"/>
      <c r="K516" s="247"/>
      <c r="L516" s="247"/>
      <c r="M516" s="247"/>
      <c r="N516" s="247"/>
    </row>
    <row r="517">
      <c r="A517" s="311"/>
      <c r="B517" s="311"/>
      <c r="C517" s="311"/>
      <c r="D517" s="311"/>
      <c r="E517" s="311"/>
      <c r="F517" s="311"/>
      <c r="G517" s="247"/>
      <c r="H517" s="247"/>
      <c r="I517" s="247"/>
      <c r="J517" s="247"/>
      <c r="K517" s="247"/>
      <c r="L517" s="247"/>
      <c r="M517" s="247"/>
      <c r="N517" s="247"/>
    </row>
    <row r="518">
      <c r="A518" s="311"/>
      <c r="B518" s="311"/>
      <c r="C518" s="311"/>
      <c r="D518" s="311"/>
      <c r="E518" s="311"/>
      <c r="F518" s="311"/>
      <c r="G518" s="247"/>
      <c r="H518" s="247"/>
      <c r="I518" s="247"/>
      <c r="J518" s="247"/>
      <c r="K518" s="247"/>
      <c r="L518" s="247"/>
      <c r="M518" s="247"/>
      <c r="N518" s="247"/>
    </row>
    <row r="519">
      <c r="A519" s="311"/>
      <c r="B519" s="311"/>
      <c r="C519" s="311"/>
      <c r="D519" s="311"/>
      <c r="E519" s="311"/>
      <c r="F519" s="311"/>
      <c r="G519" s="247"/>
      <c r="H519" s="247"/>
      <c r="I519" s="247"/>
      <c r="J519" s="247"/>
      <c r="K519" s="247"/>
      <c r="L519" s="247"/>
      <c r="M519" s="247"/>
      <c r="N519" s="247"/>
    </row>
    <row r="520">
      <c r="A520" s="311"/>
      <c r="B520" s="311"/>
      <c r="C520" s="311"/>
      <c r="D520" s="311"/>
      <c r="E520" s="311"/>
      <c r="F520" s="311"/>
      <c r="G520" s="247"/>
      <c r="H520" s="247"/>
      <c r="I520" s="247"/>
      <c r="J520" s="247"/>
      <c r="K520" s="247"/>
      <c r="L520" s="247"/>
      <c r="M520" s="247"/>
      <c r="N520" s="247"/>
    </row>
    <row r="521">
      <c r="A521" s="311"/>
      <c r="B521" s="311"/>
      <c r="C521" s="311"/>
      <c r="D521" s="311"/>
      <c r="E521" s="311"/>
      <c r="F521" s="311"/>
      <c r="G521" s="247"/>
      <c r="H521" s="247"/>
      <c r="I521" s="247"/>
      <c r="J521" s="247"/>
      <c r="K521" s="247"/>
      <c r="L521" s="247"/>
      <c r="M521" s="247"/>
      <c r="N521" s="247"/>
    </row>
    <row r="522">
      <c r="A522" s="311"/>
      <c r="B522" s="311"/>
      <c r="C522" s="311"/>
      <c r="D522" s="311"/>
      <c r="E522" s="311"/>
      <c r="F522" s="311"/>
      <c r="G522" s="247"/>
      <c r="H522" s="247"/>
      <c r="I522" s="247"/>
      <c r="J522" s="247"/>
      <c r="K522" s="247"/>
      <c r="L522" s="247"/>
      <c r="M522" s="247"/>
      <c r="N522" s="247"/>
    </row>
    <row r="523">
      <c r="A523" s="311"/>
      <c r="B523" s="311"/>
      <c r="C523" s="311"/>
      <c r="D523" s="311"/>
      <c r="E523" s="311"/>
      <c r="F523" s="311"/>
      <c r="G523" s="247"/>
      <c r="H523" s="247"/>
      <c r="I523" s="247"/>
      <c r="J523" s="247"/>
      <c r="K523" s="247"/>
      <c r="L523" s="247"/>
      <c r="M523" s="247"/>
      <c r="N523" s="247"/>
    </row>
    <row r="524">
      <c r="A524" s="311"/>
      <c r="B524" s="311"/>
      <c r="C524" s="311"/>
      <c r="D524" s="311"/>
      <c r="E524" s="311"/>
      <c r="F524" s="311"/>
      <c r="G524" s="247"/>
      <c r="H524" s="247"/>
      <c r="I524" s="247"/>
      <c r="J524" s="247"/>
      <c r="K524" s="247"/>
      <c r="L524" s="247"/>
      <c r="M524" s="247"/>
      <c r="N524" s="247"/>
    </row>
    <row r="525">
      <c r="A525" s="311"/>
      <c r="B525" s="311"/>
      <c r="C525" s="311"/>
      <c r="D525" s="311"/>
      <c r="E525" s="311"/>
      <c r="F525" s="311"/>
      <c r="G525" s="247"/>
      <c r="H525" s="247"/>
      <c r="I525" s="247"/>
      <c r="J525" s="247"/>
      <c r="K525" s="247"/>
      <c r="L525" s="247"/>
      <c r="M525" s="247"/>
      <c r="N525" s="247"/>
    </row>
    <row r="526">
      <c r="A526" s="311"/>
      <c r="B526" s="311"/>
      <c r="C526" s="311"/>
      <c r="D526" s="311"/>
      <c r="E526" s="311"/>
      <c r="F526" s="311"/>
      <c r="G526" s="247"/>
      <c r="H526" s="247"/>
      <c r="I526" s="247"/>
      <c r="J526" s="247"/>
      <c r="K526" s="247"/>
      <c r="L526" s="247"/>
      <c r="M526" s="247"/>
      <c r="N526" s="247"/>
    </row>
    <row r="527">
      <c r="A527" s="311"/>
      <c r="B527" s="311"/>
      <c r="C527" s="311"/>
      <c r="D527" s="311"/>
      <c r="E527" s="311"/>
      <c r="F527" s="311"/>
      <c r="G527" s="247"/>
      <c r="H527" s="247"/>
      <c r="I527" s="247"/>
      <c r="J527" s="247"/>
      <c r="K527" s="247"/>
      <c r="L527" s="247"/>
      <c r="M527" s="247"/>
      <c r="N527" s="247"/>
    </row>
    <row r="528">
      <c r="A528" s="311"/>
      <c r="B528" s="311"/>
      <c r="C528" s="311"/>
      <c r="D528" s="311"/>
      <c r="E528" s="311"/>
      <c r="F528" s="311"/>
      <c r="G528" s="247"/>
      <c r="H528" s="247"/>
      <c r="I528" s="247"/>
      <c r="J528" s="247"/>
      <c r="K528" s="247"/>
      <c r="L528" s="247"/>
      <c r="M528" s="247"/>
      <c r="N528" s="247"/>
    </row>
    <row r="529">
      <c r="A529" s="311"/>
      <c r="B529" s="311"/>
      <c r="C529" s="311"/>
      <c r="D529" s="311"/>
      <c r="E529" s="311"/>
      <c r="F529" s="311"/>
      <c r="G529" s="247"/>
      <c r="H529" s="247"/>
      <c r="I529" s="247"/>
      <c r="J529" s="247"/>
      <c r="K529" s="247"/>
      <c r="L529" s="247"/>
      <c r="M529" s="247"/>
      <c r="N529" s="247"/>
    </row>
    <row r="530">
      <c r="A530" s="311"/>
      <c r="B530" s="311"/>
      <c r="C530" s="311"/>
      <c r="D530" s="311"/>
      <c r="E530" s="311"/>
      <c r="F530" s="311"/>
      <c r="G530" s="247"/>
      <c r="H530" s="247"/>
      <c r="I530" s="247"/>
      <c r="J530" s="247"/>
      <c r="K530" s="247"/>
      <c r="L530" s="247"/>
      <c r="M530" s="247"/>
      <c r="N530" s="247"/>
    </row>
    <row r="531">
      <c r="A531" s="311"/>
      <c r="B531" s="311"/>
      <c r="C531" s="311"/>
      <c r="D531" s="311"/>
      <c r="E531" s="311"/>
      <c r="F531" s="311"/>
      <c r="G531" s="247"/>
      <c r="H531" s="247"/>
      <c r="I531" s="247"/>
      <c r="J531" s="247"/>
      <c r="K531" s="247"/>
      <c r="L531" s="247"/>
      <c r="M531" s="247"/>
      <c r="N531" s="247"/>
    </row>
    <row r="532">
      <c r="A532" s="311"/>
      <c r="B532" s="311"/>
      <c r="C532" s="311"/>
      <c r="D532" s="311"/>
      <c r="E532" s="311"/>
      <c r="F532" s="311"/>
      <c r="G532" s="247"/>
      <c r="H532" s="247"/>
      <c r="I532" s="247"/>
      <c r="J532" s="247"/>
      <c r="K532" s="247"/>
      <c r="L532" s="247"/>
      <c r="M532" s="247"/>
      <c r="N532" s="247"/>
    </row>
    <row r="533">
      <c r="A533" s="311"/>
      <c r="B533" s="311"/>
      <c r="C533" s="311"/>
      <c r="D533" s="311"/>
      <c r="E533" s="311"/>
      <c r="F533" s="311"/>
      <c r="G533" s="247"/>
      <c r="H533" s="247"/>
      <c r="I533" s="247"/>
      <c r="J533" s="247"/>
      <c r="K533" s="247"/>
      <c r="L533" s="247"/>
      <c r="M533" s="247"/>
      <c r="N533" s="247"/>
    </row>
    <row r="534">
      <c r="A534" s="311"/>
      <c r="B534" s="311"/>
      <c r="C534" s="311"/>
      <c r="D534" s="311"/>
      <c r="E534" s="311"/>
      <c r="F534" s="311"/>
      <c r="G534" s="247"/>
      <c r="H534" s="247"/>
      <c r="I534" s="247"/>
      <c r="J534" s="247"/>
      <c r="K534" s="247"/>
      <c r="L534" s="247"/>
      <c r="M534" s="247"/>
      <c r="N534" s="247"/>
    </row>
    <row r="535">
      <c r="A535" s="311"/>
      <c r="B535" s="311"/>
      <c r="C535" s="311"/>
      <c r="D535" s="311"/>
      <c r="E535" s="311"/>
      <c r="F535" s="311"/>
      <c r="G535" s="247"/>
      <c r="H535" s="247"/>
      <c r="I535" s="247"/>
      <c r="J535" s="247"/>
      <c r="K535" s="247"/>
      <c r="L535" s="247"/>
      <c r="M535" s="247"/>
      <c r="N535" s="247"/>
    </row>
    <row r="536">
      <c r="A536" s="311"/>
      <c r="B536" s="311"/>
      <c r="C536" s="311"/>
      <c r="D536" s="311"/>
      <c r="E536" s="311"/>
      <c r="F536" s="311"/>
      <c r="G536" s="247"/>
      <c r="H536" s="247"/>
      <c r="I536" s="247"/>
      <c r="J536" s="247"/>
      <c r="K536" s="247"/>
      <c r="L536" s="247"/>
      <c r="M536" s="247"/>
      <c r="N536" s="247"/>
    </row>
    <row r="537">
      <c r="A537" s="311"/>
      <c r="B537" s="311"/>
      <c r="C537" s="311"/>
      <c r="D537" s="311"/>
      <c r="E537" s="311"/>
      <c r="F537" s="311"/>
      <c r="G537" s="247"/>
      <c r="H537" s="247"/>
      <c r="I537" s="247"/>
      <c r="J537" s="247"/>
      <c r="K537" s="247"/>
      <c r="L537" s="247"/>
      <c r="M537" s="247"/>
      <c r="N537" s="247"/>
    </row>
    <row r="538">
      <c r="A538" s="311"/>
      <c r="B538" s="311"/>
      <c r="C538" s="311"/>
      <c r="D538" s="311"/>
      <c r="E538" s="311"/>
      <c r="F538" s="311"/>
      <c r="G538" s="247"/>
      <c r="H538" s="247"/>
      <c r="I538" s="247"/>
      <c r="J538" s="247"/>
      <c r="K538" s="247"/>
      <c r="L538" s="247"/>
      <c r="M538" s="247"/>
      <c r="N538" s="247"/>
    </row>
    <row r="539">
      <c r="A539" s="311"/>
      <c r="B539" s="311"/>
      <c r="C539" s="311"/>
      <c r="D539" s="311"/>
      <c r="E539" s="311"/>
      <c r="F539" s="311"/>
      <c r="G539" s="247"/>
      <c r="H539" s="247"/>
      <c r="I539" s="247"/>
      <c r="J539" s="247"/>
      <c r="K539" s="247"/>
      <c r="L539" s="247"/>
      <c r="M539" s="247"/>
      <c r="N539" s="247"/>
    </row>
    <row r="540">
      <c r="A540" s="311"/>
      <c r="B540" s="311"/>
      <c r="C540" s="311"/>
      <c r="D540" s="311"/>
      <c r="E540" s="311"/>
      <c r="F540" s="311"/>
      <c r="G540" s="247"/>
      <c r="H540" s="247"/>
      <c r="I540" s="247"/>
      <c r="J540" s="247"/>
      <c r="K540" s="247"/>
      <c r="L540" s="247"/>
      <c r="M540" s="247"/>
      <c r="N540" s="247"/>
    </row>
    <row r="541">
      <c r="A541" s="311"/>
      <c r="B541" s="311"/>
      <c r="C541" s="311"/>
      <c r="D541" s="311"/>
      <c r="E541" s="311"/>
      <c r="F541" s="311"/>
      <c r="G541" s="247"/>
      <c r="H541" s="247"/>
      <c r="I541" s="247"/>
      <c r="J541" s="247"/>
      <c r="K541" s="247"/>
      <c r="L541" s="247"/>
      <c r="M541" s="247"/>
      <c r="N541" s="247"/>
    </row>
    <row r="542">
      <c r="A542" s="311"/>
      <c r="B542" s="311"/>
      <c r="C542" s="311"/>
      <c r="D542" s="311"/>
      <c r="E542" s="311"/>
      <c r="F542" s="311"/>
      <c r="G542" s="247"/>
      <c r="H542" s="247"/>
      <c r="I542" s="247"/>
      <c r="J542" s="247"/>
      <c r="K542" s="247"/>
      <c r="L542" s="247"/>
      <c r="M542" s="247"/>
      <c r="N542" s="247"/>
    </row>
    <row r="543">
      <c r="A543" s="311"/>
      <c r="B543" s="311"/>
      <c r="C543" s="311"/>
      <c r="D543" s="311"/>
      <c r="E543" s="311"/>
      <c r="F543" s="311"/>
      <c r="G543" s="247"/>
      <c r="H543" s="247"/>
      <c r="I543" s="247"/>
      <c r="J543" s="247"/>
      <c r="K543" s="247"/>
      <c r="L543" s="247"/>
      <c r="M543" s="247"/>
      <c r="N543" s="247"/>
    </row>
    <row r="544">
      <c r="A544" s="311"/>
      <c r="B544" s="311"/>
      <c r="C544" s="311"/>
      <c r="D544" s="311"/>
      <c r="E544" s="311"/>
      <c r="F544" s="311"/>
      <c r="G544" s="247"/>
      <c r="H544" s="247"/>
      <c r="I544" s="247"/>
      <c r="J544" s="247"/>
      <c r="K544" s="247"/>
      <c r="L544" s="247"/>
      <c r="M544" s="247"/>
      <c r="N544" s="247"/>
    </row>
    <row r="545">
      <c r="A545" s="311"/>
      <c r="B545" s="311"/>
      <c r="C545" s="311"/>
      <c r="D545" s="311"/>
      <c r="E545" s="311"/>
      <c r="F545" s="311"/>
      <c r="G545" s="247"/>
      <c r="H545" s="247"/>
      <c r="I545" s="247"/>
      <c r="J545" s="247"/>
      <c r="K545" s="247"/>
      <c r="L545" s="247"/>
      <c r="M545" s="247"/>
      <c r="N545" s="247"/>
    </row>
    <row r="546">
      <c r="A546" s="311"/>
      <c r="B546" s="311"/>
      <c r="C546" s="311"/>
      <c r="D546" s="311"/>
      <c r="E546" s="311"/>
      <c r="F546" s="311"/>
      <c r="G546" s="247"/>
      <c r="H546" s="247"/>
      <c r="I546" s="247"/>
      <c r="J546" s="247"/>
      <c r="K546" s="247"/>
      <c r="L546" s="247"/>
      <c r="M546" s="247"/>
      <c r="N546" s="247"/>
    </row>
    <row r="547">
      <c r="A547" s="311"/>
      <c r="B547" s="311"/>
      <c r="C547" s="311"/>
      <c r="D547" s="311"/>
      <c r="E547" s="311"/>
      <c r="F547" s="311"/>
      <c r="G547" s="247"/>
      <c r="H547" s="247"/>
      <c r="I547" s="247"/>
      <c r="J547" s="247"/>
      <c r="K547" s="247"/>
      <c r="L547" s="247"/>
      <c r="M547" s="247"/>
      <c r="N547" s="247"/>
    </row>
    <row r="548">
      <c r="A548" s="311"/>
      <c r="B548" s="311"/>
      <c r="C548" s="311"/>
      <c r="D548" s="311"/>
      <c r="E548" s="311"/>
      <c r="F548" s="311"/>
      <c r="G548" s="247"/>
      <c r="H548" s="247"/>
      <c r="I548" s="247"/>
      <c r="J548" s="247"/>
      <c r="K548" s="247"/>
      <c r="L548" s="247"/>
      <c r="M548" s="247"/>
      <c r="N548" s="247"/>
    </row>
    <row r="549">
      <c r="A549" s="311"/>
      <c r="B549" s="311"/>
      <c r="C549" s="311"/>
      <c r="D549" s="311"/>
      <c r="E549" s="311"/>
      <c r="F549" s="311"/>
      <c r="G549" s="247"/>
      <c r="H549" s="247"/>
      <c r="I549" s="247"/>
      <c r="J549" s="247"/>
      <c r="K549" s="247"/>
      <c r="L549" s="247"/>
      <c r="M549" s="247"/>
      <c r="N549" s="247"/>
    </row>
    <row r="550">
      <c r="A550" s="311"/>
      <c r="B550" s="311"/>
      <c r="C550" s="311"/>
      <c r="D550" s="311"/>
      <c r="E550" s="311"/>
      <c r="F550" s="311"/>
      <c r="G550" s="247"/>
      <c r="H550" s="247"/>
      <c r="I550" s="247"/>
      <c r="J550" s="247"/>
      <c r="K550" s="247"/>
      <c r="L550" s="247"/>
      <c r="M550" s="247"/>
      <c r="N550" s="247"/>
    </row>
    <row r="551">
      <c r="A551" s="311"/>
      <c r="B551" s="311"/>
      <c r="C551" s="311"/>
      <c r="D551" s="311"/>
      <c r="E551" s="311"/>
      <c r="F551" s="311"/>
      <c r="G551" s="247"/>
      <c r="H551" s="247"/>
      <c r="I551" s="247"/>
      <c r="J551" s="247"/>
      <c r="K551" s="247"/>
      <c r="L551" s="247"/>
      <c r="M551" s="247"/>
      <c r="N551" s="247"/>
    </row>
    <row r="552">
      <c r="A552" s="311"/>
      <c r="B552" s="311"/>
      <c r="C552" s="311"/>
      <c r="D552" s="311"/>
      <c r="E552" s="311"/>
      <c r="F552" s="311"/>
      <c r="G552" s="247"/>
      <c r="H552" s="247"/>
      <c r="I552" s="247"/>
      <c r="J552" s="247"/>
      <c r="K552" s="247"/>
      <c r="L552" s="247"/>
      <c r="M552" s="247"/>
      <c r="N552" s="247"/>
    </row>
    <row r="553">
      <c r="A553" s="311"/>
      <c r="B553" s="311"/>
      <c r="C553" s="311"/>
      <c r="D553" s="311"/>
      <c r="E553" s="311"/>
      <c r="F553" s="311"/>
      <c r="G553" s="247"/>
      <c r="H553" s="247"/>
      <c r="I553" s="247"/>
      <c r="J553" s="247"/>
      <c r="K553" s="247"/>
      <c r="L553" s="247"/>
      <c r="M553" s="247"/>
      <c r="N553" s="247"/>
    </row>
    <row r="554">
      <c r="A554" s="311"/>
      <c r="B554" s="311"/>
      <c r="C554" s="311"/>
      <c r="D554" s="311"/>
      <c r="E554" s="311"/>
      <c r="F554" s="311"/>
      <c r="G554" s="247"/>
      <c r="H554" s="247"/>
      <c r="I554" s="247"/>
      <c r="J554" s="247"/>
      <c r="K554" s="247"/>
      <c r="L554" s="247"/>
      <c r="M554" s="247"/>
      <c r="N554" s="247"/>
    </row>
    <row r="555">
      <c r="A555" s="311"/>
      <c r="B555" s="311"/>
      <c r="C555" s="311"/>
      <c r="D555" s="311"/>
      <c r="E555" s="311"/>
      <c r="F555" s="311"/>
      <c r="G555" s="247"/>
      <c r="H555" s="247"/>
      <c r="I555" s="247"/>
      <c r="J555" s="247"/>
      <c r="K555" s="247"/>
      <c r="L555" s="247"/>
      <c r="M555" s="247"/>
      <c r="N555" s="247"/>
    </row>
    <row r="556">
      <c r="A556" s="311"/>
      <c r="B556" s="311"/>
      <c r="C556" s="311"/>
      <c r="D556" s="311"/>
      <c r="E556" s="311"/>
      <c r="F556" s="311"/>
      <c r="G556" s="247"/>
      <c r="H556" s="247"/>
      <c r="I556" s="247"/>
      <c r="J556" s="247"/>
      <c r="K556" s="247"/>
      <c r="L556" s="247"/>
      <c r="M556" s="247"/>
      <c r="N556" s="247"/>
    </row>
    <row r="557">
      <c r="A557" s="311"/>
      <c r="B557" s="311"/>
      <c r="C557" s="311"/>
      <c r="D557" s="311"/>
      <c r="E557" s="311"/>
      <c r="F557" s="311"/>
      <c r="G557" s="247"/>
      <c r="H557" s="247"/>
      <c r="I557" s="247"/>
      <c r="J557" s="247"/>
      <c r="K557" s="247"/>
      <c r="L557" s="247"/>
      <c r="M557" s="247"/>
      <c r="N557" s="247"/>
    </row>
    <row r="558">
      <c r="A558" s="311"/>
      <c r="B558" s="311"/>
      <c r="C558" s="311"/>
      <c r="D558" s="311"/>
      <c r="E558" s="311"/>
      <c r="F558" s="311"/>
      <c r="G558" s="247"/>
      <c r="H558" s="247"/>
      <c r="I558" s="247"/>
      <c r="J558" s="247"/>
      <c r="K558" s="247"/>
      <c r="L558" s="247"/>
      <c r="M558" s="247"/>
      <c r="N558" s="247"/>
    </row>
    <row r="559">
      <c r="A559" s="311"/>
      <c r="B559" s="311"/>
      <c r="C559" s="311"/>
      <c r="D559" s="311"/>
      <c r="E559" s="311"/>
      <c r="F559" s="311"/>
      <c r="G559" s="247"/>
      <c r="H559" s="247"/>
      <c r="I559" s="247"/>
      <c r="J559" s="247"/>
      <c r="K559" s="247"/>
      <c r="L559" s="247"/>
      <c r="M559" s="247"/>
      <c r="N559" s="247"/>
    </row>
    <row r="560">
      <c r="A560" s="311"/>
      <c r="B560" s="311"/>
      <c r="C560" s="311"/>
      <c r="D560" s="311"/>
      <c r="E560" s="311"/>
      <c r="F560" s="311"/>
      <c r="G560" s="247"/>
      <c r="H560" s="247"/>
      <c r="I560" s="247"/>
      <c r="J560" s="247"/>
      <c r="K560" s="247"/>
      <c r="L560" s="247"/>
      <c r="M560" s="247"/>
      <c r="N560" s="247"/>
    </row>
    <row r="561">
      <c r="A561" s="311"/>
      <c r="B561" s="311"/>
      <c r="C561" s="311"/>
      <c r="D561" s="311"/>
      <c r="E561" s="311"/>
      <c r="F561" s="311"/>
      <c r="G561" s="247"/>
      <c r="H561" s="247"/>
      <c r="I561" s="247"/>
      <c r="J561" s="247"/>
      <c r="K561" s="247"/>
      <c r="L561" s="247"/>
      <c r="M561" s="247"/>
      <c r="N561" s="247"/>
    </row>
    <row r="562">
      <c r="A562" s="311"/>
      <c r="B562" s="311"/>
      <c r="C562" s="311"/>
      <c r="D562" s="311"/>
      <c r="E562" s="311"/>
      <c r="F562" s="311"/>
      <c r="G562" s="247"/>
      <c r="H562" s="247"/>
      <c r="I562" s="247"/>
      <c r="J562" s="247"/>
      <c r="K562" s="247"/>
      <c r="L562" s="247"/>
      <c r="M562" s="247"/>
      <c r="N562" s="247"/>
    </row>
    <row r="563">
      <c r="A563" s="311"/>
      <c r="B563" s="311"/>
      <c r="C563" s="311"/>
      <c r="D563" s="311"/>
      <c r="E563" s="311"/>
      <c r="F563" s="311"/>
      <c r="G563" s="247"/>
      <c r="H563" s="247"/>
      <c r="I563" s="247"/>
      <c r="J563" s="247"/>
      <c r="K563" s="247"/>
      <c r="L563" s="247"/>
      <c r="M563" s="247"/>
      <c r="N563" s="247"/>
    </row>
    <row r="564">
      <c r="A564" s="311"/>
      <c r="B564" s="311"/>
      <c r="C564" s="311"/>
      <c r="D564" s="311"/>
      <c r="E564" s="311"/>
      <c r="F564" s="311"/>
      <c r="G564" s="247"/>
      <c r="H564" s="247"/>
      <c r="I564" s="247"/>
      <c r="J564" s="247"/>
      <c r="K564" s="247"/>
      <c r="L564" s="247"/>
      <c r="M564" s="247"/>
      <c r="N564" s="247"/>
    </row>
    <row r="565">
      <c r="A565" s="311"/>
      <c r="B565" s="311"/>
      <c r="C565" s="311"/>
      <c r="D565" s="311"/>
      <c r="E565" s="311"/>
      <c r="F565" s="311"/>
      <c r="G565" s="247"/>
      <c r="H565" s="247"/>
      <c r="I565" s="247"/>
      <c r="J565" s="247"/>
      <c r="K565" s="247"/>
      <c r="L565" s="247"/>
      <c r="M565" s="247"/>
      <c r="N565" s="247"/>
    </row>
    <row r="566">
      <c r="A566" s="311"/>
      <c r="B566" s="311"/>
      <c r="C566" s="311"/>
      <c r="D566" s="311"/>
      <c r="E566" s="311"/>
      <c r="F566" s="311"/>
      <c r="G566" s="247"/>
      <c r="H566" s="247"/>
      <c r="I566" s="247"/>
      <c r="J566" s="247"/>
      <c r="K566" s="247"/>
      <c r="L566" s="247"/>
      <c r="M566" s="247"/>
      <c r="N566" s="247"/>
    </row>
    <row r="567">
      <c r="A567" s="311"/>
      <c r="B567" s="311"/>
      <c r="C567" s="311"/>
      <c r="D567" s="311"/>
      <c r="E567" s="311"/>
      <c r="F567" s="311"/>
      <c r="G567" s="247"/>
      <c r="H567" s="247"/>
      <c r="I567" s="247"/>
      <c r="J567" s="247"/>
      <c r="K567" s="247"/>
      <c r="L567" s="247"/>
      <c r="M567" s="247"/>
      <c r="N567" s="247"/>
    </row>
    <row r="568">
      <c r="A568" s="311"/>
      <c r="B568" s="311"/>
      <c r="C568" s="311"/>
      <c r="D568" s="311"/>
      <c r="E568" s="311"/>
      <c r="F568" s="311"/>
      <c r="G568" s="247"/>
      <c r="H568" s="247"/>
      <c r="I568" s="247"/>
      <c r="J568" s="247"/>
      <c r="K568" s="247"/>
      <c r="L568" s="247"/>
      <c r="M568" s="247"/>
      <c r="N568" s="247"/>
    </row>
    <row r="569">
      <c r="A569" s="311"/>
      <c r="B569" s="311"/>
      <c r="C569" s="311"/>
      <c r="D569" s="311"/>
      <c r="E569" s="311"/>
      <c r="F569" s="311"/>
      <c r="G569" s="247"/>
      <c r="H569" s="247"/>
      <c r="I569" s="247"/>
      <c r="J569" s="247"/>
      <c r="K569" s="247"/>
      <c r="L569" s="247"/>
      <c r="M569" s="247"/>
      <c r="N569" s="247"/>
    </row>
    <row r="570">
      <c r="A570" s="311"/>
      <c r="B570" s="311"/>
      <c r="C570" s="311"/>
      <c r="D570" s="311"/>
      <c r="E570" s="311"/>
      <c r="F570" s="311"/>
      <c r="G570" s="247"/>
      <c r="H570" s="247"/>
      <c r="I570" s="247"/>
      <c r="J570" s="247"/>
      <c r="K570" s="247"/>
      <c r="L570" s="247"/>
      <c r="M570" s="247"/>
      <c r="N570" s="247"/>
    </row>
    <row r="571">
      <c r="A571" s="311"/>
      <c r="B571" s="311"/>
      <c r="C571" s="311"/>
      <c r="D571" s="311"/>
      <c r="E571" s="311"/>
      <c r="F571" s="311"/>
      <c r="G571" s="247"/>
      <c r="H571" s="247"/>
      <c r="I571" s="247"/>
      <c r="J571" s="247"/>
      <c r="K571" s="247"/>
      <c r="L571" s="247"/>
      <c r="M571" s="247"/>
      <c r="N571" s="247"/>
    </row>
    <row r="572">
      <c r="A572" s="311"/>
      <c r="B572" s="311"/>
      <c r="C572" s="311"/>
      <c r="D572" s="311"/>
      <c r="E572" s="311"/>
      <c r="F572" s="311"/>
      <c r="G572" s="247"/>
      <c r="H572" s="247"/>
      <c r="I572" s="247"/>
      <c r="J572" s="247"/>
      <c r="K572" s="247"/>
      <c r="L572" s="247"/>
      <c r="M572" s="247"/>
      <c r="N572" s="247"/>
    </row>
    <row r="573">
      <c r="A573" s="311"/>
      <c r="B573" s="311"/>
      <c r="C573" s="311"/>
      <c r="D573" s="311"/>
      <c r="E573" s="311"/>
      <c r="F573" s="311"/>
      <c r="G573" s="247"/>
      <c r="H573" s="247"/>
      <c r="I573" s="247"/>
      <c r="J573" s="247"/>
      <c r="K573" s="247"/>
      <c r="L573" s="247"/>
      <c r="M573" s="247"/>
      <c r="N573" s="247"/>
    </row>
    <row r="574">
      <c r="A574" s="311"/>
      <c r="B574" s="311"/>
      <c r="C574" s="311"/>
      <c r="D574" s="311"/>
      <c r="E574" s="311"/>
      <c r="F574" s="311"/>
      <c r="G574" s="247"/>
      <c r="H574" s="247"/>
      <c r="I574" s="247"/>
      <c r="J574" s="247"/>
      <c r="K574" s="247"/>
      <c r="L574" s="247"/>
      <c r="M574" s="247"/>
      <c r="N574" s="247"/>
    </row>
    <row r="575">
      <c r="A575" s="311"/>
      <c r="B575" s="311"/>
      <c r="C575" s="311"/>
      <c r="D575" s="311"/>
      <c r="E575" s="311"/>
      <c r="F575" s="311"/>
      <c r="G575" s="247"/>
      <c r="H575" s="247"/>
      <c r="I575" s="247"/>
      <c r="J575" s="247"/>
      <c r="K575" s="247"/>
      <c r="L575" s="247"/>
      <c r="M575" s="247"/>
      <c r="N575" s="247"/>
    </row>
    <row r="576">
      <c r="A576" s="311"/>
      <c r="B576" s="311"/>
      <c r="C576" s="311"/>
      <c r="D576" s="311"/>
      <c r="E576" s="311"/>
      <c r="F576" s="311"/>
      <c r="G576" s="247"/>
      <c r="H576" s="247"/>
      <c r="I576" s="247"/>
      <c r="J576" s="247"/>
      <c r="K576" s="247"/>
      <c r="L576" s="247"/>
      <c r="M576" s="247"/>
      <c r="N576" s="247"/>
    </row>
    <row r="577">
      <c r="A577" s="311"/>
      <c r="B577" s="311"/>
      <c r="C577" s="311"/>
      <c r="D577" s="311"/>
      <c r="E577" s="311"/>
      <c r="F577" s="311"/>
      <c r="G577" s="247"/>
      <c r="H577" s="247"/>
      <c r="I577" s="247"/>
      <c r="J577" s="247"/>
      <c r="K577" s="247"/>
      <c r="L577" s="247"/>
      <c r="M577" s="247"/>
      <c r="N577" s="247"/>
    </row>
    <row r="578">
      <c r="A578" s="311"/>
      <c r="B578" s="311"/>
      <c r="C578" s="311"/>
      <c r="D578" s="311"/>
      <c r="E578" s="311"/>
      <c r="F578" s="311"/>
      <c r="G578" s="247"/>
      <c r="H578" s="247"/>
      <c r="I578" s="247"/>
      <c r="J578" s="247"/>
      <c r="K578" s="247"/>
      <c r="L578" s="247"/>
      <c r="M578" s="247"/>
      <c r="N578" s="247"/>
    </row>
    <row r="579">
      <c r="A579" s="311"/>
      <c r="B579" s="311"/>
      <c r="C579" s="311"/>
      <c r="D579" s="311"/>
      <c r="E579" s="311"/>
      <c r="F579" s="311"/>
      <c r="G579" s="247"/>
      <c r="H579" s="247"/>
      <c r="I579" s="247"/>
      <c r="J579" s="247"/>
      <c r="K579" s="247"/>
      <c r="L579" s="247"/>
      <c r="M579" s="247"/>
      <c r="N579" s="247"/>
    </row>
    <row r="580">
      <c r="A580" s="311"/>
      <c r="B580" s="311"/>
      <c r="C580" s="311"/>
      <c r="D580" s="311"/>
      <c r="E580" s="311"/>
      <c r="F580" s="311"/>
      <c r="G580" s="247"/>
      <c r="H580" s="247"/>
      <c r="I580" s="247"/>
      <c r="J580" s="247"/>
      <c r="K580" s="247"/>
      <c r="L580" s="247"/>
      <c r="M580" s="247"/>
      <c r="N580" s="247"/>
    </row>
    <row r="581">
      <c r="A581" s="311"/>
      <c r="B581" s="311"/>
      <c r="C581" s="311"/>
      <c r="D581" s="311"/>
      <c r="E581" s="311"/>
      <c r="F581" s="311"/>
      <c r="G581" s="247"/>
      <c r="H581" s="247"/>
      <c r="I581" s="247"/>
      <c r="J581" s="247"/>
      <c r="K581" s="247"/>
      <c r="L581" s="247"/>
      <c r="M581" s="247"/>
      <c r="N581" s="247"/>
    </row>
    <row r="582">
      <c r="A582" s="311"/>
      <c r="B582" s="311"/>
      <c r="C582" s="311"/>
      <c r="D582" s="311"/>
      <c r="E582" s="311"/>
      <c r="F582" s="311"/>
      <c r="G582" s="247"/>
      <c r="H582" s="247"/>
      <c r="I582" s="247"/>
      <c r="J582" s="247"/>
      <c r="K582" s="247"/>
      <c r="L582" s="247"/>
      <c r="M582" s="247"/>
      <c r="N582" s="247"/>
    </row>
    <row r="583">
      <c r="A583" s="311"/>
      <c r="B583" s="311"/>
      <c r="C583" s="311"/>
      <c r="D583" s="311"/>
      <c r="E583" s="311"/>
      <c r="F583" s="311"/>
      <c r="G583" s="247"/>
      <c r="H583" s="247"/>
      <c r="I583" s="247"/>
      <c r="J583" s="247"/>
      <c r="K583" s="247"/>
      <c r="L583" s="247"/>
      <c r="M583" s="247"/>
      <c r="N583" s="247"/>
    </row>
    <row r="584">
      <c r="A584" s="311"/>
      <c r="B584" s="311"/>
      <c r="C584" s="311"/>
      <c r="D584" s="311"/>
      <c r="E584" s="311"/>
      <c r="F584" s="311"/>
      <c r="G584" s="247"/>
      <c r="H584" s="247"/>
      <c r="I584" s="247"/>
      <c r="J584" s="247"/>
      <c r="K584" s="247"/>
      <c r="L584" s="247"/>
      <c r="M584" s="247"/>
      <c r="N584" s="247"/>
    </row>
    <row r="585">
      <c r="A585" s="311"/>
      <c r="B585" s="311"/>
      <c r="C585" s="311"/>
      <c r="D585" s="311"/>
      <c r="E585" s="311"/>
      <c r="F585" s="311"/>
      <c r="G585" s="247"/>
      <c r="H585" s="247"/>
      <c r="I585" s="247"/>
      <c r="J585" s="247"/>
      <c r="K585" s="247"/>
      <c r="L585" s="247"/>
      <c r="M585" s="247"/>
      <c r="N585" s="247"/>
    </row>
    <row r="586">
      <c r="A586" s="311"/>
      <c r="B586" s="311"/>
      <c r="C586" s="311"/>
      <c r="D586" s="311"/>
      <c r="E586" s="311"/>
      <c r="F586" s="311"/>
      <c r="G586" s="247"/>
      <c r="H586" s="247"/>
      <c r="I586" s="247"/>
      <c r="J586" s="247"/>
      <c r="K586" s="247"/>
      <c r="L586" s="247"/>
      <c r="M586" s="247"/>
      <c r="N586" s="247"/>
    </row>
    <row r="587">
      <c r="A587" s="311"/>
      <c r="B587" s="311"/>
      <c r="C587" s="311"/>
      <c r="D587" s="311"/>
      <c r="E587" s="311"/>
      <c r="F587" s="311"/>
      <c r="G587" s="247"/>
      <c r="H587" s="247"/>
      <c r="I587" s="247"/>
      <c r="J587" s="247"/>
      <c r="K587" s="247"/>
      <c r="L587" s="247"/>
      <c r="M587" s="247"/>
      <c r="N587" s="247"/>
    </row>
    <row r="588">
      <c r="A588" s="311"/>
      <c r="B588" s="311"/>
      <c r="C588" s="311"/>
      <c r="D588" s="311"/>
      <c r="E588" s="311"/>
      <c r="F588" s="311"/>
      <c r="G588" s="247"/>
      <c r="H588" s="247"/>
      <c r="I588" s="247"/>
      <c r="J588" s="247"/>
      <c r="K588" s="247"/>
      <c r="L588" s="247"/>
      <c r="M588" s="247"/>
      <c r="N588" s="247"/>
    </row>
    <row r="589">
      <c r="A589" s="311"/>
      <c r="B589" s="311"/>
      <c r="C589" s="311"/>
      <c r="D589" s="311"/>
      <c r="E589" s="311"/>
      <c r="F589" s="311"/>
      <c r="G589" s="247"/>
      <c r="H589" s="247"/>
      <c r="I589" s="247"/>
      <c r="J589" s="247"/>
      <c r="K589" s="247"/>
      <c r="L589" s="247"/>
      <c r="M589" s="247"/>
      <c r="N589" s="247"/>
    </row>
    <row r="590">
      <c r="A590" s="311"/>
      <c r="B590" s="311"/>
      <c r="C590" s="311"/>
      <c r="D590" s="311"/>
      <c r="E590" s="311"/>
      <c r="F590" s="311"/>
      <c r="G590" s="247"/>
      <c r="H590" s="247"/>
      <c r="I590" s="247"/>
      <c r="J590" s="247"/>
      <c r="K590" s="247"/>
      <c r="L590" s="247"/>
      <c r="M590" s="247"/>
      <c r="N590" s="247"/>
    </row>
    <row r="591">
      <c r="A591" s="311"/>
      <c r="B591" s="311"/>
      <c r="C591" s="311"/>
      <c r="D591" s="311"/>
      <c r="E591" s="311"/>
      <c r="F591" s="311"/>
      <c r="G591" s="247"/>
      <c r="H591" s="247"/>
      <c r="I591" s="247"/>
      <c r="J591" s="247"/>
      <c r="K591" s="247"/>
      <c r="L591" s="247"/>
      <c r="M591" s="247"/>
      <c r="N591" s="247"/>
    </row>
    <row r="592">
      <c r="A592" s="311"/>
      <c r="B592" s="311"/>
      <c r="C592" s="311"/>
      <c r="D592" s="311"/>
      <c r="E592" s="311"/>
      <c r="F592" s="311"/>
      <c r="G592" s="247"/>
      <c r="H592" s="247"/>
      <c r="I592" s="247"/>
      <c r="J592" s="247"/>
      <c r="K592" s="247"/>
      <c r="L592" s="247"/>
      <c r="M592" s="247"/>
      <c r="N592" s="247"/>
    </row>
    <row r="593">
      <c r="A593" s="311"/>
      <c r="B593" s="311"/>
      <c r="C593" s="311"/>
      <c r="D593" s="311"/>
      <c r="E593" s="311"/>
      <c r="F593" s="311"/>
      <c r="G593" s="247"/>
      <c r="H593" s="247"/>
      <c r="I593" s="247"/>
      <c r="J593" s="247"/>
      <c r="K593" s="247"/>
      <c r="L593" s="247"/>
      <c r="M593" s="247"/>
      <c r="N593" s="247"/>
    </row>
    <row r="594">
      <c r="A594" s="311"/>
      <c r="B594" s="311"/>
      <c r="C594" s="311"/>
      <c r="D594" s="311"/>
      <c r="E594" s="311"/>
      <c r="F594" s="311"/>
      <c r="G594" s="247"/>
      <c r="H594" s="247"/>
      <c r="I594" s="247"/>
      <c r="J594" s="247"/>
      <c r="K594" s="247"/>
      <c r="L594" s="247"/>
      <c r="M594" s="247"/>
      <c r="N594" s="247"/>
    </row>
    <row r="595">
      <c r="A595" s="311"/>
      <c r="B595" s="311"/>
      <c r="C595" s="311"/>
      <c r="D595" s="311"/>
      <c r="E595" s="311"/>
      <c r="F595" s="311"/>
      <c r="G595" s="247"/>
      <c r="H595" s="247"/>
      <c r="I595" s="247"/>
      <c r="J595" s="247"/>
      <c r="K595" s="247"/>
      <c r="L595" s="247"/>
      <c r="M595" s="247"/>
      <c r="N595" s="247"/>
    </row>
    <row r="596">
      <c r="A596" s="311"/>
      <c r="B596" s="311"/>
      <c r="C596" s="311"/>
      <c r="D596" s="311"/>
      <c r="E596" s="311"/>
      <c r="F596" s="311"/>
      <c r="G596" s="247"/>
      <c r="H596" s="247"/>
      <c r="I596" s="247"/>
      <c r="J596" s="247"/>
      <c r="K596" s="247"/>
      <c r="L596" s="247"/>
      <c r="M596" s="247"/>
      <c r="N596" s="247"/>
    </row>
    <row r="597">
      <c r="A597" s="311"/>
      <c r="B597" s="311"/>
      <c r="C597" s="311"/>
      <c r="D597" s="311"/>
      <c r="E597" s="311"/>
      <c r="F597" s="311"/>
      <c r="G597" s="247"/>
      <c r="H597" s="247"/>
      <c r="I597" s="247"/>
      <c r="J597" s="247"/>
      <c r="K597" s="247"/>
      <c r="L597" s="247"/>
      <c r="M597" s="247"/>
      <c r="N597" s="247"/>
    </row>
    <row r="598">
      <c r="A598" s="311"/>
      <c r="B598" s="311"/>
      <c r="C598" s="311"/>
      <c r="D598" s="311"/>
      <c r="E598" s="311"/>
      <c r="F598" s="311"/>
      <c r="G598" s="247"/>
      <c r="H598" s="247"/>
      <c r="I598" s="247"/>
      <c r="J598" s="247"/>
      <c r="K598" s="247"/>
      <c r="L598" s="247"/>
      <c r="M598" s="247"/>
      <c r="N598" s="247"/>
    </row>
    <row r="599">
      <c r="A599" s="311"/>
      <c r="B599" s="311"/>
      <c r="C599" s="311"/>
      <c r="D599" s="311"/>
      <c r="E599" s="311"/>
      <c r="F599" s="311"/>
      <c r="G599" s="247"/>
      <c r="H599" s="247"/>
      <c r="I599" s="247"/>
      <c r="J599" s="247"/>
      <c r="K599" s="247"/>
      <c r="L599" s="247"/>
      <c r="M599" s="247"/>
      <c r="N599" s="247"/>
    </row>
    <row r="600">
      <c r="A600" s="311"/>
      <c r="B600" s="311"/>
      <c r="C600" s="311"/>
      <c r="D600" s="311"/>
      <c r="E600" s="311"/>
      <c r="F600" s="311"/>
      <c r="G600" s="247"/>
      <c r="H600" s="247"/>
      <c r="I600" s="247"/>
      <c r="J600" s="247"/>
      <c r="K600" s="247"/>
      <c r="L600" s="247"/>
      <c r="M600" s="247"/>
      <c r="N600" s="247"/>
    </row>
    <row r="601">
      <c r="A601" s="311"/>
      <c r="B601" s="311"/>
      <c r="C601" s="311"/>
      <c r="D601" s="311"/>
      <c r="E601" s="311"/>
      <c r="F601" s="311"/>
      <c r="G601" s="247"/>
      <c r="H601" s="247"/>
      <c r="I601" s="247"/>
      <c r="J601" s="247"/>
      <c r="K601" s="247"/>
      <c r="L601" s="247"/>
      <c r="M601" s="247"/>
      <c r="N601" s="247"/>
    </row>
    <row r="602">
      <c r="A602" s="311"/>
      <c r="B602" s="311"/>
      <c r="C602" s="311"/>
      <c r="D602" s="311"/>
      <c r="E602" s="311"/>
      <c r="F602" s="311"/>
      <c r="G602" s="247"/>
      <c r="H602" s="247"/>
      <c r="I602" s="247"/>
      <c r="J602" s="247"/>
      <c r="K602" s="247"/>
      <c r="L602" s="247"/>
      <c r="M602" s="247"/>
      <c r="N602" s="247"/>
    </row>
    <row r="603">
      <c r="A603" s="311"/>
      <c r="B603" s="311"/>
      <c r="C603" s="311"/>
      <c r="D603" s="311"/>
      <c r="E603" s="311"/>
      <c r="F603" s="311"/>
      <c r="G603" s="247"/>
      <c r="H603" s="247"/>
      <c r="I603" s="247"/>
      <c r="J603" s="247"/>
      <c r="K603" s="247"/>
      <c r="L603" s="247"/>
      <c r="M603" s="247"/>
      <c r="N603" s="247"/>
    </row>
    <row r="604">
      <c r="A604" s="311"/>
      <c r="B604" s="311"/>
      <c r="C604" s="311"/>
      <c r="D604" s="311"/>
      <c r="E604" s="311"/>
      <c r="F604" s="311"/>
      <c r="G604" s="247"/>
      <c r="H604" s="247"/>
      <c r="I604" s="247"/>
      <c r="J604" s="247"/>
      <c r="K604" s="247"/>
      <c r="L604" s="247"/>
      <c r="M604" s="247"/>
      <c r="N604" s="247"/>
    </row>
    <row r="605">
      <c r="A605" s="311"/>
      <c r="B605" s="311"/>
      <c r="C605" s="311"/>
      <c r="D605" s="311"/>
      <c r="E605" s="311"/>
      <c r="F605" s="311"/>
      <c r="G605" s="247"/>
      <c r="H605" s="247"/>
      <c r="I605" s="247"/>
      <c r="J605" s="247"/>
      <c r="K605" s="247"/>
      <c r="L605" s="247"/>
      <c r="M605" s="247"/>
      <c r="N605" s="247"/>
    </row>
    <row r="606">
      <c r="A606" s="311"/>
      <c r="B606" s="311"/>
      <c r="C606" s="311"/>
      <c r="D606" s="311"/>
      <c r="E606" s="311"/>
      <c r="F606" s="311"/>
      <c r="G606" s="247"/>
      <c r="H606" s="247"/>
      <c r="I606" s="247"/>
      <c r="J606" s="247"/>
      <c r="K606" s="247"/>
      <c r="L606" s="247"/>
      <c r="M606" s="247"/>
      <c r="N606" s="247"/>
    </row>
    <row r="607">
      <c r="A607" s="311"/>
      <c r="B607" s="311"/>
      <c r="C607" s="311"/>
      <c r="D607" s="311"/>
      <c r="E607" s="311"/>
      <c r="F607" s="311"/>
      <c r="G607" s="247"/>
      <c r="H607" s="247"/>
      <c r="I607" s="247"/>
      <c r="J607" s="247"/>
      <c r="K607" s="247"/>
      <c r="L607" s="247"/>
      <c r="M607" s="247"/>
      <c r="N607" s="247"/>
    </row>
    <row r="608">
      <c r="A608" s="311"/>
      <c r="B608" s="311"/>
      <c r="C608" s="311"/>
      <c r="D608" s="311"/>
      <c r="E608" s="311"/>
      <c r="F608" s="311"/>
      <c r="G608" s="247"/>
      <c r="H608" s="247"/>
      <c r="I608" s="247"/>
      <c r="J608" s="247"/>
      <c r="K608" s="247"/>
      <c r="L608" s="247"/>
      <c r="M608" s="247"/>
      <c r="N608" s="247"/>
    </row>
    <row r="609">
      <c r="A609" s="311"/>
      <c r="B609" s="311"/>
      <c r="C609" s="311"/>
      <c r="D609" s="311"/>
      <c r="E609" s="311"/>
      <c r="F609" s="311"/>
      <c r="G609" s="247"/>
      <c r="H609" s="247"/>
      <c r="I609" s="247"/>
      <c r="J609" s="247"/>
      <c r="K609" s="247"/>
      <c r="L609" s="247"/>
      <c r="M609" s="247"/>
      <c r="N609" s="247"/>
    </row>
    <row r="610">
      <c r="A610" s="311"/>
      <c r="B610" s="311"/>
      <c r="C610" s="311"/>
      <c r="D610" s="311"/>
      <c r="E610" s="311"/>
      <c r="F610" s="311"/>
      <c r="G610" s="247"/>
      <c r="H610" s="247"/>
      <c r="I610" s="247"/>
      <c r="J610" s="247"/>
      <c r="K610" s="247"/>
      <c r="L610" s="247"/>
      <c r="M610" s="247"/>
      <c r="N610" s="247"/>
    </row>
    <row r="611">
      <c r="A611" s="311"/>
      <c r="B611" s="311"/>
      <c r="C611" s="311"/>
      <c r="D611" s="311"/>
      <c r="E611" s="311"/>
      <c r="F611" s="311"/>
      <c r="G611" s="247"/>
      <c r="H611" s="247"/>
      <c r="I611" s="247"/>
      <c r="J611" s="247"/>
      <c r="K611" s="247"/>
      <c r="L611" s="247"/>
      <c r="M611" s="247"/>
      <c r="N611" s="247"/>
    </row>
    <row r="612">
      <c r="A612" s="311"/>
      <c r="B612" s="311"/>
      <c r="C612" s="311"/>
      <c r="D612" s="311"/>
      <c r="E612" s="311"/>
      <c r="F612" s="311"/>
      <c r="G612" s="247"/>
      <c r="H612" s="247"/>
      <c r="I612" s="247"/>
      <c r="J612" s="247"/>
      <c r="K612" s="247"/>
      <c r="L612" s="247"/>
      <c r="M612" s="247"/>
      <c r="N612" s="247"/>
    </row>
    <row r="613">
      <c r="A613" s="311"/>
      <c r="B613" s="311"/>
      <c r="C613" s="311"/>
      <c r="D613" s="311"/>
      <c r="E613" s="311"/>
      <c r="F613" s="311"/>
      <c r="G613" s="247"/>
      <c r="H613" s="247"/>
      <c r="I613" s="247"/>
      <c r="J613" s="247"/>
      <c r="K613" s="247"/>
      <c r="L613" s="247"/>
      <c r="M613" s="247"/>
      <c r="N613" s="247"/>
    </row>
    <row r="614">
      <c r="A614" s="311"/>
      <c r="B614" s="311"/>
      <c r="C614" s="311"/>
      <c r="D614" s="311"/>
      <c r="E614" s="311"/>
      <c r="F614" s="311"/>
      <c r="G614" s="247"/>
      <c r="H614" s="247"/>
      <c r="I614" s="247"/>
      <c r="J614" s="247"/>
      <c r="K614" s="247"/>
      <c r="L614" s="247"/>
      <c r="M614" s="247"/>
      <c r="N614" s="247"/>
    </row>
    <row r="615">
      <c r="A615" s="311"/>
      <c r="B615" s="311"/>
      <c r="C615" s="311"/>
      <c r="D615" s="311"/>
      <c r="E615" s="311"/>
      <c r="F615" s="311"/>
      <c r="G615" s="247"/>
      <c r="H615" s="247"/>
      <c r="I615" s="247"/>
      <c r="J615" s="247"/>
      <c r="K615" s="247"/>
      <c r="L615" s="247"/>
      <c r="M615" s="247"/>
      <c r="N615" s="247"/>
    </row>
    <row r="616">
      <c r="A616" s="311"/>
      <c r="B616" s="311"/>
      <c r="C616" s="311"/>
      <c r="D616" s="311"/>
      <c r="E616" s="311"/>
      <c r="F616" s="311"/>
      <c r="G616" s="247"/>
      <c r="H616" s="247"/>
      <c r="I616" s="247"/>
      <c r="J616" s="247"/>
      <c r="K616" s="247"/>
      <c r="L616" s="247"/>
      <c r="M616" s="247"/>
      <c r="N616" s="247"/>
    </row>
    <row r="617">
      <c r="A617" s="311"/>
      <c r="B617" s="311"/>
      <c r="C617" s="311"/>
      <c r="D617" s="311"/>
      <c r="E617" s="311"/>
      <c r="F617" s="311"/>
      <c r="G617" s="247"/>
      <c r="H617" s="247"/>
      <c r="I617" s="247"/>
      <c r="J617" s="247"/>
      <c r="K617" s="247"/>
      <c r="L617" s="247"/>
      <c r="M617" s="247"/>
      <c r="N617" s="247"/>
    </row>
    <row r="618">
      <c r="A618" s="311"/>
      <c r="B618" s="311"/>
      <c r="C618" s="311"/>
      <c r="D618" s="311"/>
      <c r="E618" s="311"/>
      <c r="F618" s="311"/>
      <c r="G618" s="247"/>
      <c r="H618" s="247"/>
      <c r="I618" s="247"/>
      <c r="J618" s="247"/>
      <c r="K618" s="247"/>
      <c r="L618" s="247"/>
      <c r="M618" s="247"/>
      <c r="N618" s="247"/>
    </row>
    <row r="619">
      <c r="A619" s="311"/>
      <c r="B619" s="311"/>
      <c r="C619" s="311"/>
      <c r="D619" s="311"/>
      <c r="E619" s="311"/>
      <c r="F619" s="311"/>
      <c r="G619" s="247"/>
      <c r="H619" s="247"/>
      <c r="I619" s="247"/>
      <c r="J619" s="247"/>
      <c r="K619" s="247"/>
      <c r="L619" s="247"/>
      <c r="M619" s="247"/>
      <c r="N619" s="247"/>
    </row>
    <row r="620">
      <c r="A620" s="311"/>
      <c r="B620" s="311"/>
      <c r="C620" s="311"/>
      <c r="D620" s="311"/>
      <c r="E620" s="311"/>
      <c r="F620" s="311"/>
      <c r="G620" s="247"/>
      <c r="H620" s="247"/>
      <c r="I620" s="247"/>
      <c r="J620" s="247"/>
      <c r="K620" s="247"/>
      <c r="L620" s="247"/>
      <c r="M620" s="247"/>
      <c r="N620" s="247"/>
    </row>
    <row r="621">
      <c r="A621" s="311"/>
      <c r="B621" s="311"/>
      <c r="C621" s="311"/>
      <c r="D621" s="311"/>
      <c r="E621" s="311"/>
      <c r="F621" s="311"/>
      <c r="G621" s="247"/>
      <c r="H621" s="247"/>
      <c r="I621" s="247"/>
      <c r="J621" s="247"/>
      <c r="K621" s="247"/>
      <c r="L621" s="247"/>
      <c r="M621" s="247"/>
      <c r="N621" s="247"/>
    </row>
    <row r="622">
      <c r="A622" s="311"/>
      <c r="B622" s="311"/>
      <c r="C622" s="311"/>
      <c r="D622" s="311"/>
      <c r="E622" s="311"/>
      <c r="F622" s="311"/>
      <c r="G622" s="247"/>
      <c r="H622" s="247"/>
      <c r="I622" s="247"/>
      <c r="J622" s="247"/>
      <c r="K622" s="247"/>
      <c r="L622" s="247"/>
      <c r="M622" s="247"/>
      <c r="N622" s="247"/>
    </row>
    <row r="623">
      <c r="A623" s="311"/>
      <c r="B623" s="311"/>
      <c r="C623" s="311"/>
      <c r="D623" s="311"/>
      <c r="E623" s="311"/>
      <c r="F623" s="311"/>
      <c r="G623" s="247"/>
      <c r="H623" s="247"/>
      <c r="I623" s="247"/>
      <c r="J623" s="247"/>
      <c r="K623" s="247"/>
      <c r="L623" s="247"/>
      <c r="M623" s="247"/>
      <c r="N623" s="247"/>
    </row>
    <row r="624">
      <c r="A624" s="311"/>
      <c r="B624" s="311"/>
      <c r="C624" s="311"/>
      <c r="D624" s="311"/>
      <c r="E624" s="311"/>
      <c r="F624" s="311"/>
      <c r="G624" s="247"/>
      <c r="H624" s="247"/>
      <c r="I624" s="247"/>
      <c r="J624" s="247"/>
      <c r="K624" s="247"/>
      <c r="L624" s="247"/>
      <c r="M624" s="247"/>
      <c r="N624" s="247"/>
    </row>
    <row r="625">
      <c r="A625" s="311"/>
      <c r="B625" s="311"/>
      <c r="C625" s="311"/>
      <c r="D625" s="311"/>
      <c r="E625" s="311"/>
      <c r="F625" s="311"/>
      <c r="G625" s="247"/>
      <c r="H625" s="247"/>
      <c r="I625" s="247"/>
      <c r="J625" s="247"/>
      <c r="K625" s="247"/>
      <c r="L625" s="247"/>
      <c r="M625" s="247"/>
      <c r="N625" s="247"/>
    </row>
    <row r="626">
      <c r="A626" s="311"/>
      <c r="B626" s="311"/>
      <c r="C626" s="311"/>
      <c r="D626" s="311"/>
      <c r="E626" s="311"/>
      <c r="F626" s="311"/>
      <c r="G626" s="247"/>
      <c r="H626" s="247"/>
      <c r="I626" s="247"/>
      <c r="J626" s="247"/>
      <c r="K626" s="247"/>
      <c r="L626" s="247"/>
      <c r="M626" s="247"/>
      <c r="N626" s="247"/>
    </row>
    <row r="627">
      <c r="A627" s="311"/>
      <c r="B627" s="311"/>
      <c r="C627" s="311"/>
      <c r="D627" s="311"/>
      <c r="E627" s="311"/>
      <c r="F627" s="311"/>
      <c r="G627" s="247"/>
      <c r="H627" s="247"/>
      <c r="I627" s="247"/>
      <c r="J627" s="247"/>
      <c r="K627" s="247"/>
      <c r="L627" s="247"/>
      <c r="M627" s="247"/>
      <c r="N627" s="247"/>
    </row>
    <row r="628">
      <c r="A628" s="311"/>
      <c r="B628" s="311"/>
      <c r="C628" s="311"/>
      <c r="D628" s="311"/>
      <c r="E628" s="311"/>
      <c r="F628" s="311"/>
      <c r="G628" s="247"/>
      <c r="H628" s="247"/>
      <c r="I628" s="247"/>
      <c r="J628" s="247"/>
      <c r="K628" s="247"/>
      <c r="L628" s="247"/>
      <c r="M628" s="247"/>
      <c r="N628" s="247"/>
    </row>
    <row r="629">
      <c r="A629" s="311"/>
      <c r="B629" s="311"/>
      <c r="C629" s="311"/>
      <c r="D629" s="311"/>
      <c r="E629" s="311"/>
      <c r="F629" s="311"/>
      <c r="G629" s="247"/>
      <c r="H629" s="247"/>
      <c r="I629" s="247"/>
      <c r="J629" s="247"/>
      <c r="K629" s="247"/>
      <c r="L629" s="247"/>
      <c r="M629" s="247"/>
      <c r="N629" s="247"/>
    </row>
    <row r="630">
      <c r="A630" s="311"/>
      <c r="B630" s="311"/>
      <c r="C630" s="311"/>
      <c r="D630" s="311"/>
      <c r="E630" s="311"/>
      <c r="F630" s="311"/>
      <c r="G630" s="247"/>
      <c r="H630" s="247"/>
      <c r="I630" s="247"/>
      <c r="J630" s="247"/>
      <c r="K630" s="247"/>
      <c r="L630" s="247"/>
      <c r="M630" s="247"/>
      <c r="N630" s="247"/>
    </row>
    <row r="631">
      <c r="A631" s="311"/>
      <c r="B631" s="311"/>
      <c r="C631" s="311"/>
      <c r="D631" s="311"/>
      <c r="E631" s="311"/>
      <c r="F631" s="311"/>
      <c r="G631" s="247"/>
      <c r="H631" s="247"/>
      <c r="I631" s="247"/>
      <c r="J631" s="247"/>
      <c r="K631" s="247"/>
      <c r="L631" s="247"/>
      <c r="M631" s="247"/>
      <c r="N631" s="247"/>
    </row>
    <row r="632">
      <c r="A632" s="311"/>
      <c r="B632" s="311"/>
      <c r="C632" s="311"/>
      <c r="D632" s="311"/>
      <c r="E632" s="311"/>
      <c r="F632" s="311"/>
      <c r="G632" s="247"/>
      <c r="H632" s="247"/>
      <c r="I632" s="247"/>
      <c r="J632" s="247"/>
      <c r="K632" s="247"/>
      <c r="L632" s="247"/>
      <c r="M632" s="247"/>
      <c r="N632" s="247"/>
    </row>
    <row r="633">
      <c r="A633" s="311"/>
      <c r="B633" s="311"/>
      <c r="C633" s="311"/>
      <c r="D633" s="311"/>
      <c r="E633" s="311"/>
      <c r="F633" s="311"/>
      <c r="G633" s="247"/>
      <c r="H633" s="247"/>
      <c r="I633" s="247"/>
      <c r="J633" s="247"/>
      <c r="K633" s="247"/>
      <c r="L633" s="247"/>
      <c r="M633" s="247"/>
      <c r="N633" s="247"/>
    </row>
    <row r="634">
      <c r="A634" s="311"/>
      <c r="B634" s="311"/>
      <c r="C634" s="311"/>
      <c r="D634" s="311"/>
      <c r="E634" s="311"/>
      <c r="F634" s="311"/>
      <c r="G634" s="247"/>
      <c r="H634" s="247"/>
      <c r="I634" s="247"/>
      <c r="J634" s="247"/>
      <c r="K634" s="247"/>
      <c r="L634" s="247"/>
      <c r="M634" s="247"/>
      <c r="N634" s="247"/>
    </row>
    <row r="635">
      <c r="A635" s="311"/>
      <c r="B635" s="311"/>
      <c r="C635" s="311"/>
      <c r="D635" s="311"/>
      <c r="E635" s="311"/>
      <c r="F635" s="311"/>
      <c r="G635" s="247"/>
      <c r="H635" s="247"/>
      <c r="I635" s="247"/>
      <c r="J635" s="247"/>
      <c r="K635" s="247"/>
      <c r="L635" s="247"/>
      <c r="M635" s="247"/>
      <c r="N635" s="247"/>
    </row>
    <row r="636">
      <c r="A636" s="311"/>
      <c r="B636" s="311"/>
      <c r="C636" s="311"/>
      <c r="D636" s="311"/>
      <c r="E636" s="311"/>
      <c r="F636" s="311"/>
      <c r="G636" s="247"/>
      <c r="H636" s="247"/>
      <c r="I636" s="247"/>
      <c r="J636" s="247"/>
      <c r="K636" s="247"/>
      <c r="L636" s="247"/>
      <c r="M636" s="247"/>
      <c r="N636" s="247"/>
    </row>
    <row r="637">
      <c r="A637" s="311"/>
      <c r="B637" s="311"/>
      <c r="C637" s="311"/>
      <c r="D637" s="311"/>
      <c r="E637" s="311"/>
      <c r="F637" s="311"/>
      <c r="G637" s="247"/>
      <c r="H637" s="247"/>
      <c r="I637" s="247"/>
      <c r="J637" s="247"/>
      <c r="K637" s="247"/>
      <c r="L637" s="247"/>
      <c r="M637" s="247"/>
      <c r="N637" s="247"/>
    </row>
    <row r="638">
      <c r="A638" s="311"/>
      <c r="B638" s="311"/>
      <c r="C638" s="311"/>
      <c r="D638" s="311"/>
      <c r="E638" s="311"/>
      <c r="F638" s="311"/>
      <c r="G638" s="247"/>
      <c r="H638" s="247"/>
      <c r="I638" s="247"/>
      <c r="J638" s="247"/>
      <c r="K638" s="247"/>
      <c r="L638" s="247"/>
      <c r="M638" s="247"/>
      <c r="N638" s="247"/>
    </row>
    <row r="639">
      <c r="A639" s="311"/>
      <c r="B639" s="311"/>
      <c r="C639" s="311"/>
      <c r="D639" s="311"/>
      <c r="E639" s="311"/>
      <c r="F639" s="311"/>
      <c r="G639" s="247"/>
      <c r="H639" s="247"/>
      <c r="I639" s="247"/>
      <c r="J639" s="247"/>
      <c r="K639" s="247"/>
      <c r="L639" s="247"/>
      <c r="M639" s="247"/>
      <c r="N639" s="247"/>
    </row>
    <row r="640">
      <c r="A640" s="311"/>
      <c r="B640" s="311"/>
      <c r="C640" s="311"/>
      <c r="D640" s="311"/>
      <c r="E640" s="311"/>
      <c r="F640" s="311"/>
      <c r="G640" s="247"/>
      <c r="H640" s="247"/>
      <c r="I640" s="247"/>
      <c r="J640" s="247"/>
      <c r="K640" s="247"/>
      <c r="L640" s="247"/>
      <c r="M640" s="247"/>
      <c r="N640" s="247"/>
    </row>
    <row r="641">
      <c r="A641" s="311"/>
      <c r="B641" s="311"/>
      <c r="C641" s="311"/>
      <c r="D641" s="311"/>
      <c r="E641" s="311"/>
      <c r="F641" s="311"/>
      <c r="G641" s="247"/>
      <c r="H641" s="247"/>
      <c r="I641" s="247"/>
      <c r="J641" s="247"/>
      <c r="K641" s="247"/>
      <c r="L641" s="247"/>
      <c r="M641" s="247"/>
      <c r="N641" s="247"/>
    </row>
    <row r="642">
      <c r="A642" s="311"/>
      <c r="B642" s="311"/>
      <c r="C642" s="311"/>
      <c r="D642" s="311"/>
      <c r="E642" s="311"/>
      <c r="F642" s="311"/>
      <c r="G642" s="247"/>
      <c r="H642" s="247"/>
      <c r="I642" s="247"/>
      <c r="J642" s="247"/>
      <c r="K642" s="247"/>
      <c r="L642" s="247"/>
      <c r="M642" s="247"/>
      <c r="N642" s="247"/>
    </row>
    <row r="643">
      <c r="A643" s="311"/>
      <c r="B643" s="311"/>
      <c r="C643" s="311"/>
      <c r="D643" s="311"/>
      <c r="E643" s="311"/>
      <c r="F643" s="311"/>
      <c r="G643" s="247"/>
      <c r="H643" s="247"/>
      <c r="I643" s="247"/>
      <c r="J643" s="247"/>
      <c r="K643" s="247"/>
      <c r="L643" s="247"/>
      <c r="M643" s="247"/>
      <c r="N643" s="247"/>
    </row>
    <row r="644">
      <c r="A644" s="311"/>
      <c r="B644" s="311"/>
      <c r="C644" s="311"/>
      <c r="D644" s="311"/>
      <c r="E644" s="311"/>
      <c r="F644" s="311"/>
      <c r="G644" s="247"/>
      <c r="H644" s="247"/>
      <c r="I644" s="247"/>
      <c r="J644" s="247"/>
      <c r="K644" s="247"/>
      <c r="L644" s="247"/>
      <c r="M644" s="247"/>
      <c r="N644" s="247"/>
    </row>
    <row r="645">
      <c r="A645" s="311"/>
      <c r="B645" s="311"/>
      <c r="C645" s="311"/>
      <c r="D645" s="311"/>
      <c r="E645" s="311"/>
      <c r="F645" s="311"/>
      <c r="G645" s="247"/>
      <c r="H645" s="247"/>
      <c r="I645" s="247"/>
      <c r="J645" s="247"/>
      <c r="K645" s="247"/>
      <c r="L645" s="247"/>
      <c r="M645" s="247"/>
      <c r="N645" s="247"/>
    </row>
    <row r="646">
      <c r="A646" s="311"/>
      <c r="B646" s="311"/>
      <c r="C646" s="311"/>
      <c r="D646" s="311"/>
      <c r="E646" s="311"/>
      <c r="F646" s="311"/>
      <c r="G646" s="247"/>
      <c r="H646" s="247"/>
      <c r="I646" s="247"/>
      <c r="J646" s="247"/>
      <c r="K646" s="247"/>
      <c r="L646" s="247"/>
      <c r="M646" s="247"/>
      <c r="N646" s="247"/>
    </row>
    <row r="647">
      <c r="A647" s="311"/>
      <c r="B647" s="311"/>
      <c r="C647" s="311"/>
      <c r="D647" s="311"/>
      <c r="E647" s="311"/>
      <c r="F647" s="311"/>
      <c r="G647" s="247"/>
      <c r="H647" s="247"/>
      <c r="I647" s="247"/>
      <c r="J647" s="247"/>
      <c r="K647" s="247"/>
      <c r="L647" s="247"/>
      <c r="M647" s="247"/>
      <c r="N647" s="247"/>
    </row>
    <row r="648">
      <c r="A648" s="311"/>
      <c r="B648" s="311"/>
      <c r="C648" s="311"/>
      <c r="D648" s="311"/>
      <c r="E648" s="311"/>
      <c r="F648" s="311"/>
      <c r="G648" s="247"/>
      <c r="H648" s="247"/>
      <c r="I648" s="247"/>
      <c r="J648" s="247"/>
      <c r="K648" s="247"/>
      <c r="L648" s="247"/>
      <c r="M648" s="247"/>
      <c r="N648" s="247"/>
    </row>
    <row r="649">
      <c r="A649" s="311"/>
      <c r="B649" s="311"/>
      <c r="C649" s="311"/>
      <c r="D649" s="311"/>
      <c r="E649" s="311"/>
      <c r="F649" s="311"/>
      <c r="G649" s="247"/>
      <c r="H649" s="247"/>
      <c r="I649" s="247"/>
      <c r="J649" s="247"/>
      <c r="K649" s="247"/>
      <c r="L649" s="247"/>
      <c r="M649" s="247"/>
      <c r="N649" s="247"/>
    </row>
    <row r="650">
      <c r="A650" s="311"/>
      <c r="B650" s="311"/>
      <c r="C650" s="311"/>
      <c r="D650" s="311"/>
      <c r="E650" s="311"/>
      <c r="F650" s="311"/>
      <c r="G650" s="247"/>
      <c r="H650" s="247"/>
      <c r="I650" s="247"/>
      <c r="J650" s="247"/>
      <c r="K650" s="247"/>
      <c r="L650" s="247"/>
      <c r="M650" s="247"/>
      <c r="N650" s="247"/>
    </row>
    <row r="651">
      <c r="A651" s="311"/>
      <c r="B651" s="311"/>
      <c r="C651" s="311"/>
      <c r="D651" s="311"/>
      <c r="E651" s="311"/>
      <c r="F651" s="311"/>
      <c r="G651" s="247"/>
      <c r="H651" s="247"/>
      <c r="I651" s="247"/>
      <c r="J651" s="247"/>
      <c r="K651" s="247"/>
      <c r="L651" s="247"/>
      <c r="M651" s="247"/>
      <c r="N651" s="247"/>
    </row>
    <row r="652">
      <c r="A652" s="311"/>
      <c r="B652" s="311"/>
      <c r="C652" s="311"/>
      <c r="D652" s="311"/>
      <c r="E652" s="311"/>
      <c r="F652" s="311"/>
      <c r="G652" s="247"/>
      <c r="H652" s="247"/>
      <c r="I652" s="247"/>
      <c r="J652" s="247"/>
      <c r="K652" s="247"/>
      <c r="L652" s="247"/>
      <c r="M652" s="247"/>
      <c r="N652" s="247"/>
    </row>
    <row r="653">
      <c r="A653" s="311"/>
      <c r="B653" s="311"/>
      <c r="C653" s="311"/>
      <c r="D653" s="311"/>
      <c r="E653" s="311"/>
      <c r="F653" s="311"/>
      <c r="G653" s="247"/>
      <c r="H653" s="247"/>
      <c r="I653" s="247"/>
      <c r="J653" s="247"/>
      <c r="K653" s="247"/>
      <c r="L653" s="247"/>
      <c r="M653" s="247"/>
      <c r="N653" s="247"/>
    </row>
    <row r="654">
      <c r="A654" s="311"/>
      <c r="B654" s="311"/>
      <c r="C654" s="311"/>
      <c r="D654" s="311"/>
      <c r="E654" s="311"/>
      <c r="F654" s="311"/>
      <c r="G654" s="247"/>
      <c r="H654" s="247"/>
      <c r="I654" s="247"/>
      <c r="J654" s="247"/>
      <c r="K654" s="247"/>
      <c r="L654" s="247"/>
      <c r="M654" s="247"/>
      <c r="N654" s="247"/>
    </row>
    <row r="655">
      <c r="A655" s="311"/>
      <c r="B655" s="311"/>
      <c r="C655" s="311"/>
      <c r="D655" s="311"/>
      <c r="E655" s="311"/>
      <c r="F655" s="311"/>
      <c r="G655" s="247"/>
      <c r="H655" s="247"/>
      <c r="I655" s="247"/>
      <c r="J655" s="247"/>
      <c r="K655" s="247"/>
      <c r="L655" s="247"/>
      <c r="M655" s="247"/>
      <c r="N655" s="247"/>
    </row>
    <row r="656">
      <c r="A656" s="311"/>
      <c r="B656" s="311"/>
      <c r="C656" s="311"/>
      <c r="D656" s="311"/>
      <c r="E656" s="311"/>
      <c r="F656" s="311"/>
      <c r="G656" s="247"/>
      <c r="H656" s="247"/>
      <c r="I656" s="247"/>
      <c r="J656" s="247"/>
      <c r="K656" s="247"/>
      <c r="L656" s="247"/>
      <c r="M656" s="247"/>
      <c r="N656" s="247"/>
    </row>
    <row r="657">
      <c r="A657" s="311"/>
      <c r="B657" s="311"/>
      <c r="C657" s="311"/>
      <c r="D657" s="311"/>
      <c r="E657" s="311"/>
      <c r="F657" s="311"/>
      <c r="G657" s="247"/>
      <c r="H657" s="247"/>
      <c r="I657" s="247"/>
      <c r="J657" s="247"/>
      <c r="K657" s="247"/>
      <c r="L657" s="247"/>
      <c r="M657" s="247"/>
      <c r="N657" s="247"/>
    </row>
    <row r="658">
      <c r="A658" s="311"/>
      <c r="B658" s="311"/>
      <c r="C658" s="311"/>
      <c r="D658" s="311"/>
      <c r="E658" s="311"/>
      <c r="F658" s="311"/>
      <c r="G658" s="247"/>
      <c r="H658" s="247"/>
      <c r="I658" s="247"/>
      <c r="J658" s="247"/>
      <c r="K658" s="247"/>
      <c r="L658" s="247"/>
      <c r="M658" s="247"/>
      <c r="N658" s="247"/>
    </row>
    <row r="659">
      <c r="A659" s="311"/>
      <c r="B659" s="311"/>
      <c r="C659" s="311"/>
      <c r="D659" s="311"/>
      <c r="E659" s="311"/>
      <c r="F659" s="311"/>
      <c r="G659" s="247"/>
      <c r="H659" s="247"/>
      <c r="I659" s="247"/>
      <c r="J659" s="247"/>
      <c r="K659" s="247"/>
      <c r="L659" s="247"/>
      <c r="M659" s="247"/>
      <c r="N659" s="247"/>
    </row>
    <row r="660">
      <c r="A660" s="311"/>
      <c r="B660" s="311"/>
      <c r="C660" s="311"/>
      <c r="D660" s="311"/>
      <c r="E660" s="311"/>
      <c r="F660" s="311"/>
      <c r="G660" s="247"/>
      <c r="H660" s="247"/>
      <c r="I660" s="247"/>
      <c r="J660" s="247"/>
      <c r="K660" s="247"/>
      <c r="L660" s="247"/>
      <c r="M660" s="247"/>
      <c r="N660" s="247"/>
    </row>
    <row r="661">
      <c r="A661" s="311"/>
      <c r="B661" s="311"/>
      <c r="C661" s="311"/>
      <c r="D661" s="311"/>
      <c r="E661" s="311"/>
      <c r="F661" s="311"/>
      <c r="G661" s="247"/>
      <c r="H661" s="247"/>
      <c r="I661" s="247"/>
      <c r="J661" s="247"/>
      <c r="K661" s="247"/>
      <c r="L661" s="247"/>
      <c r="M661" s="247"/>
      <c r="N661" s="247"/>
    </row>
    <row r="662">
      <c r="A662" s="311"/>
      <c r="B662" s="311"/>
      <c r="C662" s="311"/>
      <c r="D662" s="311"/>
      <c r="E662" s="311"/>
      <c r="F662" s="311"/>
      <c r="G662" s="247"/>
      <c r="H662" s="247"/>
      <c r="I662" s="247"/>
      <c r="J662" s="247"/>
      <c r="K662" s="247"/>
      <c r="L662" s="247"/>
      <c r="M662" s="247"/>
      <c r="N662" s="247"/>
    </row>
    <row r="663">
      <c r="A663" s="311"/>
      <c r="B663" s="311"/>
      <c r="C663" s="311"/>
      <c r="D663" s="311"/>
      <c r="E663" s="311"/>
      <c r="F663" s="311"/>
      <c r="G663" s="247"/>
      <c r="H663" s="247"/>
      <c r="I663" s="247"/>
      <c r="J663" s="247"/>
      <c r="K663" s="247"/>
      <c r="L663" s="247"/>
      <c r="M663" s="247"/>
      <c r="N663" s="247"/>
    </row>
    <row r="664">
      <c r="A664" s="311"/>
      <c r="B664" s="311"/>
      <c r="C664" s="311"/>
      <c r="D664" s="311"/>
      <c r="E664" s="311"/>
      <c r="F664" s="311"/>
      <c r="G664" s="247"/>
      <c r="H664" s="247"/>
      <c r="I664" s="247"/>
      <c r="J664" s="247"/>
      <c r="K664" s="247"/>
      <c r="L664" s="247"/>
      <c r="M664" s="247"/>
      <c r="N664" s="247"/>
    </row>
    <row r="665">
      <c r="A665" s="311"/>
      <c r="B665" s="311"/>
      <c r="C665" s="311"/>
      <c r="D665" s="311"/>
      <c r="E665" s="311"/>
      <c r="F665" s="311"/>
      <c r="G665" s="247"/>
      <c r="H665" s="247"/>
      <c r="I665" s="247"/>
      <c r="J665" s="247"/>
      <c r="K665" s="247"/>
      <c r="L665" s="247"/>
      <c r="M665" s="247"/>
      <c r="N665" s="247"/>
    </row>
    <row r="666">
      <c r="A666" s="311"/>
      <c r="B666" s="311"/>
      <c r="C666" s="311"/>
      <c r="D666" s="311"/>
      <c r="E666" s="311"/>
      <c r="F666" s="311"/>
      <c r="G666" s="247"/>
      <c r="H666" s="247"/>
      <c r="I666" s="247"/>
      <c r="J666" s="247"/>
      <c r="K666" s="247"/>
      <c r="L666" s="247"/>
      <c r="M666" s="247"/>
      <c r="N666" s="247"/>
    </row>
    <row r="667">
      <c r="A667" s="311"/>
      <c r="B667" s="311"/>
      <c r="C667" s="311"/>
      <c r="D667" s="311"/>
      <c r="E667" s="311"/>
      <c r="F667" s="311"/>
      <c r="G667" s="247"/>
      <c r="H667" s="247"/>
      <c r="I667" s="247"/>
      <c r="J667" s="247"/>
      <c r="K667" s="247"/>
      <c r="L667" s="247"/>
      <c r="M667" s="247"/>
      <c r="N667" s="247"/>
    </row>
    <row r="668">
      <c r="A668" s="311"/>
      <c r="B668" s="311"/>
      <c r="C668" s="311"/>
      <c r="D668" s="311"/>
      <c r="E668" s="311"/>
      <c r="F668" s="311"/>
      <c r="G668" s="247"/>
      <c r="H668" s="247"/>
      <c r="I668" s="247"/>
      <c r="J668" s="247"/>
      <c r="K668" s="247"/>
      <c r="L668" s="247"/>
      <c r="M668" s="247"/>
      <c r="N668" s="247"/>
    </row>
    <row r="669">
      <c r="A669" s="311"/>
      <c r="B669" s="311"/>
      <c r="C669" s="311"/>
      <c r="D669" s="311"/>
      <c r="E669" s="311"/>
      <c r="F669" s="311"/>
      <c r="G669" s="247"/>
      <c r="H669" s="247"/>
      <c r="I669" s="247"/>
      <c r="J669" s="247"/>
      <c r="K669" s="247"/>
      <c r="L669" s="247"/>
      <c r="M669" s="247"/>
      <c r="N669" s="247"/>
    </row>
    <row r="670">
      <c r="A670" s="311"/>
      <c r="B670" s="311"/>
      <c r="C670" s="311"/>
      <c r="D670" s="311"/>
      <c r="E670" s="311"/>
      <c r="F670" s="311"/>
      <c r="G670" s="247"/>
      <c r="H670" s="247"/>
      <c r="I670" s="247"/>
      <c r="J670" s="247"/>
      <c r="K670" s="247"/>
      <c r="L670" s="247"/>
      <c r="M670" s="247"/>
      <c r="N670" s="247"/>
    </row>
    <row r="671">
      <c r="A671" s="311"/>
      <c r="B671" s="311"/>
      <c r="C671" s="311"/>
      <c r="D671" s="311"/>
      <c r="E671" s="311"/>
      <c r="F671" s="311"/>
      <c r="G671" s="247"/>
      <c r="H671" s="247"/>
      <c r="I671" s="247"/>
      <c r="J671" s="247"/>
      <c r="K671" s="247"/>
      <c r="L671" s="247"/>
      <c r="M671" s="247"/>
      <c r="N671" s="247"/>
    </row>
    <row r="672">
      <c r="A672" s="311"/>
      <c r="B672" s="311"/>
      <c r="C672" s="311"/>
      <c r="D672" s="311"/>
      <c r="E672" s="311"/>
      <c r="F672" s="311"/>
      <c r="G672" s="247"/>
      <c r="H672" s="247"/>
      <c r="I672" s="247"/>
      <c r="J672" s="247"/>
      <c r="K672" s="247"/>
      <c r="L672" s="247"/>
      <c r="M672" s="247"/>
      <c r="N672" s="247"/>
    </row>
    <row r="673">
      <c r="A673" s="311"/>
      <c r="B673" s="311"/>
      <c r="C673" s="311"/>
      <c r="D673" s="311"/>
      <c r="E673" s="311"/>
      <c r="F673" s="311"/>
      <c r="G673" s="247"/>
      <c r="H673" s="247"/>
      <c r="I673" s="247"/>
      <c r="J673" s="247"/>
      <c r="K673" s="247"/>
      <c r="L673" s="247"/>
      <c r="M673" s="247"/>
      <c r="N673" s="247"/>
    </row>
    <row r="674">
      <c r="A674" s="311"/>
      <c r="B674" s="311"/>
      <c r="C674" s="311"/>
      <c r="D674" s="311"/>
      <c r="E674" s="311"/>
      <c r="F674" s="311"/>
      <c r="G674" s="247"/>
      <c r="H674" s="247"/>
      <c r="I674" s="247"/>
      <c r="J674" s="247"/>
      <c r="K674" s="247"/>
      <c r="L674" s="247"/>
      <c r="M674" s="247"/>
      <c r="N674" s="247"/>
    </row>
    <row r="675">
      <c r="A675" s="311"/>
      <c r="B675" s="311"/>
      <c r="C675" s="311"/>
      <c r="D675" s="311"/>
      <c r="E675" s="311"/>
      <c r="F675" s="311"/>
      <c r="G675" s="247"/>
      <c r="H675" s="247"/>
      <c r="I675" s="247"/>
      <c r="J675" s="247"/>
      <c r="K675" s="247"/>
      <c r="L675" s="247"/>
      <c r="M675" s="247"/>
      <c r="N675" s="247"/>
    </row>
    <row r="676">
      <c r="A676" s="311"/>
      <c r="B676" s="311"/>
      <c r="C676" s="311"/>
      <c r="D676" s="311"/>
      <c r="E676" s="311"/>
      <c r="F676" s="311"/>
      <c r="G676" s="247"/>
      <c r="H676" s="247"/>
      <c r="I676" s="247"/>
      <c r="J676" s="247"/>
      <c r="K676" s="247"/>
      <c r="L676" s="247"/>
      <c r="M676" s="247"/>
      <c r="N676" s="247"/>
    </row>
    <row r="677">
      <c r="A677" s="311"/>
      <c r="B677" s="311"/>
      <c r="C677" s="311"/>
      <c r="D677" s="311"/>
      <c r="E677" s="311"/>
      <c r="F677" s="311"/>
      <c r="G677" s="247"/>
      <c r="H677" s="247"/>
      <c r="I677" s="247"/>
      <c r="J677" s="247"/>
      <c r="K677" s="247"/>
      <c r="L677" s="247"/>
      <c r="M677" s="247"/>
      <c r="N677" s="247"/>
    </row>
    <row r="678">
      <c r="A678" s="311"/>
      <c r="B678" s="311"/>
      <c r="C678" s="311"/>
      <c r="D678" s="311"/>
      <c r="E678" s="311"/>
      <c r="F678" s="311"/>
      <c r="G678" s="247"/>
      <c r="H678" s="247"/>
      <c r="I678" s="247"/>
      <c r="J678" s="247"/>
      <c r="K678" s="247"/>
      <c r="L678" s="247"/>
      <c r="M678" s="247"/>
      <c r="N678" s="247"/>
    </row>
    <row r="679">
      <c r="A679" s="311"/>
      <c r="B679" s="311"/>
      <c r="C679" s="311"/>
      <c r="D679" s="311"/>
      <c r="E679" s="311"/>
      <c r="F679" s="311"/>
      <c r="G679" s="247"/>
      <c r="H679" s="247"/>
      <c r="I679" s="247"/>
      <c r="J679" s="247"/>
      <c r="K679" s="247"/>
      <c r="L679" s="247"/>
      <c r="M679" s="247"/>
      <c r="N679" s="247"/>
    </row>
    <row r="680">
      <c r="A680" s="311"/>
      <c r="B680" s="311"/>
      <c r="C680" s="311"/>
      <c r="D680" s="311"/>
      <c r="E680" s="311"/>
      <c r="F680" s="311"/>
      <c r="G680" s="247"/>
      <c r="H680" s="247"/>
      <c r="I680" s="247"/>
      <c r="J680" s="247"/>
      <c r="K680" s="247"/>
      <c r="L680" s="247"/>
      <c r="M680" s="247"/>
      <c r="N680" s="247"/>
    </row>
    <row r="681">
      <c r="A681" s="311"/>
      <c r="B681" s="311"/>
      <c r="C681" s="311"/>
      <c r="D681" s="311"/>
      <c r="E681" s="311"/>
      <c r="F681" s="311"/>
      <c r="G681" s="247"/>
      <c r="H681" s="247"/>
      <c r="I681" s="247"/>
      <c r="J681" s="247"/>
      <c r="K681" s="247"/>
      <c r="L681" s="247"/>
      <c r="M681" s="247"/>
      <c r="N681" s="247"/>
    </row>
    <row r="682">
      <c r="A682" s="311"/>
      <c r="B682" s="311"/>
      <c r="C682" s="311"/>
      <c r="D682" s="311"/>
      <c r="E682" s="311"/>
      <c r="F682" s="311"/>
      <c r="G682" s="247"/>
      <c r="H682" s="247"/>
      <c r="I682" s="247"/>
      <c r="J682" s="247"/>
      <c r="K682" s="247"/>
      <c r="L682" s="247"/>
      <c r="M682" s="247"/>
      <c r="N682" s="247"/>
    </row>
    <row r="683">
      <c r="A683" s="311"/>
      <c r="B683" s="311"/>
      <c r="C683" s="311"/>
      <c r="D683" s="311"/>
      <c r="E683" s="311"/>
      <c r="F683" s="311"/>
      <c r="G683" s="247"/>
      <c r="H683" s="247"/>
      <c r="I683" s="247"/>
      <c r="J683" s="247"/>
      <c r="K683" s="247"/>
      <c r="L683" s="247"/>
      <c r="M683" s="247"/>
      <c r="N683" s="247"/>
    </row>
    <row r="684">
      <c r="A684" s="311"/>
      <c r="B684" s="311"/>
      <c r="C684" s="311"/>
      <c r="D684" s="311"/>
      <c r="E684" s="311"/>
      <c r="F684" s="311"/>
      <c r="G684" s="247"/>
      <c r="H684" s="247"/>
      <c r="I684" s="247"/>
      <c r="J684" s="247"/>
      <c r="K684" s="247"/>
      <c r="L684" s="247"/>
      <c r="M684" s="247"/>
      <c r="N684" s="247"/>
    </row>
    <row r="685">
      <c r="A685" s="311"/>
      <c r="B685" s="311"/>
      <c r="C685" s="311"/>
      <c r="D685" s="311"/>
      <c r="E685" s="311"/>
      <c r="F685" s="311"/>
      <c r="G685" s="247"/>
      <c r="H685" s="247"/>
      <c r="I685" s="247"/>
      <c r="J685" s="247"/>
      <c r="K685" s="247"/>
      <c r="L685" s="247"/>
      <c r="M685" s="247"/>
      <c r="N685" s="247"/>
    </row>
    <row r="686">
      <c r="A686" s="311"/>
      <c r="B686" s="311"/>
      <c r="C686" s="311"/>
      <c r="D686" s="311"/>
      <c r="E686" s="311"/>
      <c r="F686" s="311"/>
      <c r="G686" s="247"/>
      <c r="H686" s="247"/>
      <c r="I686" s="247"/>
      <c r="J686" s="247"/>
      <c r="K686" s="247"/>
      <c r="L686" s="247"/>
      <c r="M686" s="247"/>
      <c r="N686" s="247"/>
    </row>
    <row r="687">
      <c r="A687" s="311"/>
      <c r="B687" s="311"/>
      <c r="C687" s="311"/>
      <c r="D687" s="311"/>
      <c r="E687" s="311"/>
      <c r="F687" s="311"/>
      <c r="G687" s="247"/>
      <c r="H687" s="247"/>
      <c r="I687" s="247"/>
      <c r="J687" s="247"/>
      <c r="K687" s="247"/>
      <c r="L687" s="247"/>
      <c r="M687" s="247"/>
      <c r="N687" s="247"/>
    </row>
    <row r="688">
      <c r="A688" s="311"/>
      <c r="B688" s="311"/>
      <c r="C688" s="311"/>
      <c r="D688" s="311"/>
      <c r="E688" s="311"/>
      <c r="F688" s="311"/>
      <c r="G688" s="247"/>
      <c r="H688" s="247"/>
      <c r="I688" s="247"/>
      <c r="J688" s="247"/>
      <c r="K688" s="247"/>
      <c r="L688" s="247"/>
      <c r="M688" s="247"/>
      <c r="N688" s="247"/>
    </row>
    <row r="689">
      <c r="A689" s="311"/>
      <c r="B689" s="311"/>
      <c r="C689" s="311"/>
      <c r="D689" s="311"/>
      <c r="E689" s="311"/>
      <c r="F689" s="311"/>
      <c r="G689" s="247"/>
      <c r="H689" s="247"/>
      <c r="I689" s="247"/>
      <c r="J689" s="247"/>
      <c r="K689" s="247"/>
      <c r="L689" s="247"/>
      <c r="M689" s="247"/>
      <c r="N689" s="247"/>
    </row>
    <row r="690">
      <c r="A690" s="311"/>
      <c r="B690" s="311"/>
      <c r="C690" s="311"/>
      <c r="D690" s="311"/>
      <c r="E690" s="311"/>
      <c r="F690" s="311"/>
      <c r="G690" s="247"/>
      <c r="H690" s="247"/>
      <c r="I690" s="247"/>
      <c r="J690" s="247"/>
      <c r="K690" s="247"/>
      <c r="L690" s="247"/>
      <c r="M690" s="247"/>
      <c r="N690" s="247"/>
    </row>
    <row r="691">
      <c r="A691" s="311"/>
      <c r="B691" s="311"/>
      <c r="C691" s="311"/>
      <c r="D691" s="311"/>
      <c r="E691" s="311"/>
      <c r="F691" s="311"/>
      <c r="G691" s="247"/>
      <c r="H691" s="247"/>
      <c r="I691" s="247"/>
      <c r="J691" s="247"/>
      <c r="K691" s="247"/>
      <c r="L691" s="247"/>
      <c r="M691" s="247"/>
      <c r="N691" s="247"/>
    </row>
    <row r="692">
      <c r="A692" s="311"/>
      <c r="B692" s="311"/>
      <c r="C692" s="311"/>
      <c r="D692" s="311"/>
      <c r="E692" s="311"/>
      <c r="F692" s="311"/>
      <c r="G692" s="247"/>
      <c r="H692" s="247"/>
      <c r="I692" s="247"/>
      <c r="J692" s="247"/>
      <c r="K692" s="247"/>
      <c r="L692" s="247"/>
      <c r="M692" s="247"/>
      <c r="N692" s="247"/>
    </row>
    <row r="693">
      <c r="A693" s="311"/>
      <c r="B693" s="311"/>
      <c r="C693" s="311"/>
      <c r="D693" s="311"/>
      <c r="E693" s="311"/>
      <c r="F693" s="311"/>
      <c r="G693" s="247"/>
      <c r="H693" s="247"/>
      <c r="I693" s="247"/>
      <c r="J693" s="247"/>
      <c r="K693" s="247"/>
      <c r="L693" s="247"/>
      <c r="M693" s="247"/>
      <c r="N693" s="247"/>
    </row>
    <row r="694">
      <c r="A694" s="311"/>
      <c r="B694" s="311"/>
      <c r="C694" s="311"/>
      <c r="D694" s="311"/>
      <c r="E694" s="311"/>
      <c r="F694" s="311"/>
      <c r="G694" s="247"/>
      <c r="H694" s="247"/>
      <c r="I694" s="247"/>
      <c r="J694" s="247"/>
      <c r="K694" s="247"/>
      <c r="L694" s="247"/>
      <c r="M694" s="247"/>
      <c r="N694" s="247"/>
    </row>
    <row r="695">
      <c r="A695" s="311"/>
      <c r="B695" s="311"/>
      <c r="C695" s="311"/>
      <c r="D695" s="311"/>
      <c r="E695" s="311"/>
      <c r="F695" s="311"/>
      <c r="G695" s="247"/>
      <c r="H695" s="247"/>
      <c r="I695" s="247"/>
      <c r="J695" s="247"/>
      <c r="K695" s="247"/>
      <c r="L695" s="247"/>
      <c r="M695" s="247"/>
      <c r="N695" s="247"/>
    </row>
    <row r="696">
      <c r="A696" s="311"/>
      <c r="B696" s="311"/>
      <c r="C696" s="311"/>
      <c r="D696" s="311"/>
      <c r="E696" s="311"/>
      <c r="F696" s="311"/>
      <c r="G696" s="247"/>
      <c r="H696" s="247"/>
      <c r="I696" s="247"/>
      <c r="J696" s="247"/>
      <c r="K696" s="247"/>
      <c r="L696" s="247"/>
      <c r="M696" s="247"/>
      <c r="N696" s="247"/>
    </row>
    <row r="697">
      <c r="A697" s="311"/>
      <c r="B697" s="311"/>
      <c r="C697" s="311"/>
      <c r="D697" s="311"/>
      <c r="E697" s="311"/>
      <c r="F697" s="311"/>
      <c r="G697" s="247"/>
      <c r="H697" s="247"/>
      <c r="I697" s="247"/>
      <c r="J697" s="247"/>
      <c r="K697" s="247"/>
      <c r="L697" s="247"/>
      <c r="M697" s="247"/>
      <c r="N697" s="247"/>
    </row>
    <row r="698">
      <c r="A698" s="311"/>
      <c r="B698" s="311"/>
      <c r="C698" s="311"/>
      <c r="D698" s="311"/>
      <c r="E698" s="311"/>
      <c r="F698" s="311"/>
      <c r="G698" s="247"/>
      <c r="H698" s="247"/>
      <c r="I698" s="247"/>
      <c r="J698" s="247"/>
      <c r="K698" s="247"/>
      <c r="L698" s="247"/>
      <c r="M698" s="247"/>
      <c r="N698" s="247"/>
    </row>
    <row r="699">
      <c r="A699" s="311"/>
      <c r="B699" s="311"/>
      <c r="C699" s="311"/>
      <c r="D699" s="311"/>
      <c r="E699" s="311"/>
      <c r="F699" s="311"/>
      <c r="G699" s="247"/>
      <c r="H699" s="247"/>
      <c r="I699" s="247"/>
      <c r="J699" s="247"/>
      <c r="K699" s="247"/>
      <c r="L699" s="247"/>
      <c r="M699" s="247"/>
      <c r="N699" s="247"/>
    </row>
    <row r="700">
      <c r="A700" s="311"/>
      <c r="B700" s="311"/>
      <c r="C700" s="311"/>
      <c r="D700" s="311"/>
      <c r="E700" s="311"/>
      <c r="F700" s="311"/>
      <c r="G700" s="247"/>
      <c r="H700" s="247"/>
      <c r="I700" s="247"/>
      <c r="J700" s="247"/>
      <c r="K700" s="247"/>
      <c r="L700" s="247"/>
      <c r="M700" s="247"/>
      <c r="N700" s="247"/>
    </row>
    <row r="701">
      <c r="A701" s="311"/>
      <c r="B701" s="311"/>
      <c r="C701" s="311"/>
      <c r="D701" s="311"/>
      <c r="E701" s="311"/>
      <c r="F701" s="311"/>
      <c r="G701" s="247"/>
      <c r="H701" s="247"/>
      <c r="I701" s="247"/>
      <c r="J701" s="247"/>
      <c r="K701" s="247"/>
      <c r="L701" s="247"/>
      <c r="M701" s="247"/>
      <c r="N701" s="247"/>
    </row>
    <row r="702">
      <c r="A702" s="311"/>
      <c r="B702" s="311"/>
      <c r="C702" s="311"/>
      <c r="D702" s="311"/>
      <c r="E702" s="311"/>
      <c r="F702" s="311"/>
      <c r="G702" s="247"/>
      <c r="H702" s="247"/>
      <c r="I702" s="247"/>
      <c r="J702" s="247"/>
      <c r="K702" s="247"/>
      <c r="L702" s="247"/>
      <c r="M702" s="247"/>
      <c r="N702" s="247"/>
    </row>
    <row r="703">
      <c r="A703" s="311"/>
      <c r="B703" s="311"/>
      <c r="C703" s="311"/>
      <c r="D703" s="311"/>
      <c r="E703" s="311"/>
      <c r="F703" s="311"/>
      <c r="G703" s="247"/>
      <c r="H703" s="247"/>
      <c r="I703" s="247"/>
      <c r="J703" s="247"/>
      <c r="K703" s="247"/>
      <c r="L703" s="247"/>
      <c r="M703" s="247"/>
      <c r="N703" s="247"/>
    </row>
    <row r="704">
      <c r="A704" s="311"/>
      <c r="B704" s="311"/>
      <c r="C704" s="311"/>
      <c r="D704" s="311"/>
      <c r="E704" s="311"/>
      <c r="F704" s="311"/>
      <c r="G704" s="247"/>
      <c r="H704" s="247"/>
      <c r="I704" s="247"/>
      <c r="J704" s="247"/>
      <c r="K704" s="247"/>
      <c r="L704" s="247"/>
      <c r="M704" s="247"/>
      <c r="N704" s="247"/>
    </row>
    <row r="705">
      <c r="A705" s="311"/>
      <c r="B705" s="311"/>
      <c r="C705" s="311"/>
      <c r="D705" s="311"/>
      <c r="E705" s="311"/>
      <c r="F705" s="311"/>
      <c r="G705" s="247"/>
      <c r="H705" s="247"/>
      <c r="I705" s="247"/>
      <c r="J705" s="247"/>
      <c r="K705" s="247"/>
      <c r="L705" s="247"/>
      <c r="M705" s="247"/>
      <c r="N705" s="247"/>
    </row>
    <row r="706">
      <c r="A706" s="311"/>
      <c r="B706" s="311"/>
      <c r="C706" s="311"/>
      <c r="D706" s="311"/>
      <c r="E706" s="311"/>
      <c r="F706" s="311"/>
      <c r="G706" s="247"/>
      <c r="H706" s="247"/>
      <c r="I706" s="247"/>
      <c r="J706" s="247"/>
      <c r="K706" s="247"/>
      <c r="L706" s="247"/>
      <c r="M706" s="247"/>
      <c r="N706" s="247"/>
    </row>
    <row r="707">
      <c r="A707" s="311"/>
      <c r="B707" s="311"/>
      <c r="C707" s="311"/>
      <c r="D707" s="311"/>
      <c r="E707" s="311"/>
      <c r="F707" s="311"/>
      <c r="G707" s="247"/>
      <c r="H707" s="247"/>
      <c r="I707" s="247"/>
      <c r="J707" s="247"/>
      <c r="K707" s="247"/>
      <c r="L707" s="247"/>
      <c r="M707" s="247"/>
      <c r="N707" s="247"/>
    </row>
    <row r="708">
      <c r="A708" s="311"/>
      <c r="B708" s="311"/>
      <c r="C708" s="311"/>
      <c r="D708" s="311"/>
      <c r="E708" s="311"/>
      <c r="F708" s="311"/>
      <c r="G708" s="247"/>
      <c r="H708" s="247"/>
      <c r="I708" s="247"/>
      <c r="J708" s="247"/>
      <c r="K708" s="247"/>
      <c r="L708" s="247"/>
      <c r="M708" s="247"/>
      <c r="N708" s="247"/>
    </row>
    <row r="709">
      <c r="A709" s="311"/>
      <c r="B709" s="311"/>
      <c r="C709" s="311"/>
      <c r="D709" s="311"/>
      <c r="E709" s="311"/>
      <c r="F709" s="311"/>
      <c r="G709" s="247"/>
      <c r="H709" s="247"/>
      <c r="I709" s="247"/>
      <c r="J709" s="247"/>
      <c r="K709" s="247"/>
      <c r="L709" s="247"/>
      <c r="M709" s="247"/>
      <c r="N709" s="247"/>
    </row>
    <row r="710">
      <c r="A710" s="311"/>
      <c r="B710" s="311"/>
      <c r="C710" s="311"/>
      <c r="D710" s="311"/>
      <c r="E710" s="311"/>
      <c r="F710" s="311"/>
      <c r="G710" s="247"/>
      <c r="H710" s="247"/>
      <c r="I710" s="247"/>
      <c r="J710" s="247"/>
      <c r="K710" s="247"/>
      <c r="L710" s="247"/>
      <c r="M710" s="247"/>
      <c r="N710" s="247"/>
    </row>
    <row r="711">
      <c r="A711" s="311"/>
      <c r="B711" s="311"/>
      <c r="C711" s="311"/>
      <c r="D711" s="311"/>
      <c r="E711" s="311"/>
      <c r="F711" s="311"/>
      <c r="G711" s="247"/>
      <c r="H711" s="247"/>
      <c r="I711" s="247"/>
      <c r="J711" s="247"/>
      <c r="K711" s="247"/>
      <c r="L711" s="247"/>
      <c r="M711" s="247"/>
      <c r="N711" s="247"/>
    </row>
    <row r="712">
      <c r="A712" s="311"/>
      <c r="B712" s="311"/>
      <c r="C712" s="311"/>
      <c r="D712" s="311"/>
      <c r="E712" s="311"/>
      <c r="F712" s="311"/>
      <c r="G712" s="247"/>
      <c r="H712" s="247"/>
      <c r="I712" s="247"/>
      <c r="J712" s="247"/>
      <c r="K712" s="247"/>
      <c r="L712" s="247"/>
      <c r="M712" s="247"/>
      <c r="N712" s="247"/>
    </row>
    <row r="713">
      <c r="A713" s="311"/>
      <c r="B713" s="311"/>
      <c r="C713" s="311"/>
      <c r="D713" s="311"/>
      <c r="E713" s="311"/>
      <c r="F713" s="311"/>
      <c r="G713" s="247"/>
      <c r="H713" s="247"/>
      <c r="I713" s="247"/>
      <c r="J713" s="247"/>
      <c r="K713" s="247"/>
      <c r="L713" s="247"/>
      <c r="M713" s="247"/>
      <c r="N713" s="247"/>
    </row>
    <row r="714">
      <c r="A714" s="311"/>
      <c r="B714" s="311"/>
      <c r="C714" s="311"/>
      <c r="D714" s="311"/>
      <c r="E714" s="311"/>
      <c r="F714" s="311"/>
      <c r="G714" s="247"/>
      <c r="H714" s="247"/>
      <c r="I714" s="247"/>
      <c r="J714" s="247"/>
      <c r="K714" s="247"/>
      <c r="L714" s="247"/>
      <c r="M714" s="247"/>
      <c r="N714" s="247"/>
    </row>
    <row r="715">
      <c r="A715" s="311"/>
      <c r="B715" s="311"/>
      <c r="C715" s="311"/>
      <c r="D715" s="311"/>
      <c r="E715" s="311"/>
      <c r="F715" s="311"/>
      <c r="G715" s="247"/>
      <c r="H715" s="247"/>
      <c r="I715" s="247"/>
      <c r="J715" s="247"/>
      <c r="K715" s="247"/>
      <c r="L715" s="247"/>
      <c r="M715" s="247"/>
      <c r="N715" s="247"/>
    </row>
    <row r="716">
      <c r="A716" s="311"/>
      <c r="B716" s="311"/>
      <c r="C716" s="311"/>
      <c r="D716" s="311"/>
      <c r="E716" s="311"/>
      <c r="F716" s="311"/>
      <c r="G716" s="247"/>
      <c r="H716" s="247"/>
      <c r="I716" s="247"/>
      <c r="J716" s="247"/>
      <c r="K716" s="247"/>
      <c r="L716" s="247"/>
      <c r="M716" s="247"/>
      <c r="N716" s="247"/>
    </row>
    <row r="717">
      <c r="A717" s="311"/>
      <c r="B717" s="311"/>
      <c r="C717" s="311"/>
      <c r="D717" s="311"/>
      <c r="E717" s="311"/>
      <c r="F717" s="311"/>
      <c r="G717" s="247"/>
      <c r="H717" s="247"/>
      <c r="I717" s="247"/>
      <c r="J717" s="247"/>
      <c r="K717" s="247"/>
      <c r="L717" s="247"/>
      <c r="M717" s="247"/>
      <c r="N717" s="247"/>
    </row>
    <row r="718">
      <c r="A718" s="311"/>
      <c r="B718" s="311"/>
      <c r="C718" s="311"/>
      <c r="D718" s="311"/>
      <c r="E718" s="311"/>
      <c r="F718" s="311"/>
      <c r="G718" s="247"/>
      <c r="H718" s="247"/>
      <c r="I718" s="247"/>
      <c r="J718" s="247"/>
      <c r="K718" s="247"/>
      <c r="L718" s="247"/>
      <c r="M718" s="247"/>
      <c r="N718" s="247"/>
    </row>
    <row r="719">
      <c r="A719" s="311"/>
      <c r="B719" s="311"/>
      <c r="C719" s="311"/>
      <c r="D719" s="311"/>
      <c r="E719" s="311"/>
      <c r="F719" s="311"/>
      <c r="G719" s="247"/>
      <c r="H719" s="247"/>
      <c r="I719" s="247"/>
      <c r="J719" s="247"/>
      <c r="K719" s="247"/>
      <c r="L719" s="247"/>
      <c r="M719" s="247"/>
      <c r="N719" s="247"/>
    </row>
    <row r="720">
      <c r="A720" s="311"/>
      <c r="B720" s="311"/>
      <c r="C720" s="311"/>
      <c r="D720" s="311"/>
      <c r="E720" s="311"/>
      <c r="F720" s="311"/>
      <c r="G720" s="247"/>
      <c r="H720" s="247"/>
      <c r="I720" s="247"/>
      <c r="J720" s="247"/>
      <c r="K720" s="247"/>
      <c r="L720" s="247"/>
      <c r="M720" s="247"/>
      <c r="N720" s="247"/>
    </row>
    <row r="721">
      <c r="A721" s="311"/>
      <c r="B721" s="311"/>
      <c r="C721" s="311"/>
      <c r="D721" s="311"/>
      <c r="E721" s="311"/>
      <c r="F721" s="311"/>
      <c r="G721" s="247"/>
      <c r="H721" s="247"/>
      <c r="I721" s="247"/>
      <c r="J721" s="247"/>
      <c r="K721" s="247"/>
      <c r="L721" s="247"/>
      <c r="M721" s="247"/>
      <c r="N721" s="247"/>
    </row>
    <row r="722">
      <c r="A722" s="311"/>
      <c r="B722" s="311"/>
      <c r="C722" s="311"/>
      <c r="D722" s="311"/>
      <c r="E722" s="311"/>
      <c r="F722" s="311"/>
      <c r="G722" s="247"/>
      <c r="H722" s="247"/>
      <c r="I722" s="247"/>
      <c r="J722" s="247"/>
      <c r="K722" s="247"/>
      <c r="L722" s="247"/>
      <c r="M722" s="247"/>
      <c r="N722" s="247"/>
    </row>
    <row r="723">
      <c r="A723" s="311"/>
      <c r="B723" s="311"/>
      <c r="C723" s="311"/>
      <c r="D723" s="311"/>
      <c r="E723" s="311"/>
      <c r="F723" s="311"/>
      <c r="G723" s="247"/>
      <c r="H723" s="247"/>
      <c r="I723" s="247"/>
      <c r="J723" s="247"/>
      <c r="K723" s="247"/>
      <c r="L723" s="247"/>
      <c r="M723" s="247"/>
      <c r="N723" s="247"/>
    </row>
    <row r="724">
      <c r="A724" s="311"/>
      <c r="B724" s="311"/>
      <c r="C724" s="311"/>
      <c r="D724" s="311"/>
      <c r="E724" s="311"/>
      <c r="F724" s="311"/>
      <c r="G724" s="247"/>
      <c r="H724" s="247"/>
      <c r="I724" s="247"/>
      <c r="J724" s="247"/>
      <c r="K724" s="247"/>
      <c r="L724" s="247"/>
      <c r="M724" s="247"/>
      <c r="N724" s="247"/>
    </row>
    <row r="725">
      <c r="A725" s="311"/>
      <c r="B725" s="311"/>
      <c r="C725" s="311"/>
      <c r="D725" s="311"/>
      <c r="E725" s="311"/>
      <c r="F725" s="311"/>
      <c r="G725" s="247"/>
      <c r="H725" s="247"/>
      <c r="I725" s="247"/>
      <c r="J725" s="247"/>
      <c r="K725" s="247"/>
      <c r="L725" s="247"/>
      <c r="M725" s="247"/>
      <c r="N725" s="247"/>
    </row>
    <row r="726">
      <c r="A726" s="311"/>
      <c r="B726" s="311"/>
      <c r="C726" s="311"/>
      <c r="D726" s="311"/>
      <c r="E726" s="311"/>
      <c r="F726" s="311"/>
      <c r="G726" s="247"/>
      <c r="H726" s="247"/>
      <c r="I726" s="247"/>
      <c r="J726" s="247"/>
      <c r="K726" s="247"/>
      <c r="L726" s="247"/>
      <c r="M726" s="247"/>
      <c r="N726" s="247"/>
    </row>
    <row r="727">
      <c r="A727" s="311"/>
      <c r="B727" s="311"/>
      <c r="C727" s="311"/>
      <c r="D727" s="311"/>
      <c r="E727" s="311"/>
      <c r="F727" s="311"/>
      <c r="G727" s="247"/>
      <c r="H727" s="247"/>
      <c r="I727" s="247"/>
      <c r="J727" s="247"/>
      <c r="K727" s="247"/>
      <c r="L727" s="247"/>
      <c r="M727" s="247"/>
      <c r="N727" s="247"/>
    </row>
    <row r="728">
      <c r="A728" s="311"/>
      <c r="B728" s="311"/>
      <c r="C728" s="311"/>
      <c r="D728" s="311"/>
      <c r="E728" s="311"/>
      <c r="F728" s="311"/>
      <c r="G728" s="247"/>
      <c r="H728" s="247"/>
      <c r="I728" s="247"/>
      <c r="J728" s="247"/>
      <c r="K728" s="247"/>
      <c r="L728" s="247"/>
      <c r="M728" s="247"/>
      <c r="N728" s="247"/>
    </row>
    <row r="729">
      <c r="A729" s="311"/>
      <c r="B729" s="311"/>
      <c r="C729" s="311"/>
      <c r="D729" s="311"/>
      <c r="E729" s="311"/>
      <c r="F729" s="311"/>
      <c r="G729" s="247"/>
      <c r="H729" s="247"/>
      <c r="I729" s="247"/>
      <c r="J729" s="247"/>
      <c r="K729" s="247"/>
      <c r="L729" s="247"/>
      <c r="M729" s="247"/>
      <c r="N729" s="247"/>
    </row>
    <row r="730">
      <c r="A730" s="311"/>
      <c r="B730" s="311"/>
      <c r="C730" s="311"/>
      <c r="D730" s="311"/>
      <c r="E730" s="311"/>
      <c r="F730" s="311"/>
      <c r="G730" s="247"/>
      <c r="H730" s="247"/>
      <c r="I730" s="247"/>
      <c r="J730" s="247"/>
      <c r="K730" s="247"/>
      <c r="L730" s="247"/>
      <c r="M730" s="247"/>
      <c r="N730" s="247"/>
    </row>
    <row r="731">
      <c r="A731" s="311"/>
      <c r="B731" s="311"/>
      <c r="C731" s="311"/>
      <c r="D731" s="311"/>
      <c r="E731" s="311"/>
      <c r="F731" s="311"/>
      <c r="G731" s="247"/>
      <c r="H731" s="247"/>
      <c r="I731" s="247"/>
      <c r="J731" s="247"/>
      <c r="K731" s="247"/>
      <c r="L731" s="247"/>
      <c r="M731" s="247"/>
      <c r="N731" s="247"/>
    </row>
    <row r="732">
      <c r="A732" s="311"/>
      <c r="B732" s="311"/>
      <c r="C732" s="311"/>
      <c r="D732" s="311"/>
      <c r="E732" s="311"/>
      <c r="F732" s="311"/>
      <c r="G732" s="247"/>
      <c r="H732" s="247"/>
      <c r="I732" s="247"/>
      <c r="J732" s="247"/>
      <c r="K732" s="247"/>
      <c r="L732" s="247"/>
      <c r="M732" s="247"/>
      <c r="N732" s="247"/>
    </row>
    <row r="733">
      <c r="A733" s="311"/>
      <c r="B733" s="311"/>
      <c r="C733" s="311"/>
      <c r="D733" s="311"/>
      <c r="E733" s="311"/>
      <c r="F733" s="311"/>
      <c r="G733" s="247"/>
      <c r="H733" s="247"/>
      <c r="I733" s="247"/>
      <c r="J733" s="247"/>
      <c r="K733" s="247"/>
      <c r="L733" s="247"/>
      <c r="M733" s="247"/>
      <c r="N733" s="247"/>
    </row>
    <row r="734">
      <c r="A734" s="311"/>
      <c r="B734" s="311"/>
      <c r="C734" s="311"/>
      <c r="D734" s="311"/>
      <c r="E734" s="311"/>
      <c r="F734" s="311"/>
      <c r="G734" s="247"/>
      <c r="H734" s="247"/>
      <c r="I734" s="247"/>
      <c r="J734" s="247"/>
      <c r="K734" s="247"/>
      <c r="L734" s="247"/>
      <c r="M734" s="247"/>
      <c r="N734" s="247"/>
    </row>
    <row r="735">
      <c r="A735" s="311"/>
      <c r="B735" s="311"/>
      <c r="C735" s="311"/>
      <c r="D735" s="311"/>
      <c r="E735" s="311"/>
      <c r="F735" s="311"/>
      <c r="G735" s="247"/>
      <c r="H735" s="247"/>
      <c r="I735" s="247"/>
      <c r="J735" s="247"/>
      <c r="K735" s="247"/>
      <c r="L735" s="247"/>
      <c r="M735" s="247"/>
      <c r="N735" s="247"/>
    </row>
    <row r="736">
      <c r="A736" s="311"/>
      <c r="B736" s="311"/>
      <c r="C736" s="311"/>
      <c r="D736" s="311"/>
      <c r="E736" s="311"/>
      <c r="F736" s="311"/>
      <c r="G736" s="247"/>
      <c r="H736" s="247"/>
      <c r="I736" s="247"/>
      <c r="J736" s="247"/>
      <c r="K736" s="247"/>
      <c r="L736" s="247"/>
      <c r="M736" s="247"/>
      <c r="N736" s="247"/>
    </row>
    <row r="737">
      <c r="A737" s="311"/>
      <c r="B737" s="311"/>
      <c r="C737" s="311"/>
      <c r="D737" s="311"/>
      <c r="E737" s="311"/>
      <c r="F737" s="311"/>
      <c r="G737" s="247"/>
      <c r="H737" s="247"/>
      <c r="I737" s="247"/>
      <c r="J737" s="247"/>
      <c r="K737" s="247"/>
      <c r="L737" s="247"/>
      <c r="M737" s="247"/>
      <c r="N737" s="247"/>
    </row>
    <row r="738">
      <c r="A738" s="311"/>
      <c r="B738" s="311"/>
      <c r="C738" s="311"/>
      <c r="D738" s="311"/>
      <c r="E738" s="311"/>
      <c r="F738" s="311"/>
      <c r="G738" s="247"/>
      <c r="H738" s="247"/>
      <c r="I738" s="247"/>
      <c r="J738" s="247"/>
      <c r="K738" s="247"/>
      <c r="L738" s="247"/>
      <c r="M738" s="247"/>
      <c r="N738" s="247"/>
    </row>
    <row r="739">
      <c r="A739" s="311"/>
      <c r="B739" s="311"/>
      <c r="C739" s="311"/>
      <c r="D739" s="311"/>
      <c r="E739" s="311"/>
      <c r="F739" s="311"/>
      <c r="G739" s="247"/>
      <c r="H739" s="247"/>
      <c r="I739" s="247"/>
      <c r="J739" s="247"/>
      <c r="K739" s="247"/>
      <c r="L739" s="247"/>
      <c r="M739" s="247"/>
      <c r="N739" s="247"/>
    </row>
    <row r="740">
      <c r="A740" s="311"/>
      <c r="B740" s="311"/>
      <c r="C740" s="311"/>
      <c r="D740" s="311"/>
      <c r="E740" s="311"/>
      <c r="F740" s="311"/>
      <c r="G740" s="247"/>
      <c r="H740" s="247"/>
      <c r="I740" s="247"/>
      <c r="J740" s="247"/>
      <c r="K740" s="247"/>
      <c r="L740" s="247"/>
      <c r="M740" s="247"/>
      <c r="N740" s="247"/>
    </row>
    <row r="741">
      <c r="A741" s="311"/>
      <c r="B741" s="311"/>
      <c r="C741" s="311"/>
      <c r="D741" s="311"/>
      <c r="E741" s="311"/>
      <c r="F741" s="311"/>
      <c r="G741" s="247"/>
      <c r="H741" s="247"/>
      <c r="I741" s="247"/>
      <c r="J741" s="247"/>
      <c r="K741" s="247"/>
      <c r="L741" s="247"/>
      <c r="M741" s="247"/>
      <c r="N741" s="247"/>
    </row>
    <row r="742">
      <c r="A742" s="311"/>
      <c r="B742" s="311"/>
      <c r="C742" s="311"/>
      <c r="D742" s="311"/>
      <c r="E742" s="311"/>
      <c r="F742" s="311"/>
      <c r="G742" s="247"/>
      <c r="H742" s="247"/>
      <c r="I742" s="247"/>
      <c r="J742" s="247"/>
      <c r="K742" s="247"/>
      <c r="L742" s="247"/>
      <c r="M742" s="247"/>
      <c r="N742" s="247"/>
    </row>
    <row r="743">
      <c r="A743" s="311"/>
      <c r="B743" s="311"/>
      <c r="C743" s="311"/>
      <c r="D743" s="311"/>
      <c r="E743" s="311"/>
      <c r="F743" s="311"/>
      <c r="G743" s="247"/>
      <c r="H743" s="247"/>
      <c r="I743" s="247"/>
      <c r="J743" s="247"/>
      <c r="K743" s="247"/>
      <c r="L743" s="247"/>
      <c r="M743" s="247"/>
      <c r="N743" s="247"/>
    </row>
    <row r="744">
      <c r="A744" s="311"/>
      <c r="B744" s="311"/>
      <c r="C744" s="311"/>
      <c r="D744" s="311"/>
      <c r="E744" s="311"/>
      <c r="F744" s="311"/>
      <c r="G744" s="247"/>
      <c r="H744" s="247"/>
      <c r="I744" s="247"/>
      <c r="J744" s="247"/>
      <c r="K744" s="247"/>
      <c r="L744" s="247"/>
      <c r="M744" s="247"/>
      <c r="N744" s="247"/>
    </row>
    <row r="745">
      <c r="A745" s="311"/>
      <c r="B745" s="311"/>
      <c r="C745" s="311"/>
      <c r="D745" s="311"/>
      <c r="E745" s="311"/>
      <c r="F745" s="311"/>
      <c r="G745" s="247"/>
      <c r="H745" s="247"/>
      <c r="I745" s="247"/>
      <c r="J745" s="247"/>
      <c r="K745" s="247"/>
      <c r="L745" s="247"/>
      <c r="M745" s="247"/>
      <c r="N745" s="247"/>
    </row>
    <row r="746">
      <c r="A746" s="311"/>
      <c r="B746" s="311"/>
      <c r="C746" s="311"/>
      <c r="D746" s="311"/>
      <c r="E746" s="311"/>
      <c r="F746" s="311"/>
      <c r="G746" s="247"/>
      <c r="H746" s="247"/>
      <c r="I746" s="247"/>
      <c r="J746" s="247"/>
      <c r="K746" s="247"/>
      <c r="L746" s="247"/>
      <c r="M746" s="247"/>
      <c r="N746" s="247"/>
    </row>
    <row r="747">
      <c r="A747" s="311"/>
      <c r="B747" s="311"/>
      <c r="C747" s="311"/>
      <c r="D747" s="311"/>
      <c r="E747" s="311"/>
      <c r="F747" s="311"/>
      <c r="G747" s="247"/>
      <c r="H747" s="247"/>
      <c r="I747" s="247"/>
      <c r="J747" s="247"/>
      <c r="K747" s="247"/>
      <c r="L747" s="247"/>
      <c r="M747" s="247"/>
      <c r="N747" s="247"/>
    </row>
    <row r="748">
      <c r="A748" s="311"/>
      <c r="B748" s="311"/>
      <c r="C748" s="311"/>
      <c r="D748" s="311"/>
      <c r="E748" s="311"/>
      <c r="F748" s="311"/>
      <c r="G748" s="247"/>
      <c r="H748" s="247"/>
      <c r="I748" s="247"/>
      <c r="J748" s="247"/>
      <c r="K748" s="247"/>
      <c r="L748" s="247"/>
      <c r="M748" s="247"/>
      <c r="N748" s="247"/>
    </row>
    <row r="749">
      <c r="A749" s="311"/>
      <c r="B749" s="311"/>
      <c r="C749" s="311"/>
      <c r="D749" s="311"/>
      <c r="E749" s="311"/>
      <c r="F749" s="311"/>
      <c r="G749" s="247"/>
      <c r="H749" s="247"/>
      <c r="I749" s="247"/>
      <c r="J749" s="247"/>
      <c r="K749" s="247"/>
      <c r="L749" s="247"/>
      <c r="M749" s="247"/>
      <c r="N749" s="247"/>
    </row>
    <row r="750">
      <c r="A750" s="311"/>
      <c r="B750" s="311"/>
      <c r="C750" s="311"/>
      <c r="D750" s="311"/>
      <c r="E750" s="311"/>
      <c r="F750" s="311"/>
      <c r="G750" s="247"/>
      <c r="H750" s="247"/>
      <c r="I750" s="247"/>
      <c r="J750" s="247"/>
      <c r="K750" s="247"/>
      <c r="L750" s="247"/>
      <c r="M750" s="247"/>
      <c r="N750" s="247"/>
    </row>
    <row r="751">
      <c r="A751" s="311"/>
      <c r="B751" s="311"/>
      <c r="C751" s="311"/>
      <c r="D751" s="311"/>
      <c r="E751" s="311"/>
      <c r="F751" s="311"/>
      <c r="G751" s="247"/>
      <c r="H751" s="247"/>
      <c r="I751" s="247"/>
      <c r="J751" s="247"/>
      <c r="K751" s="247"/>
      <c r="L751" s="247"/>
      <c r="M751" s="247"/>
      <c r="N751" s="247"/>
    </row>
    <row r="752">
      <c r="A752" s="311"/>
      <c r="B752" s="311"/>
      <c r="C752" s="311"/>
      <c r="D752" s="311"/>
      <c r="E752" s="311"/>
      <c r="F752" s="311"/>
      <c r="G752" s="247"/>
      <c r="H752" s="247"/>
      <c r="I752" s="247"/>
      <c r="J752" s="247"/>
      <c r="K752" s="247"/>
      <c r="L752" s="247"/>
      <c r="M752" s="247"/>
      <c r="N752" s="247"/>
    </row>
    <row r="753">
      <c r="A753" s="311"/>
      <c r="B753" s="311"/>
      <c r="C753" s="311"/>
      <c r="D753" s="311"/>
      <c r="E753" s="311"/>
      <c r="F753" s="311"/>
      <c r="G753" s="247"/>
      <c r="H753" s="247"/>
      <c r="I753" s="247"/>
      <c r="J753" s="247"/>
      <c r="K753" s="247"/>
      <c r="L753" s="247"/>
      <c r="M753" s="247"/>
      <c r="N753" s="247"/>
    </row>
    <row r="754">
      <c r="A754" s="311"/>
      <c r="B754" s="311"/>
      <c r="C754" s="311"/>
      <c r="D754" s="311"/>
      <c r="E754" s="311"/>
      <c r="F754" s="311"/>
      <c r="G754" s="247"/>
      <c r="H754" s="247"/>
      <c r="I754" s="247"/>
      <c r="J754" s="247"/>
      <c r="K754" s="247"/>
      <c r="L754" s="247"/>
      <c r="M754" s="247"/>
      <c r="N754" s="247"/>
    </row>
    <row r="755">
      <c r="A755" s="311"/>
      <c r="B755" s="311"/>
      <c r="C755" s="311"/>
      <c r="D755" s="311"/>
      <c r="E755" s="311"/>
      <c r="F755" s="311"/>
      <c r="G755" s="247"/>
      <c r="H755" s="247"/>
      <c r="I755" s="247"/>
      <c r="J755" s="247"/>
      <c r="K755" s="247"/>
      <c r="L755" s="247"/>
      <c r="M755" s="247"/>
      <c r="N755" s="247"/>
    </row>
    <row r="756">
      <c r="A756" s="311"/>
      <c r="B756" s="311"/>
      <c r="C756" s="311"/>
      <c r="D756" s="311"/>
      <c r="E756" s="311"/>
      <c r="F756" s="311"/>
      <c r="G756" s="247"/>
      <c r="H756" s="247"/>
      <c r="I756" s="247"/>
      <c r="J756" s="247"/>
      <c r="K756" s="247"/>
      <c r="L756" s="247"/>
      <c r="M756" s="247"/>
      <c r="N756" s="247"/>
    </row>
    <row r="757">
      <c r="A757" s="311"/>
      <c r="B757" s="311"/>
      <c r="C757" s="311"/>
      <c r="D757" s="311"/>
      <c r="E757" s="311"/>
      <c r="F757" s="311"/>
      <c r="G757" s="247"/>
      <c r="H757" s="247"/>
      <c r="I757" s="247"/>
      <c r="J757" s="247"/>
      <c r="K757" s="247"/>
      <c r="L757" s="247"/>
      <c r="M757" s="247"/>
      <c r="N757" s="247"/>
    </row>
    <row r="758">
      <c r="A758" s="311"/>
      <c r="B758" s="311"/>
      <c r="C758" s="311"/>
      <c r="D758" s="311"/>
      <c r="E758" s="311"/>
      <c r="F758" s="311"/>
      <c r="G758" s="247"/>
      <c r="H758" s="247"/>
      <c r="I758" s="247"/>
      <c r="J758" s="247"/>
      <c r="K758" s="247"/>
      <c r="L758" s="247"/>
      <c r="M758" s="247"/>
      <c r="N758" s="247"/>
    </row>
    <row r="759">
      <c r="A759" s="311"/>
      <c r="B759" s="311"/>
      <c r="C759" s="311"/>
      <c r="D759" s="311"/>
      <c r="E759" s="311"/>
      <c r="F759" s="311"/>
      <c r="G759" s="247"/>
      <c r="H759" s="247"/>
      <c r="I759" s="247"/>
      <c r="J759" s="247"/>
      <c r="K759" s="247"/>
      <c r="L759" s="247"/>
      <c r="M759" s="247"/>
      <c r="N759" s="247"/>
    </row>
    <row r="760">
      <c r="A760" s="311"/>
      <c r="B760" s="311"/>
      <c r="C760" s="311"/>
      <c r="D760" s="311"/>
      <c r="E760" s="311"/>
      <c r="F760" s="311"/>
      <c r="G760" s="247"/>
      <c r="H760" s="247"/>
      <c r="I760" s="247"/>
      <c r="J760" s="247"/>
      <c r="K760" s="247"/>
      <c r="L760" s="247"/>
      <c r="M760" s="247"/>
      <c r="N760" s="247"/>
    </row>
    <row r="761">
      <c r="A761" s="311"/>
      <c r="B761" s="311"/>
      <c r="C761" s="311"/>
      <c r="D761" s="311"/>
      <c r="E761" s="311"/>
      <c r="F761" s="311"/>
      <c r="G761" s="247"/>
      <c r="H761" s="247"/>
      <c r="I761" s="247"/>
      <c r="J761" s="247"/>
      <c r="K761" s="247"/>
      <c r="L761" s="247"/>
      <c r="M761" s="247"/>
      <c r="N761" s="247"/>
    </row>
    <row r="762">
      <c r="A762" s="311"/>
      <c r="B762" s="311"/>
      <c r="C762" s="311"/>
      <c r="D762" s="311"/>
      <c r="E762" s="311"/>
      <c r="F762" s="311"/>
      <c r="G762" s="247"/>
      <c r="H762" s="247"/>
      <c r="I762" s="247"/>
      <c r="J762" s="247"/>
      <c r="K762" s="247"/>
      <c r="L762" s="247"/>
      <c r="M762" s="247"/>
      <c r="N762" s="247"/>
    </row>
    <row r="763">
      <c r="A763" s="311"/>
      <c r="B763" s="311"/>
      <c r="C763" s="311"/>
      <c r="D763" s="311"/>
      <c r="E763" s="311"/>
      <c r="F763" s="311"/>
      <c r="G763" s="247"/>
      <c r="H763" s="247"/>
      <c r="I763" s="247"/>
      <c r="J763" s="247"/>
      <c r="K763" s="247"/>
      <c r="L763" s="247"/>
      <c r="M763" s="247"/>
      <c r="N763" s="247"/>
    </row>
    <row r="764">
      <c r="A764" s="311"/>
      <c r="B764" s="311"/>
      <c r="C764" s="311"/>
      <c r="D764" s="311"/>
      <c r="E764" s="311"/>
      <c r="F764" s="311"/>
      <c r="G764" s="247"/>
      <c r="H764" s="247"/>
      <c r="I764" s="247"/>
      <c r="J764" s="247"/>
      <c r="K764" s="247"/>
      <c r="L764" s="247"/>
      <c r="M764" s="247"/>
      <c r="N764" s="247"/>
    </row>
    <row r="765">
      <c r="A765" s="311"/>
      <c r="B765" s="311"/>
      <c r="C765" s="311"/>
      <c r="D765" s="311"/>
      <c r="E765" s="311"/>
      <c r="F765" s="311"/>
      <c r="G765" s="247"/>
      <c r="H765" s="247"/>
      <c r="I765" s="247"/>
      <c r="J765" s="247"/>
      <c r="K765" s="247"/>
      <c r="L765" s="247"/>
      <c r="M765" s="247"/>
      <c r="N765" s="247"/>
    </row>
    <row r="766">
      <c r="A766" s="311"/>
      <c r="B766" s="311"/>
      <c r="C766" s="311"/>
      <c r="D766" s="311"/>
      <c r="E766" s="311"/>
      <c r="F766" s="311"/>
      <c r="G766" s="247"/>
      <c r="H766" s="247"/>
      <c r="I766" s="247"/>
      <c r="J766" s="247"/>
      <c r="K766" s="247"/>
      <c r="L766" s="247"/>
      <c r="M766" s="247"/>
      <c r="N766" s="247"/>
    </row>
    <row r="767">
      <c r="A767" s="311"/>
      <c r="B767" s="311"/>
      <c r="C767" s="311"/>
      <c r="D767" s="311"/>
      <c r="E767" s="311"/>
      <c r="F767" s="311"/>
      <c r="G767" s="247"/>
      <c r="H767" s="247"/>
      <c r="I767" s="247"/>
      <c r="J767" s="247"/>
      <c r="K767" s="247"/>
      <c r="L767" s="247"/>
      <c r="M767" s="247"/>
      <c r="N767" s="247"/>
    </row>
    <row r="768">
      <c r="A768" s="311"/>
      <c r="B768" s="311"/>
      <c r="C768" s="311"/>
      <c r="D768" s="311"/>
      <c r="E768" s="311"/>
      <c r="F768" s="311"/>
      <c r="G768" s="247"/>
      <c r="H768" s="247"/>
      <c r="I768" s="247"/>
      <c r="J768" s="247"/>
      <c r="K768" s="247"/>
      <c r="L768" s="247"/>
      <c r="M768" s="247"/>
      <c r="N768" s="247"/>
    </row>
    <row r="769">
      <c r="A769" s="311"/>
      <c r="B769" s="311"/>
      <c r="C769" s="311"/>
      <c r="D769" s="311"/>
      <c r="E769" s="311"/>
      <c r="F769" s="311"/>
      <c r="G769" s="247"/>
      <c r="H769" s="247"/>
      <c r="I769" s="247"/>
      <c r="J769" s="247"/>
      <c r="K769" s="247"/>
      <c r="L769" s="247"/>
      <c r="M769" s="247"/>
      <c r="N769" s="247"/>
    </row>
    <row r="770">
      <c r="A770" s="311"/>
      <c r="B770" s="311"/>
      <c r="C770" s="311"/>
      <c r="D770" s="311"/>
      <c r="E770" s="311"/>
      <c r="F770" s="311"/>
      <c r="G770" s="247"/>
      <c r="H770" s="247"/>
      <c r="I770" s="247"/>
      <c r="J770" s="247"/>
      <c r="K770" s="247"/>
      <c r="L770" s="247"/>
      <c r="M770" s="247"/>
      <c r="N770" s="247"/>
    </row>
    <row r="771">
      <c r="A771" s="311"/>
      <c r="B771" s="311"/>
      <c r="C771" s="311"/>
      <c r="D771" s="311"/>
      <c r="E771" s="311"/>
      <c r="F771" s="311"/>
      <c r="G771" s="247"/>
      <c r="H771" s="247"/>
      <c r="I771" s="247"/>
      <c r="J771" s="247"/>
      <c r="K771" s="247"/>
      <c r="L771" s="247"/>
      <c r="M771" s="247"/>
      <c r="N771" s="247"/>
    </row>
    <row r="772">
      <c r="A772" s="311"/>
      <c r="B772" s="311"/>
      <c r="C772" s="311"/>
      <c r="D772" s="311"/>
      <c r="E772" s="311"/>
      <c r="F772" s="311"/>
      <c r="G772" s="247"/>
      <c r="H772" s="247"/>
      <c r="I772" s="247"/>
      <c r="J772" s="247"/>
      <c r="K772" s="247"/>
      <c r="L772" s="247"/>
      <c r="M772" s="247"/>
      <c r="N772" s="247"/>
    </row>
    <row r="773">
      <c r="A773" s="311"/>
      <c r="B773" s="311"/>
      <c r="C773" s="311"/>
      <c r="D773" s="311"/>
      <c r="E773" s="311"/>
      <c r="F773" s="311"/>
      <c r="G773" s="247"/>
      <c r="H773" s="247"/>
      <c r="I773" s="247"/>
      <c r="J773" s="247"/>
      <c r="K773" s="247"/>
      <c r="L773" s="247"/>
      <c r="M773" s="247"/>
      <c r="N773" s="247"/>
    </row>
    <row r="774">
      <c r="A774" s="311"/>
      <c r="B774" s="311"/>
      <c r="C774" s="311"/>
      <c r="D774" s="311"/>
      <c r="E774" s="311"/>
      <c r="F774" s="311"/>
      <c r="G774" s="247"/>
      <c r="H774" s="247"/>
      <c r="I774" s="247"/>
      <c r="J774" s="247"/>
      <c r="K774" s="247"/>
      <c r="L774" s="247"/>
      <c r="M774" s="247"/>
      <c r="N774" s="247"/>
    </row>
    <row r="775">
      <c r="A775" s="311"/>
      <c r="B775" s="311"/>
      <c r="C775" s="311"/>
      <c r="D775" s="311"/>
      <c r="E775" s="311"/>
      <c r="F775" s="311"/>
      <c r="G775" s="247"/>
      <c r="H775" s="247"/>
      <c r="I775" s="247"/>
      <c r="J775" s="247"/>
      <c r="K775" s="247"/>
      <c r="L775" s="247"/>
      <c r="M775" s="247"/>
      <c r="N775" s="247"/>
    </row>
    <row r="776">
      <c r="A776" s="311"/>
      <c r="B776" s="311"/>
      <c r="C776" s="311"/>
      <c r="D776" s="311"/>
      <c r="E776" s="311"/>
      <c r="F776" s="311"/>
      <c r="G776" s="247"/>
      <c r="H776" s="247"/>
      <c r="I776" s="247"/>
      <c r="J776" s="247"/>
      <c r="K776" s="247"/>
      <c r="L776" s="247"/>
      <c r="M776" s="247"/>
      <c r="N776" s="247"/>
    </row>
    <row r="777">
      <c r="A777" s="311"/>
      <c r="B777" s="311"/>
      <c r="C777" s="311"/>
      <c r="D777" s="311"/>
      <c r="E777" s="311"/>
      <c r="F777" s="311"/>
      <c r="G777" s="247"/>
      <c r="H777" s="247"/>
      <c r="I777" s="247"/>
      <c r="J777" s="247"/>
      <c r="K777" s="247"/>
      <c r="L777" s="247"/>
      <c r="M777" s="247"/>
      <c r="N777" s="247"/>
    </row>
    <row r="778">
      <c r="A778" s="311"/>
      <c r="B778" s="311"/>
      <c r="C778" s="311"/>
      <c r="D778" s="311"/>
      <c r="E778" s="311"/>
      <c r="F778" s="311"/>
      <c r="G778" s="247"/>
      <c r="H778" s="247"/>
      <c r="I778" s="247"/>
      <c r="J778" s="247"/>
      <c r="K778" s="247"/>
      <c r="L778" s="247"/>
      <c r="M778" s="247"/>
      <c r="N778" s="247"/>
    </row>
    <row r="779">
      <c r="A779" s="311"/>
      <c r="B779" s="311"/>
      <c r="C779" s="311"/>
      <c r="D779" s="311"/>
      <c r="E779" s="311"/>
      <c r="F779" s="311"/>
      <c r="G779" s="247"/>
      <c r="H779" s="247"/>
      <c r="I779" s="247"/>
      <c r="J779" s="247"/>
      <c r="K779" s="247"/>
      <c r="L779" s="247"/>
      <c r="M779" s="247"/>
      <c r="N779" s="247"/>
    </row>
    <row r="780">
      <c r="A780" s="311"/>
      <c r="B780" s="311"/>
      <c r="C780" s="311"/>
      <c r="D780" s="311"/>
      <c r="E780" s="311"/>
      <c r="F780" s="311"/>
      <c r="G780" s="247"/>
      <c r="H780" s="247"/>
      <c r="I780" s="247"/>
      <c r="J780" s="247"/>
      <c r="K780" s="247"/>
      <c r="L780" s="247"/>
      <c r="M780" s="247"/>
      <c r="N780" s="247"/>
    </row>
    <row r="781">
      <c r="A781" s="311"/>
      <c r="B781" s="311"/>
      <c r="C781" s="311"/>
      <c r="D781" s="311"/>
      <c r="E781" s="311"/>
      <c r="F781" s="311"/>
      <c r="G781" s="247"/>
      <c r="H781" s="247"/>
      <c r="I781" s="247"/>
      <c r="J781" s="247"/>
      <c r="K781" s="247"/>
      <c r="L781" s="247"/>
      <c r="M781" s="247"/>
      <c r="N781" s="247"/>
    </row>
    <row r="782">
      <c r="A782" s="311"/>
      <c r="B782" s="311"/>
      <c r="C782" s="311"/>
      <c r="D782" s="311"/>
      <c r="E782" s="311"/>
      <c r="F782" s="311"/>
      <c r="G782" s="247"/>
      <c r="H782" s="247"/>
      <c r="I782" s="247"/>
      <c r="J782" s="247"/>
      <c r="K782" s="247"/>
      <c r="L782" s="247"/>
      <c r="M782" s="247"/>
      <c r="N782" s="247"/>
    </row>
    <row r="783">
      <c r="A783" s="311"/>
      <c r="B783" s="311"/>
      <c r="C783" s="311"/>
      <c r="D783" s="311"/>
      <c r="E783" s="311"/>
      <c r="F783" s="311"/>
      <c r="G783" s="247"/>
      <c r="H783" s="247"/>
      <c r="I783" s="247"/>
      <c r="J783" s="247"/>
      <c r="K783" s="247"/>
      <c r="L783" s="247"/>
      <c r="M783" s="247"/>
      <c r="N783" s="247"/>
    </row>
    <row r="784">
      <c r="A784" s="311"/>
      <c r="B784" s="311"/>
      <c r="C784" s="311"/>
      <c r="D784" s="311"/>
      <c r="E784" s="311"/>
      <c r="F784" s="311"/>
      <c r="G784" s="247"/>
      <c r="H784" s="247"/>
      <c r="I784" s="247"/>
      <c r="J784" s="247"/>
      <c r="K784" s="247"/>
      <c r="L784" s="247"/>
      <c r="M784" s="247"/>
      <c r="N784" s="247"/>
    </row>
    <row r="785">
      <c r="A785" s="311"/>
      <c r="B785" s="311"/>
      <c r="C785" s="311"/>
      <c r="D785" s="311"/>
      <c r="E785" s="311"/>
      <c r="F785" s="311"/>
      <c r="G785" s="247"/>
      <c r="H785" s="247"/>
      <c r="I785" s="247"/>
      <c r="J785" s="247"/>
      <c r="K785" s="247"/>
      <c r="L785" s="247"/>
      <c r="M785" s="247"/>
      <c r="N785" s="247"/>
    </row>
    <row r="786">
      <c r="A786" s="311"/>
      <c r="B786" s="311"/>
      <c r="C786" s="311"/>
      <c r="D786" s="311"/>
      <c r="E786" s="311"/>
      <c r="F786" s="311"/>
      <c r="G786" s="247"/>
      <c r="H786" s="247"/>
      <c r="I786" s="247"/>
      <c r="J786" s="247"/>
      <c r="K786" s="247"/>
      <c r="L786" s="247"/>
      <c r="M786" s="247"/>
      <c r="N786" s="247"/>
    </row>
    <row r="787">
      <c r="A787" s="311"/>
      <c r="B787" s="311"/>
      <c r="C787" s="311"/>
      <c r="D787" s="311"/>
      <c r="E787" s="311"/>
      <c r="F787" s="311"/>
      <c r="G787" s="247"/>
      <c r="H787" s="247"/>
      <c r="I787" s="247"/>
      <c r="J787" s="247"/>
      <c r="K787" s="247"/>
      <c r="L787" s="247"/>
      <c r="M787" s="247"/>
      <c r="N787" s="247"/>
    </row>
    <row r="788">
      <c r="A788" s="311"/>
      <c r="B788" s="311"/>
      <c r="C788" s="311"/>
      <c r="D788" s="311"/>
      <c r="E788" s="311"/>
      <c r="F788" s="311"/>
      <c r="G788" s="247"/>
      <c r="H788" s="247"/>
      <c r="I788" s="247"/>
      <c r="J788" s="247"/>
      <c r="K788" s="247"/>
      <c r="L788" s="247"/>
      <c r="M788" s="247"/>
      <c r="N788" s="247"/>
    </row>
    <row r="789">
      <c r="A789" s="311"/>
      <c r="B789" s="311"/>
      <c r="C789" s="311"/>
      <c r="D789" s="311"/>
      <c r="E789" s="311"/>
      <c r="F789" s="311"/>
      <c r="G789" s="247"/>
      <c r="H789" s="247"/>
      <c r="I789" s="247"/>
      <c r="J789" s="247"/>
      <c r="K789" s="247"/>
      <c r="L789" s="247"/>
      <c r="M789" s="247"/>
      <c r="N789" s="247"/>
    </row>
    <row r="790">
      <c r="A790" s="311"/>
      <c r="B790" s="311"/>
      <c r="C790" s="311"/>
      <c r="D790" s="311"/>
      <c r="E790" s="311"/>
      <c r="F790" s="311"/>
      <c r="G790" s="247"/>
      <c r="H790" s="247"/>
      <c r="I790" s="247"/>
      <c r="J790" s="247"/>
      <c r="K790" s="247"/>
      <c r="L790" s="247"/>
      <c r="M790" s="247"/>
      <c r="N790" s="247"/>
    </row>
    <row r="791">
      <c r="A791" s="311"/>
      <c r="B791" s="311"/>
      <c r="C791" s="311"/>
      <c r="D791" s="311"/>
      <c r="E791" s="311"/>
      <c r="F791" s="311"/>
      <c r="G791" s="247"/>
      <c r="H791" s="247"/>
      <c r="I791" s="247"/>
      <c r="J791" s="247"/>
      <c r="K791" s="247"/>
      <c r="L791" s="247"/>
      <c r="M791" s="247"/>
      <c r="N791" s="247"/>
    </row>
    <row r="792">
      <c r="A792" s="311"/>
      <c r="B792" s="311"/>
      <c r="C792" s="311"/>
      <c r="D792" s="311"/>
      <c r="E792" s="311"/>
      <c r="F792" s="311"/>
      <c r="G792" s="247"/>
      <c r="H792" s="247"/>
      <c r="I792" s="247"/>
      <c r="J792" s="247"/>
      <c r="K792" s="247"/>
      <c r="L792" s="247"/>
      <c r="M792" s="247"/>
      <c r="N792" s="247"/>
    </row>
    <row r="793">
      <c r="A793" s="311"/>
      <c r="B793" s="311"/>
      <c r="C793" s="311"/>
      <c r="D793" s="311"/>
      <c r="E793" s="311"/>
      <c r="F793" s="311"/>
      <c r="G793" s="247"/>
      <c r="H793" s="247"/>
      <c r="I793" s="247"/>
      <c r="J793" s="247"/>
      <c r="K793" s="247"/>
      <c r="L793" s="247"/>
      <c r="M793" s="247"/>
      <c r="N793" s="247"/>
    </row>
    <row r="794">
      <c r="A794" s="311"/>
      <c r="B794" s="311"/>
      <c r="C794" s="311"/>
      <c r="D794" s="311"/>
      <c r="E794" s="311"/>
      <c r="F794" s="311"/>
      <c r="G794" s="247"/>
      <c r="H794" s="247"/>
      <c r="I794" s="247"/>
      <c r="J794" s="247"/>
      <c r="K794" s="247"/>
      <c r="L794" s="247"/>
      <c r="M794" s="247"/>
      <c r="N794" s="247"/>
    </row>
    <row r="795">
      <c r="A795" s="311"/>
      <c r="B795" s="311"/>
      <c r="C795" s="311"/>
      <c r="D795" s="311"/>
      <c r="E795" s="311"/>
      <c r="F795" s="311"/>
      <c r="G795" s="247"/>
      <c r="H795" s="247"/>
      <c r="I795" s="247"/>
      <c r="J795" s="247"/>
      <c r="K795" s="247"/>
      <c r="L795" s="247"/>
      <c r="M795" s="247"/>
      <c r="N795" s="247"/>
    </row>
    <row r="796">
      <c r="A796" s="311"/>
      <c r="B796" s="311"/>
      <c r="C796" s="311"/>
      <c r="D796" s="311"/>
      <c r="E796" s="311"/>
      <c r="F796" s="311"/>
      <c r="G796" s="247"/>
      <c r="H796" s="247"/>
      <c r="I796" s="247"/>
      <c r="J796" s="247"/>
      <c r="K796" s="247"/>
      <c r="L796" s="247"/>
      <c r="M796" s="247"/>
      <c r="N796" s="247"/>
    </row>
    <row r="797">
      <c r="A797" s="311"/>
      <c r="B797" s="311"/>
      <c r="C797" s="311"/>
      <c r="D797" s="311"/>
      <c r="E797" s="311"/>
      <c r="F797" s="311"/>
      <c r="G797" s="247"/>
      <c r="H797" s="247"/>
      <c r="I797" s="247"/>
      <c r="J797" s="247"/>
      <c r="K797" s="247"/>
      <c r="L797" s="247"/>
      <c r="M797" s="247"/>
      <c r="N797" s="247"/>
    </row>
    <row r="798">
      <c r="A798" s="311"/>
      <c r="B798" s="311"/>
      <c r="C798" s="311"/>
      <c r="D798" s="311"/>
      <c r="E798" s="311"/>
      <c r="F798" s="311"/>
      <c r="G798" s="247"/>
      <c r="H798" s="247"/>
      <c r="I798" s="247"/>
      <c r="J798" s="247"/>
      <c r="K798" s="247"/>
      <c r="L798" s="247"/>
      <c r="M798" s="247"/>
      <c r="N798" s="247"/>
    </row>
    <row r="799">
      <c r="A799" s="311"/>
      <c r="B799" s="311"/>
      <c r="C799" s="311"/>
      <c r="D799" s="311"/>
      <c r="E799" s="311"/>
      <c r="F799" s="311"/>
      <c r="G799" s="247"/>
      <c r="H799" s="247"/>
      <c r="I799" s="247"/>
      <c r="J799" s="247"/>
      <c r="K799" s="247"/>
      <c r="L799" s="247"/>
      <c r="M799" s="247"/>
      <c r="N799" s="247"/>
    </row>
    <row r="800">
      <c r="A800" s="311"/>
      <c r="B800" s="311"/>
      <c r="C800" s="311"/>
      <c r="D800" s="311"/>
      <c r="E800" s="311"/>
      <c r="F800" s="311"/>
      <c r="G800" s="247"/>
      <c r="H800" s="247"/>
      <c r="I800" s="247"/>
      <c r="J800" s="247"/>
      <c r="K800" s="247"/>
      <c r="L800" s="247"/>
      <c r="M800" s="247"/>
      <c r="N800" s="247"/>
    </row>
    <row r="801">
      <c r="A801" s="311"/>
      <c r="B801" s="311"/>
      <c r="C801" s="311"/>
      <c r="D801" s="311"/>
      <c r="E801" s="311"/>
      <c r="F801" s="311"/>
      <c r="G801" s="247"/>
      <c r="H801" s="247"/>
      <c r="I801" s="247"/>
      <c r="J801" s="247"/>
      <c r="K801" s="247"/>
      <c r="L801" s="247"/>
      <c r="M801" s="247"/>
      <c r="N801" s="247"/>
    </row>
    <row r="802">
      <c r="A802" s="311"/>
      <c r="B802" s="311"/>
      <c r="C802" s="311"/>
      <c r="D802" s="311"/>
      <c r="E802" s="311"/>
      <c r="F802" s="311"/>
      <c r="G802" s="247"/>
      <c r="H802" s="247"/>
      <c r="I802" s="247"/>
      <c r="J802" s="247"/>
      <c r="K802" s="247"/>
      <c r="L802" s="247"/>
      <c r="M802" s="247"/>
      <c r="N802" s="247"/>
    </row>
    <row r="803">
      <c r="A803" s="311"/>
      <c r="B803" s="311"/>
      <c r="C803" s="311"/>
      <c r="D803" s="311"/>
      <c r="E803" s="311"/>
      <c r="F803" s="311"/>
      <c r="G803" s="247"/>
      <c r="H803" s="247"/>
      <c r="I803" s="247"/>
      <c r="J803" s="247"/>
      <c r="K803" s="247"/>
      <c r="L803" s="247"/>
      <c r="M803" s="247"/>
      <c r="N803" s="247"/>
    </row>
    <row r="804">
      <c r="A804" s="311"/>
      <c r="B804" s="311"/>
      <c r="C804" s="311"/>
      <c r="D804" s="311"/>
      <c r="E804" s="311"/>
      <c r="F804" s="311"/>
      <c r="G804" s="247"/>
      <c r="H804" s="247"/>
      <c r="I804" s="247"/>
      <c r="J804" s="247"/>
      <c r="K804" s="247"/>
      <c r="L804" s="247"/>
      <c r="M804" s="247"/>
      <c r="N804" s="247"/>
    </row>
    <row r="805">
      <c r="A805" s="311"/>
      <c r="B805" s="311"/>
      <c r="C805" s="311"/>
      <c r="D805" s="311"/>
      <c r="E805" s="311"/>
      <c r="F805" s="311"/>
      <c r="G805" s="247"/>
      <c r="H805" s="247"/>
      <c r="I805" s="247"/>
      <c r="J805" s="247"/>
      <c r="K805" s="247"/>
      <c r="L805" s="247"/>
      <c r="M805" s="247"/>
      <c r="N805" s="247"/>
    </row>
    <row r="806">
      <c r="A806" s="311"/>
      <c r="B806" s="311"/>
      <c r="C806" s="311"/>
      <c r="D806" s="311"/>
      <c r="E806" s="311"/>
      <c r="F806" s="311"/>
      <c r="G806" s="247"/>
      <c r="H806" s="247"/>
      <c r="I806" s="247"/>
      <c r="J806" s="247"/>
      <c r="K806" s="247"/>
      <c r="L806" s="247"/>
      <c r="M806" s="247"/>
      <c r="N806" s="247"/>
    </row>
    <row r="807">
      <c r="A807" s="311"/>
      <c r="B807" s="311"/>
      <c r="C807" s="311"/>
      <c r="D807" s="311"/>
      <c r="E807" s="311"/>
      <c r="F807" s="311"/>
      <c r="G807" s="247"/>
      <c r="H807" s="247"/>
      <c r="I807" s="247"/>
      <c r="J807" s="247"/>
      <c r="K807" s="247"/>
      <c r="L807" s="247"/>
      <c r="M807" s="247"/>
      <c r="N807" s="247"/>
    </row>
    <row r="808">
      <c r="A808" s="311"/>
      <c r="B808" s="311"/>
      <c r="C808" s="311"/>
      <c r="D808" s="311"/>
      <c r="E808" s="311"/>
      <c r="F808" s="311"/>
      <c r="G808" s="247"/>
      <c r="H808" s="247"/>
      <c r="I808" s="247"/>
      <c r="J808" s="247"/>
      <c r="K808" s="247"/>
      <c r="L808" s="247"/>
      <c r="M808" s="247"/>
      <c r="N808" s="247"/>
    </row>
    <row r="809">
      <c r="A809" s="311"/>
      <c r="B809" s="311"/>
      <c r="C809" s="311"/>
      <c r="D809" s="311"/>
      <c r="E809" s="311"/>
      <c r="F809" s="311"/>
      <c r="G809" s="247"/>
      <c r="H809" s="247"/>
      <c r="I809" s="247"/>
      <c r="J809" s="247"/>
      <c r="K809" s="247"/>
      <c r="L809" s="247"/>
      <c r="M809" s="247"/>
      <c r="N809" s="247"/>
    </row>
    <row r="810">
      <c r="A810" s="311"/>
      <c r="B810" s="311"/>
      <c r="C810" s="311"/>
      <c r="D810" s="311"/>
      <c r="E810" s="311"/>
      <c r="F810" s="311"/>
      <c r="G810" s="247"/>
      <c r="H810" s="247"/>
      <c r="I810" s="247"/>
      <c r="J810" s="247"/>
      <c r="K810" s="247"/>
      <c r="L810" s="247"/>
      <c r="M810" s="247"/>
      <c r="N810" s="247"/>
    </row>
    <row r="811">
      <c r="A811" s="311"/>
      <c r="B811" s="311"/>
      <c r="C811" s="311"/>
      <c r="D811" s="311"/>
      <c r="E811" s="311"/>
      <c r="F811" s="311"/>
      <c r="G811" s="247"/>
      <c r="H811" s="247"/>
      <c r="I811" s="247"/>
      <c r="J811" s="247"/>
      <c r="K811" s="247"/>
      <c r="L811" s="247"/>
      <c r="M811" s="247"/>
      <c r="N811" s="247"/>
    </row>
    <row r="812">
      <c r="A812" s="311"/>
      <c r="B812" s="311"/>
      <c r="C812" s="311"/>
      <c r="D812" s="311"/>
      <c r="E812" s="311"/>
      <c r="F812" s="311"/>
      <c r="G812" s="247"/>
      <c r="H812" s="247"/>
      <c r="I812" s="247"/>
      <c r="J812" s="247"/>
      <c r="K812" s="247"/>
      <c r="L812" s="247"/>
      <c r="M812" s="247"/>
      <c r="N812" s="247"/>
    </row>
    <row r="813">
      <c r="A813" s="311"/>
      <c r="B813" s="311"/>
      <c r="C813" s="311"/>
      <c r="D813" s="311"/>
      <c r="E813" s="311"/>
      <c r="F813" s="311"/>
      <c r="G813" s="247"/>
      <c r="H813" s="247"/>
      <c r="I813" s="247"/>
      <c r="J813" s="247"/>
      <c r="K813" s="247"/>
      <c r="L813" s="247"/>
      <c r="M813" s="247"/>
      <c r="N813" s="247"/>
    </row>
    <row r="814">
      <c r="A814" s="311"/>
      <c r="B814" s="311"/>
      <c r="C814" s="311"/>
      <c r="D814" s="311"/>
      <c r="E814" s="311"/>
      <c r="F814" s="311"/>
      <c r="G814" s="247"/>
      <c r="H814" s="247"/>
      <c r="I814" s="247"/>
      <c r="J814" s="247"/>
      <c r="K814" s="247"/>
      <c r="L814" s="247"/>
      <c r="M814" s="247"/>
      <c r="N814" s="247"/>
    </row>
    <row r="815">
      <c r="A815" s="311"/>
      <c r="B815" s="311"/>
      <c r="C815" s="311"/>
      <c r="D815" s="311"/>
      <c r="E815" s="311"/>
      <c r="F815" s="311"/>
      <c r="G815" s="247"/>
      <c r="H815" s="247"/>
      <c r="I815" s="247"/>
      <c r="J815" s="247"/>
      <c r="K815" s="247"/>
      <c r="L815" s="247"/>
      <c r="M815" s="247"/>
      <c r="N815" s="247"/>
    </row>
    <row r="816">
      <c r="A816" s="311"/>
      <c r="B816" s="311"/>
      <c r="C816" s="311"/>
      <c r="D816" s="311"/>
      <c r="E816" s="311"/>
      <c r="F816" s="311"/>
      <c r="G816" s="247"/>
      <c r="H816" s="247"/>
      <c r="I816" s="247"/>
      <c r="J816" s="247"/>
      <c r="K816" s="247"/>
      <c r="L816" s="247"/>
      <c r="M816" s="247"/>
      <c r="N816" s="247"/>
    </row>
    <row r="817">
      <c r="A817" s="311"/>
      <c r="B817" s="311"/>
      <c r="C817" s="311"/>
      <c r="D817" s="311"/>
      <c r="E817" s="311"/>
      <c r="F817" s="311"/>
      <c r="G817" s="247"/>
      <c r="H817" s="247"/>
      <c r="I817" s="247"/>
      <c r="J817" s="247"/>
      <c r="K817" s="247"/>
      <c r="L817" s="247"/>
      <c r="M817" s="247"/>
      <c r="N817" s="247"/>
    </row>
    <row r="818">
      <c r="A818" s="311"/>
      <c r="B818" s="311"/>
      <c r="C818" s="311"/>
      <c r="D818" s="311"/>
      <c r="E818" s="311"/>
      <c r="F818" s="311"/>
      <c r="G818" s="247"/>
      <c r="H818" s="247"/>
      <c r="I818" s="247"/>
      <c r="J818" s="247"/>
      <c r="K818" s="247"/>
      <c r="L818" s="247"/>
      <c r="M818" s="247"/>
      <c r="N818" s="247"/>
    </row>
    <row r="819">
      <c r="A819" s="311"/>
      <c r="B819" s="311"/>
      <c r="C819" s="311"/>
      <c r="D819" s="311"/>
      <c r="E819" s="311"/>
      <c r="F819" s="311"/>
      <c r="G819" s="247"/>
      <c r="H819" s="247"/>
      <c r="I819" s="247"/>
      <c r="J819" s="247"/>
      <c r="K819" s="247"/>
      <c r="L819" s="247"/>
      <c r="M819" s="247"/>
      <c r="N819" s="247"/>
    </row>
    <row r="820">
      <c r="A820" s="311"/>
      <c r="B820" s="311"/>
      <c r="C820" s="311"/>
      <c r="D820" s="311"/>
      <c r="E820" s="311"/>
      <c r="F820" s="311"/>
      <c r="G820" s="247"/>
      <c r="H820" s="247"/>
      <c r="I820" s="247"/>
      <c r="J820" s="247"/>
      <c r="K820" s="247"/>
      <c r="L820" s="247"/>
      <c r="M820" s="247"/>
      <c r="N820" s="247"/>
    </row>
    <row r="821">
      <c r="A821" s="311"/>
      <c r="B821" s="311"/>
      <c r="C821" s="311"/>
      <c r="D821" s="311"/>
      <c r="E821" s="311"/>
      <c r="F821" s="311"/>
      <c r="G821" s="247"/>
      <c r="H821" s="247"/>
      <c r="I821" s="247"/>
      <c r="J821" s="247"/>
      <c r="K821" s="247"/>
      <c r="L821" s="247"/>
      <c r="M821" s="247"/>
      <c r="N821" s="247"/>
    </row>
    <row r="822">
      <c r="A822" s="311"/>
      <c r="B822" s="311"/>
      <c r="C822" s="311"/>
      <c r="D822" s="311"/>
      <c r="E822" s="311"/>
      <c r="F822" s="311"/>
      <c r="G822" s="247"/>
      <c r="H822" s="247"/>
      <c r="I822" s="247"/>
      <c r="J822" s="247"/>
      <c r="K822" s="247"/>
      <c r="L822" s="247"/>
      <c r="M822" s="247"/>
      <c r="N822" s="247"/>
    </row>
    <row r="823">
      <c r="A823" s="311"/>
      <c r="B823" s="311"/>
      <c r="C823" s="311"/>
      <c r="D823" s="311"/>
      <c r="E823" s="311"/>
      <c r="F823" s="311"/>
      <c r="G823" s="247"/>
      <c r="H823" s="247"/>
      <c r="I823" s="247"/>
      <c r="J823" s="247"/>
      <c r="K823" s="247"/>
      <c r="L823" s="247"/>
      <c r="M823" s="247"/>
      <c r="N823" s="247"/>
    </row>
    <row r="824">
      <c r="A824" s="311"/>
      <c r="B824" s="311"/>
      <c r="C824" s="311"/>
      <c r="D824" s="311"/>
      <c r="E824" s="311"/>
      <c r="F824" s="311"/>
      <c r="G824" s="247"/>
      <c r="H824" s="247"/>
      <c r="I824" s="247"/>
      <c r="J824" s="247"/>
      <c r="K824" s="247"/>
      <c r="L824" s="247"/>
      <c r="M824" s="247"/>
      <c r="N824" s="247"/>
    </row>
    <row r="825">
      <c r="A825" s="311"/>
      <c r="B825" s="311"/>
      <c r="C825" s="311"/>
      <c r="D825" s="311"/>
      <c r="E825" s="311"/>
      <c r="F825" s="311"/>
      <c r="G825" s="247"/>
      <c r="H825" s="247"/>
      <c r="I825" s="247"/>
      <c r="J825" s="247"/>
      <c r="K825" s="247"/>
      <c r="L825" s="247"/>
      <c r="M825" s="247"/>
      <c r="N825" s="247"/>
    </row>
    <row r="826">
      <c r="A826" s="311"/>
      <c r="B826" s="311"/>
      <c r="C826" s="311"/>
      <c r="D826" s="311"/>
      <c r="E826" s="311"/>
      <c r="F826" s="311"/>
      <c r="G826" s="247"/>
      <c r="H826" s="247"/>
      <c r="I826" s="247"/>
      <c r="J826" s="247"/>
      <c r="K826" s="247"/>
      <c r="L826" s="247"/>
      <c r="M826" s="247"/>
      <c r="N826" s="247"/>
    </row>
    <row r="827">
      <c r="A827" s="311"/>
      <c r="B827" s="311"/>
      <c r="C827" s="311"/>
      <c r="D827" s="311"/>
      <c r="E827" s="311"/>
      <c r="F827" s="311"/>
      <c r="G827" s="247"/>
      <c r="H827" s="247"/>
      <c r="I827" s="247"/>
      <c r="J827" s="247"/>
      <c r="K827" s="247"/>
      <c r="L827" s="247"/>
      <c r="M827" s="247"/>
      <c r="N827" s="247"/>
    </row>
    <row r="828">
      <c r="A828" s="311"/>
      <c r="B828" s="311"/>
      <c r="C828" s="311"/>
      <c r="D828" s="311"/>
      <c r="E828" s="311"/>
      <c r="F828" s="311"/>
      <c r="G828" s="247"/>
      <c r="H828" s="247"/>
      <c r="I828" s="247"/>
      <c r="J828" s="247"/>
      <c r="K828" s="247"/>
      <c r="L828" s="247"/>
      <c r="M828" s="247"/>
      <c r="N828" s="247"/>
    </row>
    <row r="829">
      <c r="A829" s="311"/>
      <c r="B829" s="311"/>
      <c r="C829" s="311"/>
      <c r="D829" s="311"/>
      <c r="E829" s="311"/>
      <c r="F829" s="311"/>
      <c r="G829" s="247"/>
      <c r="H829" s="247"/>
      <c r="I829" s="247"/>
      <c r="J829" s="247"/>
      <c r="K829" s="247"/>
      <c r="L829" s="247"/>
      <c r="M829" s="247"/>
      <c r="N829" s="247"/>
    </row>
    <row r="830">
      <c r="A830" s="311"/>
      <c r="B830" s="311"/>
      <c r="C830" s="311"/>
      <c r="D830" s="311"/>
      <c r="E830" s="311"/>
      <c r="F830" s="311"/>
      <c r="G830" s="247"/>
      <c r="H830" s="247"/>
      <c r="I830" s="247"/>
      <c r="J830" s="247"/>
      <c r="K830" s="247"/>
      <c r="L830" s="247"/>
      <c r="M830" s="247"/>
      <c r="N830" s="247"/>
    </row>
    <row r="831">
      <c r="A831" s="311"/>
      <c r="B831" s="311"/>
      <c r="C831" s="311"/>
      <c r="D831" s="311"/>
      <c r="E831" s="311"/>
      <c r="F831" s="311"/>
      <c r="G831" s="247"/>
      <c r="H831" s="247"/>
      <c r="I831" s="247"/>
      <c r="J831" s="247"/>
      <c r="K831" s="247"/>
      <c r="L831" s="247"/>
      <c r="M831" s="247"/>
      <c r="N831" s="247"/>
    </row>
    <row r="832">
      <c r="A832" s="311"/>
      <c r="B832" s="311"/>
      <c r="C832" s="311"/>
      <c r="D832" s="311"/>
      <c r="E832" s="311"/>
      <c r="F832" s="311"/>
      <c r="G832" s="247"/>
      <c r="H832" s="247"/>
      <c r="I832" s="247"/>
      <c r="J832" s="247"/>
      <c r="K832" s="247"/>
      <c r="L832" s="247"/>
      <c r="M832" s="247"/>
      <c r="N832" s="247"/>
    </row>
    <row r="833">
      <c r="A833" s="311"/>
      <c r="B833" s="311"/>
      <c r="C833" s="311"/>
      <c r="D833" s="311"/>
      <c r="E833" s="311"/>
      <c r="F833" s="311"/>
      <c r="G833" s="247"/>
      <c r="H833" s="247"/>
      <c r="I833" s="247"/>
      <c r="J833" s="247"/>
      <c r="K833" s="247"/>
      <c r="L833" s="247"/>
      <c r="M833" s="247"/>
      <c r="N833" s="247"/>
    </row>
    <row r="834">
      <c r="A834" s="311"/>
      <c r="B834" s="311"/>
      <c r="C834" s="311"/>
      <c r="D834" s="311"/>
      <c r="E834" s="311"/>
      <c r="F834" s="311"/>
      <c r="G834" s="247"/>
      <c r="H834" s="247"/>
      <c r="I834" s="247"/>
      <c r="J834" s="247"/>
      <c r="K834" s="247"/>
      <c r="L834" s="247"/>
      <c r="M834" s="247"/>
      <c r="N834" s="247"/>
    </row>
    <row r="835">
      <c r="A835" s="311"/>
      <c r="B835" s="311"/>
      <c r="C835" s="311"/>
      <c r="D835" s="311"/>
      <c r="E835" s="311"/>
      <c r="F835" s="311"/>
      <c r="G835" s="247"/>
      <c r="H835" s="247"/>
      <c r="I835" s="247"/>
      <c r="J835" s="247"/>
      <c r="K835" s="247"/>
      <c r="L835" s="247"/>
      <c r="M835" s="247"/>
      <c r="N835" s="247"/>
    </row>
    <row r="836">
      <c r="A836" s="311"/>
      <c r="B836" s="311"/>
      <c r="C836" s="311"/>
      <c r="D836" s="311"/>
      <c r="E836" s="311"/>
      <c r="F836" s="311"/>
      <c r="G836" s="247"/>
      <c r="H836" s="247"/>
      <c r="I836" s="247"/>
      <c r="J836" s="247"/>
      <c r="K836" s="247"/>
      <c r="L836" s="247"/>
      <c r="M836" s="247"/>
      <c r="N836" s="247"/>
    </row>
    <row r="837">
      <c r="A837" s="311"/>
      <c r="B837" s="311"/>
      <c r="C837" s="311"/>
      <c r="D837" s="311"/>
      <c r="E837" s="311"/>
      <c r="F837" s="311"/>
      <c r="G837" s="247"/>
      <c r="H837" s="247"/>
      <c r="I837" s="247"/>
      <c r="J837" s="247"/>
      <c r="K837" s="247"/>
      <c r="L837" s="247"/>
      <c r="M837" s="247"/>
      <c r="N837" s="247"/>
    </row>
    <row r="838">
      <c r="A838" s="311"/>
      <c r="B838" s="311"/>
      <c r="C838" s="311"/>
      <c r="D838" s="311"/>
      <c r="E838" s="311"/>
      <c r="F838" s="311"/>
      <c r="G838" s="247"/>
      <c r="H838" s="247"/>
      <c r="I838" s="247"/>
      <c r="J838" s="247"/>
      <c r="K838" s="247"/>
      <c r="L838" s="247"/>
      <c r="M838" s="247"/>
      <c r="N838" s="247"/>
    </row>
    <row r="839">
      <c r="A839" s="311"/>
      <c r="B839" s="311"/>
      <c r="C839" s="311"/>
      <c r="D839" s="311"/>
      <c r="E839" s="311"/>
      <c r="F839" s="311"/>
      <c r="G839" s="247"/>
      <c r="H839" s="247"/>
      <c r="I839" s="247"/>
      <c r="J839" s="247"/>
      <c r="K839" s="247"/>
      <c r="L839" s="247"/>
      <c r="M839" s="247"/>
      <c r="N839" s="247"/>
    </row>
    <row r="840">
      <c r="A840" s="311"/>
      <c r="B840" s="311"/>
      <c r="C840" s="311"/>
      <c r="D840" s="311"/>
      <c r="E840" s="311"/>
      <c r="F840" s="311"/>
      <c r="G840" s="247"/>
      <c r="H840" s="247"/>
      <c r="I840" s="247"/>
      <c r="J840" s="247"/>
      <c r="K840" s="247"/>
      <c r="L840" s="247"/>
      <c r="M840" s="247"/>
      <c r="N840" s="247"/>
    </row>
    <row r="841">
      <c r="A841" s="311"/>
      <c r="B841" s="311"/>
      <c r="C841" s="311"/>
      <c r="D841" s="311"/>
      <c r="E841" s="311"/>
      <c r="F841" s="311"/>
      <c r="G841" s="247"/>
      <c r="H841" s="247"/>
      <c r="I841" s="247"/>
      <c r="J841" s="247"/>
      <c r="K841" s="247"/>
      <c r="L841" s="247"/>
      <c r="M841" s="247"/>
      <c r="N841" s="247"/>
    </row>
    <row r="842">
      <c r="A842" s="311"/>
      <c r="B842" s="311"/>
      <c r="C842" s="311"/>
      <c r="D842" s="311"/>
      <c r="E842" s="311"/>
      <c r="F842" s="311"/>
      <c r="G842" s="247"/>
      <c r="H842" s="247"/>
      <c r="I842" s="247"/>
      <c r="J842" s="247"/>
      <c r="K842" s="247"/>
      <c r="L842" s="247"/>
      <c r="M842" s="247"/>
      <c r="N842" s="247"/>
    </row>
    <row r="843">
      <c r="A843" s="311"/>
      <c r="B843" s="311"/>
      <c r="C843" s="311"/>
      <c r="D843" s="311"/>
      <c r="E843" s="311"/>
      <c r="F843" s="311"/>
      <c r="G843" s="247"/>
      <c r="H843" s="247"/>
      <c r="I843" s="247"/>
      <c r="J843" s="247"/>
      <c r="K843" s="247"/>
      <c r="L843" s="247"/>
      <c r="M843" s="247"/>
      <c r="N843" s="247"/>
    </row>
    <row r="844">
      <c r="A844" s="311"/>
      <c r="B844" s="311"/>
      <c r="C844" s="311"/>
      <c r="D844" s="311"/>
      <c r="E844" s="311"/>
      <c r="F844" s="311"/>
      <c r="G844" s="247"/>
      <c r="H844" s="247"/>
      <c r="I844" s="247"/>
      <c r="J844" s="247"/>
      <c r="K844" s="247"/>
      <c r="L844" s="247"/>
      <c r="M844" s="247"/>
      <c r="N844" s="247"/>
    </row>
    <row r="845">
      <c r="A845" s="311"/>
      <c r="B845" s="311"/>
      <c r="C845" s="311"/>
      <c r="D845" s="311"/>
      <c r="E845" s="311"/>
      <c r="F845" s="311"/>
      <c r="G845" s="247"/>
      <c r="H845" s="247"/>
      <c r="I845" s="247"/>
      <c r="J845" s="247"/>
      <c r="K845" s="247"/>
      <c r="L845" s="247"/>
      <c r="M845" s="247"/>
      <c r="N845" s="247"/>
    </row>
    <row r="846">
      <c r="A846" s="311"/>
      <c r="B846" s="311"/>
      <c r="C846" s="311"/>
      <c r="D846" s="311"/>
      <c r="E846" s="311"/>
      <c r="F846" s="311"/>
      <c r="G846" s="247"/>
      <c r="H846" s="247"/>
      <c r="I846" s="247"/>
      <c r="J846" s="247"/>
      <c r="K846" s="247"/>
      <c r="L846" s="247"/>
      <c r="M846" s="247"/>
      <c r="N846" s="247"/>
    </row>
    <row r="847">
      <c r="A847" s="311"/>
      <c r="B847" s="311"/>
      <c r="C847" s="311"/>
      <c r="D847" s="311"/>
      <c r="E847" s="311"/>
      <c r="F847" s="311"/>
      <c r="G847" s="247"/>
      <c r="H847" s="247"/>
      <c r="I847" s="247"/>
      <c r="J847" s="247"/>
      <c r="K847" s="247"/>
      <c r="L847" s="247"/>
      <c r="M847" s="247"/>
      <c r="N847" s="247"/>
    </row>
    <row r="848">
      <c r="A848" s="311"/>
      <c r="B848" s="311"/>
      <c r="C848" s="311"/>
      <c r="D848" s="311"/>
      <c r="E848" s="311"/>
      <c r="F848" s="311"/>
      <c r="G848" s="247"/>
      <c r="H848" s="247"/>
      <c r="I848" s="247"/>
      <c r="J848" s="247"/>
      <c r="K848" s="247"/>
      <c r="L848" s="247"/>
      <c r="M848" s="247"/>
      <c r="N848" s="247"/>
    </row>
    <row r="849">
      <c r="A849" s="311"/>
      <c r="B849" s="311"/>
      <c r="C849" s="311"/>
      <c r="D849" s="311"/>
      <c r="E849" s="311"/>
      <c r="F849" s="311"/>
      <c r="G849" s="247"/>
      <c r="H849" s="247"/>
      <c r="I849" s="247"/>
      <c r="J849" s="247"/>
      <c r="K849" s="247"/>
      <c r="L849" s="247"/>
      <c r="M849" s="247"/>
      <c r="N849" s="247"/>
    </row>
    <row r="850">
      <c r="A850" s="311"/>
      <c r="B850" s="311"/>
      <c r="C850" s="311"/>
      <c r="D850" s="311"/>
      <c r="E850" s="311"/>
      <c r="F850" s="311"/>
      <c r="G850" s="247"/>
      <c r="H850" s="247"/>
      <c r="I850" s="247"/>
      <c r="J850" s="247"/>
      <c r="K850" s="247"/>
      <c r="L850" s="247"/>
      <c r="M850" s="247"/>
      <c r="N850" s="247"/>
    </row>
    <row r="851">
      <c r="A851" s="311"/>
      <c r="B851" s="311"/>
      <c r="C851" s="311"/>
      <c r="D851" s="311"/>
      <c r="E851" s="311"/>
      <c r="F851" s="311"/>
      <c r="G851" s="247"/>
      <c r="H851" s="247"/>
      <c r="I851" s="247"/>
      <c r="J851" s="247"/>
      <c r="K851" s="247"/>
      <c r="L851" s="247"/>
      <c r="M851" s="247"/>
      <c r="N851" s="247"/>
    </row>
    <row r="852">
      <c r="A852" s="311"/>
      <c r="B852" s="311"/>
      <c r="C852" s="311"/>
      <c r="D852" s="311"/>
      <c r="E852" s="311"/>
      <c r="F852" s="311"/>
      <c r="G852" s="247"/>
      <c r="H852" s="247"/>
      <c r="I852" s="247"/>
      <c r="J852" s="247"/>
      <c r="K852" s="247"/>
      <c r="L852" s="247"/>
      <c r="M852" s="247"/>
      <c r="N852" s="247"/>
    </row>
    <row r="853">
      <c r="A853" s="311"/>
      <c r="B853" s="311"/>
      <c r="C853" s="311"/>
      <c r="D853" s="311"/>
      <c r="E853" s="311"/>
      <c r="F853" s="311"/>
      <c r="G853" s="247"/>
      <c r="H853" s="247"/>
      <c r="I853" s="247"/>
      <c r="J853" s="247"/>
      <c r="K853" s="247"/>
      <c r="L853" s="247"/>
      <c r="M853" s="247"/>
      <c r="N853" s="247"/>
    </row>
    <row r="854">
      <c r="A854" s="311"/>
      <c r="B854" s="311"/>
      <c r="C854" s="311"/>
      <c r="D854" s="311"/>
      <c r="E854" s="311"/>
      <c r="F854" s="311"/>
      <c r="G854" s="247"/>
      <c r="H854" s="247"/>
      <c r="I854" s="247"/>
      <c r="J854" s="247"/>
      <c r="K854" s="247"/>
      <c r="L854" s="247"/>
      <c r="M854" s="247"/>
      <c r="N854" s="247"/>
    </row>
    <row r="855">
      <c r="A855" s="311"/>
      <c r="B855" s="311"/>
      <c r="C855" s="311"/>
      <c r="D855" s="311"/>
      <c r="E855" s="311"/>
      <c r="F855" s="311"/>
      <c r="G855" s="247"/>
      <c r="H855" s="247"/>
      <c r="I855" s="247"/>
      <c r="J855" s="247"/>
      <c r="K855" s="247"/>
      <c r="L855" s="247"/>
      <c r="M855" s="247"/>
      <c r="N855" s="247"/>
    </row>
    <row r="856">
      <c r="A856" s="311"/>
      <c r="B856" s="311"/>
      <c r="C856" s="311"/>
      <c r="D856" s="311"/>
      <c r="E856" s="311"/>
      <c r="F856" s="311"/>
      <c r="G856" s="247"/>
      <c r="H856" s="247"/>
      <c r="I856" s="247"/>
      <c r="J856" s="247"/>
      <c r="K856" s="247"/>
      <c r="L856" s="247"/>
      <c r="M856" s="247"/>
      <c r="N856" s="247"/>
    </row>
    <row r="857">
      <c r="A857" s="311"/>
      <c r="B857" s="311"/>
      <c r="C857" s="311"/>
      <c r="D857" s="311"/>
      <c r="E857" s="311"/>
      <c r="F857" s="311"/>
      <c r="G857" s="247"/>
      <c r="H857" s="247"/>
      <c r="I857" s="247"/>
      <c r="J857" s="247"/>
      <c r="K857" s="247"/>
      <c r="L857" s="247"/>
      <c r="M857" s="247"/>
      <c r="N857" s="247"/>
    </row>
    <row r="858">
      <c r="A858" s="311"/>
      <c r="B858" s="311"/>
      <c r="C858" s="311"/>
      <c r="D858" s="311"/>
      <c r="E858" s="311"/>
      <c r="F858" s="311"/>
      <c r="G858" s="247"/>
      <c r="H858" s="247"/>
      <c r="I858" s="247"/>
      <c r="J858" s="247"/>
      <c r="K858" s="247"/>
      <c r="L858" s="247"/>
      <c r="M858" s="247"/>
      <c r="N858" s="247"/>
    </row>
    <row r="859">
      <c r="A859" s="311"/>
      <c r="B859" s="311"/>
      <c r="C859" s="311"/>
      <c r="D859" s="311"/>
      <c r="E859" s="311"/>
      <c r="F859" s="311"/>
      <c r="G859" s="247"/>
      <c r="H859" s="247"/>
      <c r="I859" s="247"/>
      <c r="J859" s="247"/>
      <c r="K859" s="247"/>
      <c r="L859" s="247"/>
      <c r="M859" s="247"/>
      <c r="N859" s="247"/>
    </row>
    <row r="860">
      <c r="A860" s="311"/>
      <c r="B860" s="311"/>
      <c r="C860" s="311"/>
      <c r="D860" s="311"/>
      <c r="E860" s="311"/>
      <c r="F860" s="311"/>
      <c r="G860" s="247"/>
      <c r="H860" s="247"/>
      <c r="I860" s="247"/>
      <c r="J860" s="247"/>
      <c r="K860" s="247"/>
      <c r="L860" s="247"/>
      <c r="M860" s="247"/>
      <c r="N860" s="247"/>
    </row>
    <row r="861">
      <c r="A861" s="311"/>
      <c r="B861" s="311"/>
      <c r="C861" s="311"/>
      <c r="D861" s="311"/>
      <c r="E861" s="311"/>
      <c r="F861" s="311"/>
      <c r="G861" s="247"/>
      <c r="H861" s="247"/>
      <c r="I861" s="247"/>
      <c r="J861" s="247"/>
      <c r="K861" s="247"/>
      <c r="L861" s="247"/>
      <c r="M861" s="247"/>
      <c r="N861" s="247"/>
    </row>
    <row r="862">
      <c r="A862" s="311"/>
      <c r="B862" s="311"/>
      <c r="C862" s="311"/>
      <c r="D862" s="311"/>
      <c r="E862" s="311"/>
      <c r="F862" s="311"/>
      <c r="G862" s="247"/>
      <c r="H862" s="247"/>
      <c r="I862" s="247"/>
      <c r="J862" s="247"/>
      <c r="K862" s="247"/>
      <c r="L862" s="247"/>
      <c r="M862" s="247"/>
      <c r="N862" s="247"/>
    </row>
    <row r="863">
      <c r="A863" s="311"/>
      <c r="B863" s="311"/>
      <c r="C863" s="311"/>
      <c r="D863" s="311"/>
      <c r="E863" s="311"/>
      <c r="F863" s="311"/>
      <c r="G863" s="247"/>
      <c r="H863" s="247"/>
      <c r="I863" s="247"/>
      <c r="J863" s="247"/>
      <c r="K863" s="247"/>
      <c r="L863" s="247"/>
      <c r="M863" s="247"/>
      <c r="N863" s="247"/>
    </row>
    <row r="864">
      <c r="A864" s="311"/>
      <c r="B864" s="311"/>
      <c r="C864" s="311"/>
      <c r="D864" s="311"/>
      <c r="E864" s="311"/>
      <c r="F864" s="311"/>
      <c r="G864" s="247"/>
      <c r="H864" s="247"/>
      <c r="I864" s="247"/>
      <c r="J864" s="247"/>
      <c r="K864" s="247"/>
      <c r="L864" s="247"/>
      <c r="M864" s="247"/>
      <c r="N864" s="247"/>
    </row>
    <row r="865">
      <c r="A865" s="311"/>
      <c r="B865" s="311"/>
      <c r="C865" s="311"/>
      <c r="D865" s="311"/>
      <c r="E865" s="311"/>
      <c r="F865" s="311"/>
      <c r="G865" s="247"/>
      <c r="H865" s="247"/>
      <c r="I865" s="247"/>
      <c r="J865" s="247"/>
      <c r="K865" s="247"/>
      <c r="L865" s="247"/>
      <c r="M865" s="247"/>
      <c r="N865" s="247"/>
    </row>
    <row r="866">
      <c r="A866" s="311"/>
      <c r="B866" s="311"/>
      <c r="C866" s="311"/>
      <c r="D866" s="311"/>
      <c r="E866" s="311"/>
      <c r="F866" s="311"/>
      <c r="G866" s="247"/>
      <c r="H866" s="247"/>
      <c r="I866" s="247"/>
      <c r="J866" s="247"/>
      <c r="K866" s="247"/>
      <c r="L866" s="247"/>
      <c r="M866" s="247"/>
      <c r="N866" s="247"/>
    </row>
    <row r="867">
      <c r="A867" s="311"/>
      <c r="B867" s="311"/>
      <c r="C867" s="311"/>
      <c r="D867" s="311"/>
      <c r="E867" s="311"/>
      <c r="F867" s="311"/>
      <c r="G867" s="247"/>
      <c r="H867" s="247"/>
      <c r="I867" s="247"/>
      <c r="J867" s="247"/>
      <c r="K867" s="247"/>
      <c r="L867" s="247"/>
      <c r="M867" s="247"/>
      <c r="N867" s="247"/>
    </row>
    <row r="868">
      <c r="A868" s="311"/>
      <c r="B868" s="311"/>
      <c r="C868" s="311"/>
      <c r="D868" s="311"/>
      <c r="E868" s="311"/>
      <c r="F868" s="311"/>
      <c r="G868" s="247"/>
      <c r="H868" s="247"/>
      <c r="I868" s="247"/>
      <c r="J868" s="247"/>
      <c r="K868" s="247"/>
      <c r="L868" s="247"/>
      <c r="M868" s="247"/>
      <c r="N868" s="247"/>
    </row>
    <row r="869">
      <c r="A869" s="311"/>
      <c r="B869" s="311"/>
      <c r="C869" s="311"/>
      <c r="D869" s="311"/>
      <c r="E869" s="311"/>
      <c r="F869" s="311"/>
      <c r="G869" s="247"/>
      <c r="H869" s="247"/>
      <c r="I869" s="247"/>
      <c r="J869" s="247"/>
      <c r="K869" s="247"/>
      <c r="L869" s="247"/>
      <c r="M869" s="247"/>
      <c r="N869" s="247"/>
    </row>
    <row r="870">
      <c r="A870" s="311"/>
      <c r="B870" s="311"/>
      <c r="C870" s="311"/>
      <c r="D870" s="311"/>
      <c r="E870" s="311"/>
      <c r="F870" s="311"/>
      <c r="G870" s="247"/>
      <c r="H870" s="247"/>
      <c r="I870" s="247"/>
      <c r="J870" s="247"/>
      <c r="K870" s="247"/>
      <c r="L870" s="247"/>
      <c r="M870" s="247"/>
      <c r="N870" s="247"/>
    </row>
    <row r="871">
      <c r="A871" s="311"/>
      <c r="B871" s="311"/>
      <c r="C871" s="311"/>
      <c r="D871" s="311"/>
      <c r="E871" s="311"/>
      <c r="F871" s="311"/>
      <c r="G871" s="247"/>
      <c r="H871" s="247"/>
      <c r="I871" s="247"/>
      <c r="J871" s="247"/>
      <c r="K871" s="247"/>
      <c r="L871" s="247"/>
      <c r="M871" s="247"/>
      <c r="N871" s="247"/>
    </row>
    <row r="872">
      <c r="A872" s="311"/>
      <c r="B872" s="311"/>
      <c r="C872" s="311"/>
      <c r="D872" s="311"/>
      <c r="E872" s="311"/>
      <c r="F872" s="311"/>
      <c r="G872" s="247"/>
      <c r="H872" s="247"/>
      <c r="I872" s="247"/>
      <c r="J872" s="247"/>
      <c r="K872" s="247"/>
      <c r="L872" s="247"/>
      <c r="M872" s="247"/>
      <c r="N872" s="247"/>
    </row>
    <row r="873">
      <c r="A873" s="311"/>
      <c r="B873" s="311"/>
      <c r="C873" s="311"/>
      <c r="D873" s="311"/>
      <c r="E873" s="311"/>
      <c r="F873" s="311"/>
      <c r="G873" s="247"/>
      <c r="H873" s="247"/>
      <c r="I873" s="247"/>
      <c r="J873" s="247"/>
      <c r="K873" s="247"/>
      <c r="L873" s="247"/>
      <c r="M873" s="247"/>
      <c r="N873" s="247"/>
    </row>
    <row r="874">
      <c r="A874" s="311"/>
      <c r="B874" s="311"/>
      <c r="C874" s="311"/>
      <c r="D874" s="311"/>
      <c r="E874" s="311"/>
      <c r="F874" s="311"/>
      <c r="G874" s="247"/>
      <c r="H874" s="247"/>
      <c r="I874" s="247"/>
      <c r="J874" s="247"/>
      <c r="K874" s="247"/>
      <c r="L874" s="247"/>
      <c r="M874" s="247"/>
      <c r="N874" s="247"/>
    </row>
    <row r="875">
      <c r="A875" s="311"/>
      <c r="B875" s="311"/>
      <c r="C875" s="311"/>
      <c r="D875" s="311"/>
      <c r="E875" s="311"/>
      <c r="F875" s="311"/>
      <c r="G875" s="247"/>
      <c r="H875" s="247"/>
      <c r="I875" s="247"/>
      <c r="J875" s="247"/>
      <c r="K875" s="247"/>
      <c r="L875" s="247"/>
      <c r="M875" s="247"/>
      <c r="N875" s="247"/>
    </row>
    <row r="876">
      <c r="A876" s="311"/>
      <c r="B876" s="311"/>
      <c r="C876" s="311"/>
      <c r="D876" s="311"/>
      <c r="E876" s="311"/>
      <c r="F876" s="311"/>
      <c r="G876" s="247"/>
      <c r="H876" s="247"/>
      <c r="I876" s="247"/>
      <c r="J876" s="247"/>
      <c r="K876" s="247"/>
      <c r="L876" s="247"/>
      <c r="M876" s="247"/>
      <c r="N876" s="247"/>
    </row>
    <row r="877">
      <c r="A877" s="311"/>
      <c r="B877" s="311"/>
      <c r="C877" s="311"/>
      <c r="D877" s="311"/>
      <c r="E877" s="311"/>
      <c r="F877" s="311"/>
      <c r="G877" s="247"/>
      <c r="H877" s="247"/>
      <c r="I877" s="247"/>
      <c r="J877" s="247"/>
      <c r="K877" s="247"/>
      <c r="L877" s="247"/>
      <c r="M877" s="247"/>
      <c r="N877" s="247"/>
    </row>
    <row r="878">
      <c r="A878" s="311"/>
      <c r="B878" s="311"/>
      <c r="C878" s="311"/>
      <c r="D878" s="311"/>
      <c r="E878" s="311"/>
      <c r="F878" s="311"/>
      <c r="G878" s="247"/>
      <c r="H878" s="247"/>
      <c r="I878" s="247"/>
      <c r="J878" s="247"/>
      <c r="K878" s="247"/>
      <c r="L878" s="247"/>
      <c r="M878" s="247"/>
      <c r="N878" s="247"/>
    </row>
    <row r="879">
      <c r="A879" s="311"/>
      <c r="B879" s="311"/>
      <c r="C879" s="311"/>
      <c r="D879" s="311"/>
      <c r="E879" s="311"/>
      <c r="F879" s="311"/>
      <c r="G879" s="247"/>
      <c r="H879" s="247"/>
      <c r="I879" s="247"/>
      <c r="J879" s="247"/>
      <c r="K879" s="247"/>
      <c r="L879" s="247"/>
      <c r="M879" s="247"/>
      <c r="N879" s="247"/>
    </row>
    <row r="880">
      <c r="A880" s="311"/>
      <c r="B880" s="311"/>
      <c r="C880" s="311"/>
      <c r="D880" s="311"/>
      <c r="E880" s="311"/>
      <c r="F880" s="311"/>
      <c r="G880" s="247"/>
      <c r="H880" s="247"/>
      <c r="I880" s="247"/>
      <c r="J880" s="247"/>
      <c r="K880" s="247"/>
      <c r="L880" s="247"/>
      <c r="M880" s="247"/>
      <c r="N880" s="247"/>
    </row>
    <row r="881">
      <c r="A881" s="311"/>
      <c r="B881" s="311"/>
      <c r="C881" s="311"/>
      <c r="D881" s="311"/>
      <c r="E881" s="311"/>
      <c r="F881" s="311"/>
      <c r="G881" s="247"/>
      <c r="H881" s="247"/>
      <c r="I881" s="247"/>
      <c r="J881" s="247"/>
      <c r="K881" s="247"/>
      <c r="L881" s="247"/>
      <c r="M881" s="247"/>
      <c r="N881" s="247"/>
    </row>
    <row r="882">
      <c r="A882" s="311"/>
      <c r="B882" s="311"/>
      <c r="C882" s="311"/>
      <c r="D882" s="311"/>
      <c r="E882" s="311"/>
      <c r="F882" s="311"/>
      <c r="G882" s="247"/>
      <c r="H882" s="247"/>
      <c r="I882" s="247"/>
      <c r="J882" s="247"/>
      <c r="K882" s="247"/>
      <c r="L882" s="247"/>
      <c r="M882" s="247"/>
      <c r="N882" s="247"/>
    </row>
    <row r="883">
      <c r="A883" s="311"/>
      <c r="B883" s="311"/>
      <c r="C883" s="311"/>
      <c r="D883" s="311"/>
      <c r="E883" s="311"/>
      <c r="F883" s="311"/>
      <c r="G883" s="247"/>
      <c r="H883" s="247"/>
      <c r="I883" s="247"/>
      <c r="J883" s="247"/>
      <c r="K883" s="247"/>
      <c r="L883" s="247"/>
      <c r="M883" s="247"/>
      <c r="N883" s="247"/>
    </row>
    <row r="884">
      <c r="A884" s="311"/>
      <c r="B884" s="311"/>
      <c r="C884" s="311"/>
      <c r="D884" s="311"/>
      <c r="E884" s="311"/>
      <c r="F884" s="311"/>
      <c r="G884" s="247"/>
      <c r="H884" s="247"/>
      <c r="I884" s="247"/>
      <c r="J884" s="247"/>
      <c r="K884" s="247"/>
      <c r="L884" s="247"/>
      <c r="M884" s="247"/>
      <c r="N884" s="247"/>
    </row>
    <row r="885">
      <c r="A885" s="311"/>
      <c r="B885" s="311"/>
      <c r="C885" s="311"/>
      <c r="D885" s="311"/>
      <c r="E885" s="311"/>
      <c r="F885" s="311"/>
      <c r="G885" s="247"/>
      <c r="H885" s="247"/>
      <c r="I885" s="247"/>
      <c r="J885" s="247"/>
      <c r="K885" s="247"/>
      <c r="L885" s="247"/>
      <c r="M885" s="247"/>
      <c r="N885" s="247"/>
    </row>
    <row r="886">
      <c r="A886" s="311"/>
      <c r="B886" s="311"/>
      <c r="C886" s="311"/>
      <c r="D886" s="311"/>
      <c r="E886" s="311"/>
      <c r="F886" s="311"/>
      <c r="G886" s="247"/>
      <c r="H886" s="247"/>
      <c r="I886" s="247"/>
      <c r="J886" s="247"/>
      <c r="K886" s="247"/>
      <c r="L886" s="247"/>
      <c r="M886" s="247"/>
      <c r="N886" s="247"/>
    </row>
    <row r="887">
      <c r="A887" s="311"/>
      <c r="B887" s="311"/>
      <c r="C887" s="311"/>
      <c r="D887" s="311"/>
      <c r="E887" s="311"/>
      <c r="F887" s="311"/>
      <c r="G887" s="247"/>
      <c r="H887" s="247"/>
      <c r="I887" s="247"/>
      <c r="J887" s="247"/>
      <c r="K887" s="247"/>
      <c r="L887" s="247"/>
      <c r="M887" s="247"/>
      <c r="N887" s="247"/>
    </row>
    <row r="888">
      <c r="A888" s="311"/>
      <c r="B888" s="311"/>
      <c r="C888" s="311"/>
      <c r="D888" s="311"/>
      <c r="E888" s="311"/>
      <c r="F888" s="311"/>
      <c r="G888" s="247"/>
      <c r="H888" s="247"/>
      <c r="I888" s="247"/>
      <c r="J888" s="247"/>
      <c r="K888" s="247"/>
      <c r="L888" s="247"/>
      <c r="M888" s="247"/>
      <c r="N888" s="247"/>
    </row>
    <row r="889">
      <c r="A889" s="311"/>
      <c r="B889" s="311"/>
      <c r="C889" s="311"/>
      <c r="D889" s="311"/>
      <c r="E889" s="311"/>
      <c r="F889" s="311"/>
      <c r="G889" s="247"/>
      <c r="H889" s="247"/>
      <c r="I889" s="247"/>
      <c r="J889" s="247"/>
      <c r="K889" s="247"/>
      <c r="L889" s="247"/>
      <c r="M889" s="247"/>
      <c r="N889" s="247"/>
    </row>
    <row r="890">
      <c r="A890" s="311"/>
      <c r="B890" s="311"/>
      <c r="C890" s="311"/>
      <c r="D890" s="311"/>
      <c r="E890" s="311"/>
      <c r="F890" s="311"/>
      <c r="G890" s="247"/>
      <c r="H890" s="247"/>
      <c r="I890" s="247"/>
      <c r="J890" s="247"/>
      <c r="K890" s="247"/>
      <c r="L890" s="247"/>
      <c r="M890" s="247"/>
      <c r="N890" s="247"/>
    </row>
    <row r="891">
      <c r="A891" s="311"/>
      <c r="B891" s="311"/>
      <c r="C891" s="311"/>
      <c r="D891" s="311"/>
      <c r="E891" s="311"/>
      <c r="F891" s="311"/>
      <c r="G891" s="247"/>
      <c r="H891" s="247"/>
      <c r="I891" s="247"/>
      <c r="J891" s="247"/>
      <c r="K891" s="247"/>
      <c r="L891" s="247"/>
      <c r="M891" s="247"/>
      <c r="N891" s="247"/>
    </row>
    <row r="892">
      <c r="A892" s="311"/>
      <c r="B892" s="311"/>
      <c r="C892" s="311"/>
      <c r="D892" s="311"/>
      <c r="E892" s="311"/>
      <c r="F892" s="311"/>
      <c r="G892" s="247"/>
      <c r="H892" s="247"/>
      <c r="I892" s="247"/>
      <c r="J892" s="247"/>
      <c r="K892" s="247"/>
      <c r="L892" s="247"/>
      <c r="M892" s="247"/>
      <c r="N892" s="247"/>
    </row>
    <row r="893">
      <c r="A893" s="311"/>
      <c r="B893" s="311"/>
      <c r="C893" s="311"/>
      <c r="D893" s="311"/>
      <c r="E893" s="311"/>
      <c r="F893" s="311"/>
      <c r="G893" s="247"/>
      <c r="H893" s="247"/>
      <c r="I893" s="247"/>
      <c r="J893" s="247"/>
      <c r="K893" s="247"/>
      <c r="L893" s="247"/>
      <c r="M893" s="247"/>
      <c r="N893" s="247"/>
    </row>
    <row r="894">
      <c r="A894" s="311"/>
      <c r="B894" s="311"/>
      <c r="C894" s="311"/>
      <c r="D894" s="311"/>
      <c r="E894" s="311"/>
      <c r="F894" s="311"/>
      <c r="G894" s="247"/>
      <c r="H894" s="247"/>
      <c r="I894" s="247"/>
      <c r="J894" s="247"/>
      <c r="K894" s="247"/>
      <c r="L894" s="247"/>
      <c r="M894" s="247"/>
      <c r="N894" s="247"/>
    </row>
    <row r="895">
      <c r="A895" s="311"/>
      <c r="B895" s="311"/>
      <c r="C895" s="311"/>
      <c r="D895" s="311"/>
      <c r="E895" s="311"/>
      <c r="F895" s="311"/>
      <c r="G895" s="247"/>
      <c r="H895" s="247"/>
      <c r="I895" s="247"/>
      <c r="J895" s="247"/>
      <c r="K895" s="247"/>
      <c r="L895" s="247"/>
      <c r="M895" s="247"/>
      <c r="N895" s="247"/>
    </row>
    <row r="896">
      <c r="A896" s="311"/>
      <c r="B896" s="311"/>
      <c r="C896" s="311"/>
      <c r="D896" s="311"/>
      <c r="E896" s="311"/>
      <c r="F896" s="311"/>
      <c r="G896" s="247"/>
      <c r="H896" s="247"/>
      <c r="I896" s="247"/>
      <c r="J896" s="247"/>
      <c r="K896" s="247"/>
      <c r="L896" s="247"/>
      <c r="M896" s="247"/>
      <c r="N896" s="247"/>
    </row>
    <row r="897">
      <c r="A897" s="311"/>
      <c r="B897" s="311"/>
      <c r="C897" s="311"/>
      <c r="D897" s="311"/>
      <c r="E897" s="311"/>
      <c r="F897" s="311"/>
      <c r="G897" s="247"/>
      <c r="H897" s="247"/>
      <c r="I897" s="247"/>
      <c r="J897" s="247"/>
      <c r="K897" s="247"/>
      <c r="L897" s="247"/>
      <c r="M897" s="247"/>
      <c r="N897" s="247"/>
    </row>
    <row r="898">
      <c r="A898" s="311"/>
      <c r="B898" s="311"/>
      <c r="C898" s="311"/>
      <c r="D898" s="311"/>
      <c r="E898" s="311"/>
      <c r="F898" s="311"/>
      <c r="G898" s="247"/>
      <c r="H898" s="247"/>
      <c r="I898" s="247"/>
      <c r="J898" s="247"/>
      <c r="K898" s="247"/>
      <c r="L898" s="247"/>
      <c r="M898" s="247"/>
      <c r="N898" s="247"/>
    </row>
    <row r="899">
      <c r="A899" s="311"/>
      <c r="B899" s="311"/>
      <c r="C899" s="311"/>
      <c r="D899" s="311"/>
      <c r="E899" s="311"/>
      <c r="F899" s="311"/>
      <c r="G899" s="247"/>
      <c r="H899" s="247"/>
      <c r="I899" s="247"/>
      <c r="J899" s="247"/>
      <c r="K899" s="247"/>
      <c r="L899" s="247"/>
      <c r="M899" s="247"/>
      <c r="N899" s="247"/>
    </row>
    <row r="900">
      <c r="A900" s="311"/>
      <c r="B900" s="311"/>
      <c r="C900" s="311"/>
      <c r="D900" s="311"/>
      <c r="E900" s="311"/>
      <c r="F900" s="311"/>
      <c r="G900" s="247"/>
      <c r="H900" s="247"/>
      <c r="I900" s="247"/>
      <c r="J900" s="247"/>
      <c r="K900" s="247"/>
      <c r="L900" s="247"/>
      <c r="M900" s="247"/>
      <c r="N900" s="247"/>
    </row>
    <row r="901">
      <c r="A901" s="311"/>
      <c r="B901" s="311"/>
      <c r="C901" s="311"/>
      <c r="D901" s="311"/>
      <c r="E901" s="311"/>
      <c r="F901" s="311"/>
      <c r="G901" s="247"/>
      <c r="H901" s="247"/>
      <c r="I901" s="247"/>
      <c r="J901" s="247"/>
      <c r="K901" s="247"/>
      <c r="L901" s="247"/>
      <c r="M901" s="247"/>
      <c r="N901" s="247"/>
    </row>
    <row r="902">
      <c r="A902" s="311"/>
      <c r="B902" s="311"/>
      <c r="C902" s="311"/>
      <c r="D902" s="311"/>
      <c r="E902" s="311"/>
      <c r="F902" s="311"/>
      <c r="G902" s="247"/>
      <c r="H902" s="247"/>
      <c r="I902" s="247"/>
      <c r="J902" s="247"/>
      <c r="K902" s="247"/>
      <c r="L902" s="247"/>
      <c r="M902" s="247"/>
      <c r="N902" s="247"/>
    </row>
    <row r="903">
      <c r="A903" s="311"/>
      <c r="B903" s="311"/>
      <c r="C903" s="311"/>
      <c r="D903" s="311"/>
      <c r="E903" s="311"/>
      <c r="F903" s="311"/>
      <c r="G903" s="247"/>
      <c r="H903" s="247"/>
      <c r="I903" s="247"/>
      <c r="J903" s="247"/>
      <c r="K903" s="247"/>
      <c r="L903" s="247"/>
      <c r="M903" s="247"/>
      <c r="N903" s="247"/>
    </row>
    <row r="904">
      <c r="A904" s="311"/>
      <c r="B904" s="311"/>
      <c r="C904" s="311"/>
      <c r="D904" s="311"/>
      <c r="E904" s="311"/>
      <c r="F904" s="311"/>
      <c r="G904" s="247"/>
      <c r="H904" s="247"/>
      <c r="I904" s="247"/>
      <c r="J904" s="247"/>
      <c r="K904" s="247"/>
      <c r="L904" s="247"/>
      <c r="M904" s="247"/>
      <c r="N904" s="247"/>
    </row>
    <row r="905">
      <c r="A905" s="311"/>
      <c r="B905" s="311"/>
      <c r="C905" s="311"/>
      <c r="D905" s="311"/>
      <c r="E905" s="311"/>
      <c r="F905" s="311"/>
      <c r="G905" s="247"/>
      <c r="H905" s="247"/>
      <c r="I905" s="247"/>
      <c r="J905" s="247"/>
      <c r="K905" s="247"/>
      <c r="L905" s="247"/>
      <c r="M905" s="247"/>
      <c r="N905" s="247"/>
    </row>
    <row r="906">
      <c r="A906" s="311"/>
      <c r="B906" s="311"/>
      <c r="C906" s="311"/>
      <c r="D906" s="311"/>
      <c r="E906" s="311"/>
      <c r="F906" s="311"/>
      <c r="G906" s="247"/>
      <c r="H906" s="247"/>
      <c r="I906" s="247"/>
      <c r="J906" s="247"/>
      <c r="K906" s="247"/>
      <c r="L906" s="247"/>
      <c r="M906" s="247"/>
      <c r="N906" s="247"/>
    </row>
    <row r="907">
      <c r="A907" s="311"/>
      <c r="B907" s="311"/>
      <c r="C907" s="311"/>
      <c r="D907" s="311"/>
      <c r="E907" s="311"/>
      <c r="F907" s="311"/>
      <c r="G907" s="247"/>
      <c r="H907" s="247"/>
      <c r="I907" s="247"/>
      <c r="J907" s="247"/>
      <c r="K907" s="247"/>
      <c r="L907" s="247"/>
      <c r="M907" s="247"/>
      <c r="N907" s="247"/>
    </row>
    <row r="908">
      <c r="A908" s="311"/>
      <c r="B908" s="311"/>
      <c r="C908" s="311"/>
      <c r="D908" s="311"/>
      <c r="E908" s="311"/>
      <c r="F908" s="311"/>
      <c r="G908" s="247"/>
      <c r="H908" s="247"/>
      <c r="I908" s="247"/>
      <c r="J908" s="247"/>
      <c r="K908" s="247"/>
      <c r="L908" s="247"/>
      <c r="M908" s="247"/>
      <c r="N908" s="247"/>
    </row>
    <row r="909">
      <c r="A909" s="311"/>
      <c r="B909" s="311"/>
      <c r="C909" s="311"/>
      <c r="D909" s="311"/>
      <c r="E909" s="311"/>
      <c r="F909" s="311"/>
      <c r="G909" s="247"/>
      <c r="H909" s="247"/>
      <c r="I909" s="247"/>
      <c r="J909" s="247"/>
      <c r="K909" s="247"/>
      <c r="L909" s="247"/>
      <c r="M909" s="247"/>
      <c r="N909" s="247"/>
    </row>
    <row r="910">
      <c r="A910" s="311"/>
      <c r="B910" s="311"/>
      <c r="C910" s="311"/>
      <c r="D910" s="311"/>
      <c r="E910" s="311"/>
      <c r="F910" s="311"/>
      <c r="G910" s="247"/>
      <c r="H910" s="247"/>
      <c r="I910" s="247"/>
      <c r="J910" s="247"/>
      <c r="K910" s="247"/>
      <c r="L910" s="247"/>
      <c r="M910" s="247"/>
      <c r="N910" s="247"/>
    </row>
    <row r="911">
      <c r="A911" s="311"/>
      <c r="B911" s="311"/>
      <c r="C911" s="311"/>
      <c r="D911" s="311"/>
      <c r="E911" s="311"/>
      <c r="F911" s="311"/>
      <c r="G911" s="247"/>
      <c r="H911" s="247"/>
      <c r="I911" s="247"/>
      <c r="J911" s="247"/>
      <c r="K911" s="247"/>
      <c r="L911" s="247"/>
      <c r="M911" s="247"/>
      <c r="N911" s="247"/>
    </row>
    <row r="912">
      <c r="A912" s="311"/>
      <c r="B912" s="311"/>
      <c r="C912" s="311"/>
      <c r="D912" s="311"/>
      <c r="E912" s="311"/>
      <c r="F912" s="311"/>
      <c r="G912" s="247"/>
      <c r="H912" s="247"/>
      <c r="I912" s="247"/>
      <c r="J912" s="247"/>
      <c r="K912" s="247"/>
      <c r="L912" s="247"/>
      <c r="M912" s="247"/>
      <c r="N912" s="247"/>
    </row>
    <row r="913">
      <c r="A913" s="311"/>
      <c r="B913" s="311"/>
      <c r="C913" s="311"/>
      <c r="D913" s="311"/>
      <c r="E913" s="311"/>
      <c r="F913" s="311"/>
      <c r="G913" s="247"/>
      <c r="H913" s="247"/>
      <c r="I913" s="247"/>
      <c r="J913" s="247"/>
      <c r="K913" s="247"/>
      <c r="L913" s="247"/>
      <c r="M913" s="247"/>
      <c r="N913" s="247"/>
    </row>
    <row r="914">
      <c r="A914" s="311"/>
      <c r="B914" s="311"/>
      <c r="C914" s="311"/>
      <c r="D914" s="311"/>
      <c r="E914" s="311"/>
      <c r="F914" s="311"/>
      <c r="G914" s="247"/>
      <c r="H914" s="247"/>
      <c r="I914" s="247"/>
      <c r="J914" s="247"/>
      <c r="K914" s="247"/>
      <c r="L914" s="247"/>
      <c r="M914" s="247"/>
      <c r="N914" s="247"/>
    </row>
    <row r="915">
      <c r="A915" s="311"/>
      <c r="B915" s="311"/>
      <c r="C915" s="311"/>
      <c r="D915" s="311"/>
      <c r="E915" s="311"/>
      <c r="F915" s="311"/>
      <c r="G915" s="247"/>
      <c r="H915" s="247"/>
      <c r="I915" s="247"/>
      <c r="J915" s="247"/>
      <c r="K915" s="247"/>
      <c r="L915" s="247"/>
      <c r="M915" s="247"/>
      <c r="N915" s="247"/>
    </row>
    <row r="916">
      <c r="A916" s="311"/>
      <c r="B916" s="311"/>
      <c r="C916" s="311"/>
      <c r="D916" s="311"/>
      <c r="E916" s="311"/>
      <c r="F916" s="311"/>
      <c r="G916" s="247"/>
      <c r="H916" s="247"/>
      <c r="I916" s="247"/>
      <c r="J916" s="247"/>
      <c r="K916" s="247"/>
      <c r="L916" s="247"/>
      <c r="M916" s="247"/>
      <c r="N916" s="247"/>
    </row>
    <row r="917">
      <c r="A917" s="311"/>
      <c r="B917" s="311"/>
      <c r="C917" s="311"/>
      <c r="D917" s="311"/>
      <c r="E917" s="311"/>
      <c r="F917" s="311"/>
      <c r="G917" s="247"/>
      <c r="H917" s="247"/>
      <c r="I917" s="247"/>
      <c r="J917" s="247"/>
      <c r="K917" s="247"/>
      <c r="L917" s="247"/>
      <c r="M917" s="247"/>
      <c r="N917" s="247"/>
    </row>
    <row r="918">
      <c r="A918" s="311"/>
      <c r="B918" s="311"/>
      <c r="C918" s="311"/>
      <c r="D918" s="311"/>
      <c r="E918" s="311"/>
      <c r="F918" s="311"/>
      <c r="G918" s="247"/>
      <c r="H918" s="247"/>
      <c r="I918" s="247"/>
      <c r="J918" s="247"/>
      <c r="K918" s="247"/>
      <c r="L918" s="247"/>
      <c r="M918" s="247"/>
      <c r="N918" s="247"/>
    </row>
    <row r="919">
      <c r="A919" s="311"/>
      <c r="B919" s="311"/>
      <c r="C919" s="311"/>
      <c r="D919" s="311"/>
      <c r="E919" s="311"/>
      <c r="F919" s="311"/>
      <c r="G919" s="247"/>
      <c r="H919" s="247"/>
      <c r="I919" s="247"/>
      <c r="J919" s="247"/>
      <c r="K919" s="247"/>
      <c r="L919" s="247"/>
      <c r="M919" s="247"/>
      <c r="N919" s="247"/>
    </row>
    <row r="920">
      <c r="A920" s="311"/>
      <c r="B920" s="311"/>
      <c r="C920" s="311"/>
      <c r="D920" s="311"/>
      <c r="E920" s="311"/>
      <c r="F920" s="311"/>
      <c r="G920" s="247"/>
      <c r="H920" s="247"/>
      <c r="I920" s="247"/>
      <c r="J920" s="247"/>
      <c r="K920" s="247"/>
      <c r="L920" s="247"/>
      <c r="M920" s="247"/>
      <c r="N920" s="247"/>
    </row>
    <row r="921">
      <c r="A921" s="311"/>
      <c r="B921" s="311"/>
      <c r="C921" s="311"/>
      <c r="D921" s="311"/>
      <c r="E921" s="311"/>
      <c r="F921" s="311"/>
      <c r="G921" s="247"/>
      <c r="H921" s="247"/>
      <c r="I921" s="247"/>
      <c r="J921" s="247"/>
      <c r="K921" s="247"/>
      <c r="L921" s="247"/>
      <c r="M921" s="247"/>
      <c r="N921" s="247"/>
    </row>
    <row r="922">
      <c r="A922" s="311"/>
      <c r="B922" s="311"/>
      <c r="C922" s="311"/>
      <c r="D922" s="311"/>
      <c r="E922" s="311"/>
      <c r="F922" s="311"/>
      <c r="G922" s="247"/>
      <c r="H922" s="247"/>
      <c r="I922" s="247"/>
      <c r="J922" s="247"/>
      <c r="K922" s="247"/>
      <c r="L922" s="247"/>
      <c r="M922" s="247"/>
      <c r="N922" s="247"/>
    </row>
    <row r="923">
      <c r="A923" s="311"/>
      <c r="B923" s="311"/>
      <c r="C923" s="311"/>
      <c r="D923" s="311"/>
      <c r="E923" s="311"/>
      <c r="F923" s="311"/>
      <c r="G923" s="247"/>
      <c r="H923" s="247"/>
      <c r="I923" s="247"/>
      <c r="J923" s="247"/>
      <c r="K923" s="247"/>
      <c r="L923" s="247"/>
      <c r="M923" s="247"/>
      <c r="N923" s="247"/>
    </row>
    <row r="924">
      <c r="A924" s="311"/>
      <c r="B924" s="311"/>
      <c r="C924" s="311"/>
      <c r="D924" s="311"/>
      <c r="E924" s="311"/>
      <c r="F924" s="311"/>
      <c r="G924" s="247"/>
      <c r="H924" s="247"/>
      <c r="I924" s="247"/>
      <c r="J924" s="247"/>
      <c r="K924" s="247"/>
      <c r="L924" s="247"/>
      <c r="M924" s="247"/>
      <c r="N924" s="247"/>
    </row>
    <row r="925">
      <c r="A925" s="311"/>
      <c r="B925" s="311"/>
      <c r="C925" s="311"/>
      <c r="D925" s="311"/>
      <c r="E925" s="311"/>
      <c r="F925" s="311"/>
      <c r="G925" s="247"/>
      <c r="H925" s="247"/>
      <c r="I925" s="247"/>
      <c r="J925" s="247"/>
      <c r="K925" s="247"/>
      <c r="L925" s="247"/>
      <c r="M925" s="247"/>
      <c r="N925" s="247"/>
    </row>
    <row r="926">
      <c r="A926" s="311"/>
      <c r="B926" s="311"/>
      <c r="C926" s="311"/>
      <c r="D926" s="311"/>
      <c r="E926" s="311"/>
      <c r="F926" s="311"/>
      <c r="G926" s="247"/>
      <c r="H926" s="247"/>
      <c r="I926" s="247"/>
      <c r="J926" s="247"/>
      <c r="K926" s="247"/>
      <c r="L926" s="247"/>
      <c r="M926" s="247"/>
      <c r="N926" s="247"/>
    </row>
    <row r="927">
      <c r="A927" s="311"/>
      <c r="B927" s="311"/>
      <c r="C927" s="311"/>
      <c r="D927" s="311"/>
      <c r="E927" s="311"/>
      <c r="F927" s="311"/>
      <c r="G927" s="247"/>
      <c r="H927" s="247"/>
      <c r="I927" s="247"/>
      <c r="J927" s="247"/>
      <c r="K927" s="247"/>
      <c r="L927" s="247"/>
      <c r="M927" s="247"/>
      <c r="N927" s="247"/>
    </row>
    <row r="928">
      <c r="A928" s="311"/>
      <c r="B928" s="311"/>
      <c r="C928" s="311"/>
      <c r="D928" s="311"/>
      <c r="E928" s="311"/>
      <c r="F928" s="311"/>
      <c r="G928" s="247"/>
      <c r="H928" s="247"/>
      <c r="I928" s="247"/>
      <c r="J928" s="247"/>
      <c r="K928" s="247"/>
      <c r="L928" s="247"/>
      <c r="M928" s="247"/>
      <c r="N928" s="247"/>
    </row>
    <row r="929">
      <c r="A929" s="311"/>
      <c r="B929" s="311"/>
      <c r="C929" s="311"/>
      <c r="D929" s="311"/>
      <c r="E929" s="311"/>
      <c r="F929" s="311"/>
      <c r="G929" s="247"/>
      <c r="H929" s="247"/>
      <c r="I929" s="247"/>
      <c r="J929" s="247"/>
      <c r="K929" s="247"/>
      <c r="L929" s="247"/>
      <c r="M929" s="247"/>
      <c r="N929" s="247"/>
    </row>
    <row r="930">
      <c r="A930" s="311"/>
      <c r="B930" s="311"/>
      <c r="C930" s="311"/>
      <c r="D930" s="311"/>
      <c r="E930" s="311"/>
      <c r="F930" s="311"/>
      <c r="G930" s="247"/>
      <c r="H930" s="247"/>
      <c r="I930" s="247"/>
      <c r="J930" s="247"/>
      <c r="K930" s="247"/>
      <c r="L930" s="247"/>
      <c r="M930" s="247"/>
      <c r="N930" s="247"/>
    </row>
    <row r="931">
      <c r="A931" s="311"/>
      <c r="B931" s="311"/>
      <c r="C931" s="311"/>
      <c r="D931" s="311"/>
      <c r="E931" s="311"/>
      <c r="F931" s="311"/>
      <c r="G931" s="247"/>
      <c r="H931" s="247"/>
      <c r="I931" s="247"/>
      <c r="J931" s="247"/>
      <c r="K931" s="247"/>
      <c r="L931" s="247"/>
      <c r="M931" s="247"/>
      <c r="N931" s="247"/>
    </row>
    <row r="932">
      <c r="A932" s="311"/>
      <c r="B932" s="311"/>
      <c r="C932" s="311"/>
      <c r="D932" s="311"/>
      <c r="E932" s="311"/>
      <c r="F932" s="311"/>
      <c r="G932" s="247"/>
      <c r="H932" s="247"/>
      <c r="I932" s="247"/>
      <c r="J932" s="247"/>
      <c r="K932" s="247"/>
      <c r="L932" s="247"/>
      <c r="M932" s="247"/>
      <c r="N932" s="247"/>
    </row>
    <row r="933">
      <c r="A933" s="311"/>
      <c r="B933" s="311"/>
      <c r="C933" s="311"/>
      <c r="D933" s="311"/>
      <c r="E933" s="311"/>
      <c r="F933" s="311"/>
      <c r="G933" s="247"/>
      <c r="H933" s="247"/>
      <c r="I933" s="247"/>
      <c r="J933" s="247"/>
      <c r="K933" s="247"/>
      <c r="L933" s="247"/>
      <c r="M933" s="247"/>
      <c r="N933" s="247"/>
    </row>
    <row r="934">
      <c r="A934" s="311"/>
      <c r="B934" s="311"/>
      <c r="C934" s="311"/>
      <c r="D934" s="311"/>
      <c r="E934" s="311"/>
      <c r="F934" s="311"/>
      <c r="G934" s="247"/>
      <c r="H934" s="247"/>
      <c r="I934" s="247"/>
      <c r="J934" s="247"/>
      <c r="K934" s="247"/>
      <c r="L934" s="247"/>
      <c r="M934" s="247"/>
      <c r="N934" s="247"/>
    </row>
    <row r="935">
      <c r="A935" s="311"/>
      <c r="B935" s="311"/>
      <c r="C935" s="311"/>
      <c r="D935" s="311"/>
      <c r="E935" s="311"/>
      <c r="F935" s="311"/>
      <c r="G935" s="247"/>
      <c r="H935" s="247"/>
      <c r="I935" s="247"/>
      <c r="J935" s="247"/>
      <c r="K935" s="247"/>
      <c r="L935" s="247"/>
      <c r="M935" s="247"/>
      <c r="N935" s="247"/>
    </row>
    <row r="936">
      <c r="A936" s="311"/>
      <c r="B936" s="311"/>
      <c r="C936" s="311"/>
      <c r="D936" s="311"/>
      <c r="E936" s="311"/>
      <c r="F936" s="311"/>
      <c r="G936" s="247"/>
      <c r="H936" s="247"/>
      <c r="I936" s="247"/>
      <c r="J936" s="247"/>
      <c r="K936" s="247"/>
      <c r="L936" s="247"/>
      <c r="M936" s="247"/>
      <c r="N936" s="247"/>
    </row>
    <row r="937">
      <c r="A937" s="311"/>
      <c r="B937" s="311"/>
      <c r="C937" s="311"/>
      <c r="D937" s="311"/>
      <c r="E937" s="311"/>
      <c r="F937" s="311"/>
      <c r="G937" s="247"/>
      <c r="H937" s="247"/>
      <c r="I937" s="247"/>
      <c r="J937" s="247"/>
      <c r="K937" s="247"/>
      <c r="L937" s="247"/>
      <c r="M937" s="247"/>
      <c r="N937" s="247"/>
    </row>
    <row r="938">
      <c r="A938" s="311"/>
      <c r="B938" s="311"/>
      <c r="C938" s="311"/>
      <c r="D938" s="311"/>
      <c r="E938" s="311"/>
      <c r="F938" s="311"/>
      <c r="G938" s="247"/>
      <c r="H938" s="247"/>
      <c r="I938" s="247"/>
      <c r="J938" s="247"/>
      <c r="K938" s="247"/>
      <c r="L938" s="247"/>
      <c r="M938" s="247"/>
      <c r="N938" s="247"/>
    </row>
    <row r="939">
      <c r="A939" s="311"/>
      <c r="B939" s="311"/>
      <c r="C939" s="311"/>
      <c r="D939" s="311"/>
      <c r="E939" s="311"/>
      <c r="F939" s="311"/>
      <c r="G939" s="247"/>
      <c r="H939" s="247"/>
      <c r="I939" s="247"/>
      <c r="J939" s="247"/>
      <c r="K939" s="247"/>
      <c r="L939" s="247"/>
      <c r="M939" s="247"/>
      <c r="N939" s="247"/>
    </row>
    <row r="940">
      <c r="A940" s="311"/>
      <c r="B940" s="311"/>
      <c r="C940" s="311"/>
      <c r="D940" s="311"/>
      <c r="E940" s="311"/>
      <c r="F940" s="311"/>
      <c r="G940" s="247"/>
      <c r="H940" s="247"/>
      <c r="I940" s="247"/>
      <c r="J940" s="247"/>
      <c r="K940" s="247"/>
      <c r="L940" s="247"/>
      <c r="M940" s="247"/>
      <c r="N940" s="247"/>
    </row>
    <row r="941">
      <c r="A941" s="311"/>
      <c r="B941" s="311"/>
      <c r="C941" s="311"/>
      <c r="D941" s="311"/>
      <c r="E941" s="311"/>
      <c r="F941" s="311"/>
      <c r="G941" s="247"/>
      <c r="H941" s="247"/>
      <c r="I941" s="247"/>
      <c r="J941" s="247"/>
      <c r="K941" s="247"/>
      <c r="L941" s="247"/>
      <c r="M941" s="247"/>
      <c r="N941" s="247"/>
    </row>
    <row r="942">
      <c r="A942" s="311"/>
      <c r="B942" s="311"/>
      <c r="C942" s="311"/>
      <c r="D942" s="311"/>
      <c r="E942" s="311"/>
      <c r="F942" s="311"/>
      <c r="G942" s="247"/>
      <c r="H942" s="247"/>
      <c r="I942" s="247"/>
      <c r="J942" s="247"/>
      <c r="K942" s="247"/>
      <c r="L942" s="247"/>
      <c r="M942" s="247"/>
      <c r="N942" s="247"/>
    </row>
    <row r="943">
      <c r="A943" s="311"/>
      <c r="B943" s="311"/>
      <c r="C943" s="311"/>
      <c r="D943" s="311"/>
      <c r="E943" s="311"/>
      <c r="F943" s="311"/>
      <c r="G943" s="247"/>
      <c r="H943" s="247"/>
      <c r="I943" s="247"/>
      <c r="J943" s="247"/>
      <c r="K943" s="247"/>
      <c r="L943" s="247"/>
      <c r="M943" s="247"/>
      <c r="N943" s="247"/>
    </row>
    <row r="944">
      <c r="A944" s="311"/>
      <c r="B944" s="311"/>
      <c r="C944" s="311"/>
      <c r="D944" s="311"/>
      <c r="E944" s="311"/>
      <c r="F944" s="311"/>
      <c r="G944" s="247"/>
      <c r="H944" s="247"/>
      <c r="I944" s="247"/>
      <c r="J944" s="247"/>
      <c r="K944" s="247"/>
      <c r="L944" s="247"/>
      <c r="M944" s="247"/>
      <c r="N944" s="247"/>
    </row>
    <row r="945">
      <c r="A945" s="311"/>
      <c r="B945" s="311"/>
      <c r="C945" s="311"/>
      <c r="D945" s="311"/>
      <c r="E945" s="311"/>
      <c r="F945" s="311"/>
      <c r="G945" s="247"/>
      <c r="H945" s="247"/>
      <c r="I945" s="247"/>
      <c r="J945" s="247"/>
      <c r="K945" s="247"/>
      <c r="L945" s="247"/>
      <c r="M945" s="247"/>
      <c r="N945" s="247"/>
    </row>
    <row r="946">
      <c r="A946" s="311"/>
      <c r="B946" s="311"/>
      <c r="C946" s="311"/>
      <c r="D946" s="311"/>
      <c r="E946" s="311"/>
      <c r="F946" s="311"/>
      <c r="G946" s="247"/>
      <c r="H946" s="247"/>
      <c r="I946" s="247"/>
      <c r="J946" s="247"/>
      <c r="K946" s="247"/>
      <c r="L946" s="247"/>
      <c r="M946" s="247"/>
      <c r="N946" s="247"/>
    </row>
    <row r="947">
      <c r="A947" s="311"/>
      <c r="B947" s="311"/>
      <c r="C947" s="311"/>
      <c r="D947" s="311"/>
      <c r="E947" s="311"/>
      <c r="F947" s="311"/>
      <c r="G947" s="247"/>
      <c r="H947" s="247"/>
      <c r="I947" s="247"/>
      <c r="J947" s="247"/>
      <c r="K947" s="247"/>
      <c r="L947" s="247"/>
      <c r="M947" s="247"/>
      <c r="N947" s="247"/>
    </row>
    <row r="948">
      <c r="A948" s="311"/>
      <c r="B948" s="311"/>
      <c r="C948" s="311"/>
      <c r="D948" s="311"/>
      <c r="E948" s="311"/>
      <c r="F948" s="311"/>
      <c r="G948" s="247"/>
      <c r="H948" s="247"/>
      <c r="I948" s="247"/>
      <c r="J948" s="247"/>
      <c r="K948" s="247"/>
      <c r="L948" s="247"/>
      <c r="M948" s="247"/>
      <c r="N948" s="247"/>
    </row>
    <row r="949">
      <c r="A949" s="311"/>
      <c r="B949" s="311"/>
      <c r="C949" s="311"/>
      <c r="D949" s="311"/>
      <c r="E949" s="311"/>
      <c r="F949" s="311"/>
      <c r="G949" s="247"/>
      <c r="H949" s="247"/>
      <c r="I949" s="247"/>
      <c r="J949" s="247"/>
      <c r="K949" s="247"/>
      <c r="L949" s="247"/>
      <c r="M949" s="247"/>
      <c r="N949" s="247"/>
    </row>
    <row r="950">
      <c r="A950" s="311"/>
      <c r="B950" s="311"/>
      <c r="C950" s="311"/>
      <c r="D950" s="311"/>
      <c r="E950" s="311"/>
      <c r="F950" s="311"/>
      <c r="G950" s="247"/>
      <c r="H950" s="247"/>
      <c r="I950" s="247"/>
      <c r="J950" s="247"/>
      <c r="K950" s="247"/>
      <c r="L950" s="247"/>
      <c r="M950" s="247"/>
      <c r="N950" s="247"/>
    </row>
    <row r="951">
      <c r="A951" s="311"/>
      <c r="B951" s="311"/>
      <c r="C951" s="311"/>
      <c r="D951" s="311"/>
      <c r="E951" s="311"/>
      <c r="F951" s="311"/>
      <c r="G951" s="247"/>
      <c r="H951" s="247"/>
      <c r="I951" s="247"/>
      <c r="J951" s="247"/>
      <c r="K951" s="247"/>
      <c r="L951" s="247"/>
      <c r="M951" s="247"/>
      <c r="N951" s="247"/>
    </row>
    <row r="952">
      <c r="A952" s="311"/>
      <c r="B952" s="311"/>
      <c r="C952" s="311"/>
      <c r="D952" s="311"/>
      <c r="E952" s="311"/>
      <c r="F952" s="311"/>
      <c r="G952" s="247"/>
      <c r="H952" s="247"/>
      <c r="I952" s="247"/>
      <c r="J952" s="247"/>
      <c r="K952" s="247"/>
      <c r="L952" s="247"/>
      <c r="M952" s="247"/>
      <c r="N952" s="247"/>
    </row>
    <row r="953">
      <c r="A953" s="311"/>
      <c r="B953" s="311"/>
      <c r="C953" s="311"/>
      <c r="D953" s="311"/>
      <c r="E953" s="311"/>
      <c r="F953" s="311"/>
      <c r="G953" s="247"/>
      <c r="H953" s="247"/>
      <c r="I953" s="247"/>
      <c r="J953" s="247"/>
      <c r="K953" s="247"/>
      <c r="L953" s="247"/>
      <c r="M953" s="247"/>
      <c r="N953" s="247"/>
    </row>
    <row r="954">
      <c r="A954" s="311"/>
      <c r="B954" s="311"/>
      <c r="C954" s="311"/>
      <c r="D954" s="311"/>
      <c r="E954" s="311"/>
      <c r="F954" s="311"/>
      <c r="G954" s="247"/>
      <c r="H954" s="247"/>
      <c r="I954" s="247"/>
      <c r="J954" s="247"/>
      <c r="K954" s="247"/>
      <c r="L954" s="247"/>
      <c r="M954" s="247"/>
      <c r="N954" s="247"/>
    </row>
    <row r="955">
      <c r="A955" s="311"/>
      <c r="B955" s="311"/>
      <c r="C955" s="311"/>
      <c r="D955" s="311"/>
      <c r="E955" s="311"/>
      <c r="F955" s="311"/>
      <c r="G955" s="247"/>
      <c r="H955" s="247"/>
      <c r="I955" s="247"/>
      <c r="J955" s="247"/>
      <c r="K955" s="247"/>
      <c r="L955" s="247"/>
      <c r="M955" s="247"/>
      <c r="N955" s="247"/>
    </row>
    <row r="956">
      <c r="A956" s="311"/>
      <c r="B956" s="311"/>
      <c r="C956" s="311"/>
      <c r="D956" s="311"/>
      <c r="E956" s="311"/>
      <c r="F956" s="311"/>
      <c r="G956" s="247"/>
      <c r="H956" s="247"/>
      <c r="I956" s="247"/>
      <c r="J956" s="247"/>
      <c r="K956" s="247"/>
      <c r="L956" s="247"/>
      <c r="M956" s="247"/>
      <c r="N956" s="247"/>
    </row>
    <row r="957">
      <c r="A957" s="311"/>
      <c r="B957" s="311"/>
      <c r="C957" s="311"/>
      <c r="D957" s="311"/>
      <c r="E957" s="311"/>
      <c r="F957" s="311"/>
      <c r="G957" s="247"/>
      <c r="H957" s="247"/>
      <c r="I957" s="247"/>
      <c r="J957" s="247"/>
      <c r="K957" s="247"/>
      <c r="L957" s="247"/>
      <c r="M957" s="247"/>
      <c r="N957" s="247"/>
    </row>
    <row r="958">
      <c r="A958" s="311"/>
      <c r="B958" s="311"/>
      <c r="C958" s="311"/>
      <c r="D958" s="311"/>
      <c r="E958" s="311"/>
      <c r="F958" s="311"/>
      <c r="G958" s="247"/>
      <c r="H958" s="247"/>
      <c r="I958" s="247"/>
      <c r="J958" s="247"/>
      <c r="K958" s="247"/>
      <c r="L958" s="247"/>
      <c r="M958" s="247"/>
      <c r="N958" s="247"/>
    </row>
    <row r="959">
      <c r="A959" s="311"/>
      <c r="B959" s="311"/>
      <c r="C959" s="311"/>
      <c r="D959" s="311"/>
      <c r="E959" s="311"/>
      <c r="F959" s="311"/>
      <c r="G959" s="247"/>
      <c r="H959" s="247"/>
      <c r="I959" s="247"/>
      <c r="J959" s="247"/>
      <c r="K959" s="247"/>
      <c r="L959" s="247"/>
      <c r="M959" s="247"/>
      <c r="N959" s="247"/>
    </row>
    <row r="960">
      <c r="A960" s="311"/>
      <c r="B960" s="311"/>
      <c r="C960" s="311"/>
      <c r="D960" s="311"/>
      <c r="E960" s="311"/>
      <c r="F960" s="311"/>
      <c r="G960" s="247"/>
      <c r="H960" s="247"/>
      <c r="I960" s="247"/>
      <c r="J960" s="247"/>
      <c r="K960" s="247"/>
      <c r="L960" s="247"/>
      <c r="M960" s="247"/>
      <c r="N960" s="247"/>
    </row>
    <row r="961">
      <c r="A961" s="311"/>
      <c r="B961" s="311"/>
      <c r="C961" s="311"/>
      <c r="D961" s="311"/>
      <c r="E961" s="311"/>
      <c r="F961" s="311"/>
      <c r="G961" s="247"/>
      <c r="H961" s="247"/>
      <c r="I961" s="247"/>
      <c r="J961" s="247"/>
      <c r="K961" s="247"/>
      <c r="L961" s="247"/>
      <c r="M961" s="247"/>
      <c r="N961" s="247"/>
    </row>
    <row r="962">
      <c r="A962" s="311"/>
      <c r="B962" s="311"/>
      <c r="C962" s="311"/>
      <c r="D962" s="311"/>
      <c r="E962" s="311"/>
      <c r="F962" s="311"/>
      <c r="G962" s="247"/>
      <c r="H962" s="247"/>
      <c r="I962" s="247"/>
      <c r="J962" s="247"/>
      <c r="K962" s="247"/>
      <c r="L962" s="247"/>
      <c r="M962" s="247"/>
      <c r="N962" s="247"/>
    </row>
    <row r="963">
      <c r="A963" s="311"/>
      <c r="B963" s="311"/>
      <c r="C963" s="311"/>
      <c r="D963" s="311"/>
      <c r="E963" s="311"/>
      <c r="F963" s="311"/>
      <c r="G963" s="247"/>
      <c r="H963" s="247"/>
      <c r="I963" s="247"/>
      <c r="J963" s="247"/>
      <c r="K963" s="247"/>
      <c r="L963" s="247"/>
      <c r="M963" s="247"/>
      <c r="N963" s="247"/>
    </row>
    <row r="964">
      <c r="A964" s="311"/>
      <c r="B964" s="311"/>
      <c r="C964" s="311"/>
      <c r="D964" s="311"/>
      <c r="E964" s="311"/>
      <c r="F964" s="311"/>
      <c r="G964" s="247"/>
      <c r="H964" s="247"/>
      <c r="I964" s="247"/>
      <c r="J964" s="247"/>
      <c r="K964" s="247"/>
      <c r="L964" s="247"/>
      <c r="M964" s="247"/>
      <c r="N964" s="247"/>
    </row>
    <row r="965">
      <c r="A965" s="311"/>
      <c r="B965" s="311"/>
      <c r="C965" s="311"/>
      <c r="D965" s="311"/>
      <c r="E965" s="311"/>
      <c r="F965" s="311"/>
      <c r="G965" s="247"/>
      <c r="H965" s="247"/>
      <c r="I965" s="247"/>
      <c r="J965" s="247"/>
      <c r="K965" s="247"/>
      <c r="L965" s="247"/>
      <c r="M965" s="247"/>
      <c r="N965" s="247"/>
    </row>
    <row r="966">
      <c r="A966" s="311"/>
      <c r="B966" s="311"/>
      <c r="C966" s="311"/>
      <c r="D966" s="311"/>
      <c r="E966" s="311"/>
      <c r="F966" s="311"/>
      <c r="G966" s="247"/>
      <c r="H966" s="247"/>
      <c r="I966" s="247"/>
      <c r="J966" s="247"/>
      <c r="K966" s="247"/>
      <c r="L966" s="247"/>
      <c r="M966" s="247"/>
      <c r="N966" s="247"/>
    </row>
    <row r="967">
      <c r="A967" s="311"/>
      <c r="B967" s="311"/>
      <c r="C967" s="311"/>
      <c r="D967" s="311"/>
      <c r="E967" s="311"/>
      <c r="F967" s="311"/>
      <c r="G967" s="247"/>
      <c r="H967" s="247"/>
      <c r="I967" s="247"/>
      <c r="J967" s="247"/>
      <c r="K967" s="247"/>
      <c r="L967" s="247"/>
      <c r="M967" s="247"/>
      <c r="N967" s="247"/>
    </row>
    <row r="968">
      <c r="A968" s="311"/>
      <c r="B968" s="311"/>
      <c r="C968" s="311"/>
      <c r="D968" s="311"/>
      <c r="E968" s="311"/>
      <c r="F968" s="311"/>
      <c r="G968" s="247"/>
      <c r="H968" s="247"/>
      <c r="I968" s="247"/>
      <c r="J968" s="247"/>
      <c r="K968" s="247"/>
      <c r="L968" s="247"/>
      <c r="M968" s="247"/>
      <c r="N968" s="247"/>
    </row>
    <row r="969">
      <c r="A969" s="311"/>
      <c r="B969" s="311"/>
      <c r="C969" s="311"/>
      <c r="D969" s="311"/>
      <c r="E969" s="311"/>
      <c r="F969" s="311"/>
      <c r="G969" s="247"/>
      <c r="H969" s="247"/>
      <c r="I969" s="247"/>
      <c r="J969" s="247"/>
      <c r="K969" s="247"/>
      <c r="L969" s="247"/>
      <c r="M969" s="247"/>
      <c r="N969" s="247"/>
    </row>
    <row r="970">
      <c r="A970" s="311"/>
      <c r="B970" s="311"/>
      <c r="C970" s="311"/>
      <c r="D970" s="311"/>
      <c r="E970" s="311"/>
      <c r="F970" s="311"/>
      <c r="G970" s="247"/>
      <c r="H970" s="247"/>
      <c r="I970" s="247"/>
      <c r="J970" s="247"/>
      <c r="K970" s="247"/>
      <c r="L970" s="247"/>
      <c r="M970" s="247"/>
      <c r="N970" s="247"/>
    </row>
    <row r="971">
      <c r="A971" s="311"/>
      <c r="B971" s="311"/>
      <c r="C971" s="311"/>
      <c r="D971" s="311"/>
      <c r="E971" s="311"/>
      <c r="F971" s="311"/>
      <c r="G971" s="247"/>
      <c r="H971" s="247"/>
      <c r="I971" s="247"/>
      <c r="J971" s="247"/>
      <c r="K971" s="247"/>
      <c r="L971" s="247"/>
      <c r="M971" s="247"/>
      <c r="N971" s="247"/>
    </row>
    <row r="972">
      <c r="A972" s="311"/>
      <c r="B972" s="311"/>
      <c r="C972" s="311"/>
      <c r="D972" s="311"/>
      <c r="E972" s="311"/>
      <c r="F972" s="311"/>
      <c r="G972" s="247"/>
      <c r="H972" s="247"/>
      <c r="I972" s="247"/>
      <c r="J972" s="247"/>
      <c r="K972" s="247"/>
      <c r="L972" s="247"/>
      <c r="M972" s="247"/>
      <c r="N972" s="247"/>
    </row>
    <row r="973">
      <c r="A973" s="311"/>
      <c r="B973" s="311"/>
      <c r="C973" s="311"/>
      <c r="D973" s="311"/>
      <c r="E973" s="311"/>
      <c r="F973" s="311"/>
      <c r="G973" s="247"/>
      <c r="H973" s="247"/>
      <c r="I973" s="247"/>
      <c r="J973" s="247"/>
      <c r="K973" s="247"/>
      <c r="L973" s="247"/>
      <c r="M973" s="247"/>
      <c r="N973" s="247"/>
    </row>
    <row r="974">
      <c r="A974" s="311"/>
      <c r="B974" s="311"/>
      <c r="C974" s="311"/>
      <c r="D974" s="311"/>
      <c r="E974" s="311"/>
      <c r="F974" s="311"/>
      <c r="G974" s="247"/>
      <c r="H974" s="247"/>
      <c r="I974" s="247"/>
      <c r="J974" s="247"/>
      <c r="K974" s="247"/>
      <c r="L974" s="247"/>
      <c r="M974" s="247"/>
      <c r="N974" s="247"/>
    </row>
    <row r="975">
      <c r="A975" s="311"/>
      <c r="B975" s="311"/>
      <c r="C975" s="311"/>
      <c r="D975" s="311"/>
      <c r="E975" s="311"/>
      <c r="F975" s="311"/>
      <c r="G975" s="247"/>
      <c r="H975" s="247"/>
      <c r="I975" s="247"/>
      <c r="J975" s="247"/>
      <c r="K975" s="247"/>
      <c r="L975" s="247"/>
      <c r="M975" s="247"/>
      <c r="N975" s="247"/>
    </row>
    <row r="976">
      <c r="A976" s="311"/>
      <c r="B976" s="311"/>
      <c r="C976" s="311"/>
      <c r="D976" s="311"/>
      <c r="E976" s="311"/>
      <c r="F976" s="311"/>
      <c r="G976" s="247"/>
      <c r="H976" s="247"/>
      <c r="I976" s="247"/>
      <c r="J976" s="247"/>
      <c r="K976" s="247"/>
      <c r="L976" s="247"/>
      <c r="M976" s="247"/>
      <c r="N976" s="247"/>
    </row>
    <row r="977">
      <c r="A977" s="311"/>
      <c r="B977" s="311"/>
      <c r="C977" s="311"/>
      <c r="D977" s="311"/>
      <c r="E977" s="311"/>
      <c r="F977" s="311"/>
      <c r="G977" s="247"/>
      <c r="H977" s="247"/>
      <c r="I977" s="247"/>
      <c r="J977" s="247"/>
      <c r="K977" s="247"/>
      <c r="L977" s="247"/>
      <c r="M977" s="247"/>
      <c r="N977" s="247"/>
    </row>
    <row r="978">
      <c r="A978" s="311"/>
      <c r="B978" s="311"/>
      <c r="C978" s="311"/>
      <c r="D978" s="311"/>
      <c r="E978" s="311"/>
      <c r="F978" s="311"/>
      <c r="G978" s="247"/>
      <c r="H978" s="247"/>
      <c r="I978" s="247"/>
      <c r="J978" s="247"/>
      <c r="K978" s="247"/>
      <c r="L978" s="247"/>
      <c r="M978" s="247"/>
      <c r="N978" s="247"/>
    </row>
    <row r="979">
      <c r="A979" s="311"/>
      <c r="B979" s="311"/>
      <c r="C979" s="311"/>
      <c r="D979" s="311"/>
      <c r="E979" s="311"/>
      <c r="F979" s="311"/>
      <c r="G979" s="247"/>
      <c r="H979" s="247"/>
      <c r="I979" s="247"/>
      <c r="J979" s="247"/>
      <c r="K979" s="247"/>
      <c r="L979" s="247"/>
      <c r="M979" s="247"/>
      <c r="N979" s="247"/>
    </row>
    <row r="980">
      <c r="A980" s="311"/>
      <c r="B980" s="311"/>
      <c r="C980" s="311"/>
      <c r="D980" s="311"/>
      <c r="E980" s="311"/>
      <c r="F980" s="311"/>
      <c r="G980" s="247"/>
      <c r="H980" s="247"/>
      <c r="I980" s="247"/>
      <c r="J980" s="247"/>
      <c r="K980" s="247"/>
      <c r="L980" s="247"/>
      <c r="M980" s="247"/>
      <c r="N980" s="247"/>
    </row>
    <row r="981">
      <c r="A981" s="311"/>
      <c r="B981" s="311"/>
      <c r="C981" s="311"/>
      <c r="D981" s="311"/>
      <c r="E981" s="311"/>
      <c r="F981" s="311"/>
      <c r="G981" s="247"/>
      <c r="H981" s="247"/>
      <c r="I981" s="247"/>
      <c r="J981" s="247"/>
      <c r="K981" s="247"/>
      <c r="L981" s="247"/>
      <c r="M981" s="247"/>
      <c r="N981" s="247"/>
    </row>
    <row r="982">
      <c r="A982" s="311"/>
      <c r="B982" s="311"/>
      <c r="C982" s="311"/>
      <c r="D982" s="311"/>
      <c r="E982" s="311"/>
      <c r="F982" s="311"/>
      <c r="G982" s="247"/>
      <c r="H982" s="247"/>
      <c r="I982" s="247"/>
      <c r="J982" s="247"/>
      <c r="K982" s="247"/>
      <c r="L982" s="247"/>
      <c r="M982" s="247"/>
      <c r="N982" s="247"/>
    </row>
    <row r="983">
      <c r="A983" s="311"/>
      <c r="B983" s="311"/>
      <c r="C983" s="311"/>
      <c r="D983" s="311"/>
      <c r="E983" s="311"/>
      <c r="F983" s="311"/>
      <c r="G983" s="247"/>
      <c r="H983" s="247"/>
      <c r="I983" s="247"/>
      <c r="J983" s="247"/>
      <c r="K983" s="247"/>
      <c r="L983" s="247"/>
      <c r="M983" s="247"/>
      <c r="N983" s="247"/>
    </row>
    <row r="984">
      <c r="A984" s="311"/>
      <c r="B984" s="311"/>
      <c r="C984" s="311"/>
      <c r="D984" s="311"/>
      <c r="E984" s="311"/>
      <c r="F984" s="311"/>
      <c r="G984" s="247"/>
      <c r="H984" s="247"/>
      <c r="I984" s="247"/>
      <c r="J984" s="247"/>
      <c r="K984" s="247"/>
      <c r="L984" s="247"/>
      <c r="M984" s="247"/>
      <c r="N984" s="247"/>
    </row>
    <row r="985">
      <c r="A985" s="311"/>
      <c r="B985" s="311"/>
      <c r="C985" s="311"/>
      <c r="D985" s="311"/>
      <c r="E985" s="311"/>
      <c r="F985" s="311"/>
      <c r="G985" s="247"/>
      <c r="H985" s="247"/>
      <c r="I985" s="247"/>
      <c r="J985" s="247"/>
      <c r="K985" s="247"/>
      <c r="L985" s="247"/>
      <c r="M985" s="247"/>
      <c r="N985" s="247"/>
    </row>
    <row r="986">
      <c r="A986" s="311"/>
      <c r="B986" s="311"/>
      <c r="C986" s="311"/>
      <c r="D986" s="311"/>
      <c r="E986" s="311"/>
      <c r="F986" s="311"/>
      <c r="G986" s="247"/>
      <c r="H986" s="247"/>
      <c r="I986" s="247"/>
      <c r="J986" s="247"/>
      <c r="K986" s="247"/>
      <c r="L986" s="247"/>
      <c r="M986" s="247"/>
      <c r="N986" s="247"/>
    </row>
    <row r="987">
      <c r="A987" s="311"/>
      <c r="B987" s="311"/>
      <c r="C987" s="311"/>
      <c r="D987" s="311"/>
      <c r="E987" s="311"/>
      <c r="F987" s="311"/>
      <c r="G987" s="247"/>
      <c r="H987" s="247"/>
      <c r="I987" s="247"/>
      <c r="J987" s="247"/>
      <c r="K987" s="247"/>
      <c r="L987" s="247"/>
      <c r="M987" s="247"/>
      <c r="N987" s="247"/>
    </row>
    <row r="988">
      <c r="A988" s="311"/>
      <c r="B988" s="311"/>
      <c r="C988" s="311"/>
      <c r="D988" s="311"/>
      <c r="E988" s="311"/>
      <c r="F988" s="311"/>
      <c r="G988" s="247"/>
      <c r="H988" s="247"/>
      <c r="I988" s="247"/>
      <c r="J988" s="247"/>
      <c r="K988" s="247"/>
      <c r="L988" s="247"/>
      <c r="M988" s="247"/>
      <c r="N988" s="247"/>
    </row>
    <row r="989">
      <c r="A989" s="311"/>
      <c r="B989" s="311"/>
      <c r="C989" s="311"/>
      <c r="D989" s="311"/>
      <c r="E989" s="311"/>
      <c r="F989" s="311"/>
      <c r="G989" s="247"/>
      <c r="H989" s="247"/>
      <c r="I989" s="247"/>
      <c r="J989" s="247"/>
      <c r="K989" s="247"/>
      <c r="L989" s="247"/>
      <c r="M989" s="247"/>
      <c r="N989" s="247"/>
    </row>
    <row r="990">
      <c r="A990" s="311"/>
      <c r="B990" s="311"/>
      <c r="C990" s="311"/>
      <c r="D990" s="311"/>
      <c r="E990" s="311"/>
      <c r="F990" s="311"/>
      <c r="G990" s="247"/>
      <c r="H990" s="247"/>
      <c r="I990" s="247"/>
      <c r="J990" s="247"/>
      <c r="K990" s="247"/>
      <c r="L990" s="247"/>
      <c r="M990" s="247"/>
      <c r="N990" s="247"/>
    </row>
    <row r="991">
      <c r="A991" s="311"/>
      <c r="B991" s="311"/>
      <c r="C991" s="311"/>
      <c r="D991" s="311"/>
      <c r="E991" s="311"/>
      <c r="F991" s="311"/>
      <c r="G991" s="247"/>
      <c r="H991" s="247"/>
      <c r="I991" s="247"/>
      <c r="J991" s="247"/>
      <c r="K991" s="247"/>
      <c r="L991" s="247"/>
      <c r="M991" s="247"/>
      <c r="N991" s="247"/>
    </row>
    <row r="992">
      <c r="A992" s="311"/>
      <c r="B992" s="311"/>
      <c r="C992" s="311"/>
      <c r="D992" s="311"/>
      <c r="E992" s="311"/>
      <c r="F992" s="311"/>
      <c r="G992" s="247"/>
      <c r="H992" s="247"/>
      <c r="I992" s="247"/>
      <c r="J992" s="247"/>
      <c r="K992" s="247"/>
      <c r="L992" s="247"/>
      <c r="M992" s="247"/>
      <c r="N992" s="247"/>
    </row>
    <row r="993">
      <c r="A993" s="311"/>
      <c r="B993" s="311"/>
      <c r="C993" s="311"/>
      <c r="D993" s="311"/>
      <c r="E993" s="311"/>
      <c r="F993" s="311"/>
      <c r="G993" s="247"/>
      <c r="H993" s="247"/>
      <c r="I993" s="247"/>
      <c r="J993" s="247"/>
      <c r="K993" s="247"/>
      <c r="L993" s="247"/>
      <c r="M993" s="247"/>
      <c r="N993" s="247"/>
    </row>
    <row r="994">
      <c r="A994" s="311"/>
      <c r="B994" s="311"/>
      <c r="C994" s="311"/>
      <c r="D994" s="311"/>
      <c r="E994" s="311"/>
      <c r="F994" s="311"/>
      <c r="G994" s="247"/>
      <c r="H994" s="247"/>
      <c r="I994" s="247"/>
      <c r="J994" s="247"/>
      <c r="K994" s="247"/>
      <c r="L994" s="247"/>
      <c r="M994" s="247"/>
      <c r="N994" s="247"/>
    </row>
    <row r="995">
      <c r="A995" s="311"/>
      <c r="B995" s="311"/>
      <c r="C995" s="311"/>
      <c r="D995" s="311"/>
      <c r="E995" s="311"/>
      <c r="F995" s="311"/>
      <c r="G995" s="247"/>
      <c r="H995" s="247"/>
      <c r="I995" s="247"/>
      <c r="J995" s="247"/>
      <c r="K995" s="247"/>
      <c r="L995" s="247"/>
      <c r="M995" s="247"/>
      <c r="N995" s="247"/>
    </row>
    <row r="996">
      <c r="A996" s="311"/>
      <c r="B996" s="311"/>
      <c r="C996" s="311"/>
      <c r="D996" s="311"/>
      <c r="E996" s="311"/>
      <c r="F996" s="311"/>
      <c r="G996" s="247"/>
      <c r="H996" s="247"/>
      <c r="I996" s="247"/>
      <c r="J996" s="247"/>
      <c r="K996" s="247"/>
      <c r="L996" s="247"/>
      <c r="M996" s="247"/>
      <c r="N996" s="247"/>
    </row>
    <row r="997">
      <c r="A997" s="311"/>
      <c r="B997" s="311"/>
      <c r="C997" s="311"/>
      <c r="D997" s="311"/>
      <c r="E997" s="311"/>
      <c r="F997" s="311"/>
      <c r="G997" s="247"/>
      <c r="H997" s="247"/>
      <c r="I997" s="247"/>
      <c r="J997" s="247"/>
      <c r="K997" s="247"/>
      <c r="L997" s="247"/>
      <c r="M997" s="247"/>
      <c r="N997" s="247"/>
    </row>
    <row r="998">
      <c r="A998" s="311"/>
      <c r="B998" s="311"/>
      <c r="C998" s="311"/>
      <c r="D998" s="311"/>
      <c r="E998" s="311"/>
      <c r="F998" s="311"/>
      <c r="G998" s="247"/>
      <c r="H998" s="247"/>
      <c r="I998" s="247"/>
      <c r="J998" s="247"/>
      <c r="K998" s="247"/>
      <c r="L998" s="247"/>
      <c r="M998" s="247"/>
      <c r="N998" s="247"/>
    </row>
    <row r="999">
      <c r="A999" s="311"/>
      <c r="B999" s="311"/>
      <c r="C999" s="311"/>
      <c r="D999" s="311"/>
      <c r="E999" s="311"/>
      <c r="F999" s="311"/>
      <c r="G999" s="247"/>
      <c r="H999" s="247"/>
      <c r="I999" s="247"/>
      <c r="J999" s="247"/>
      <c r="K999" s="247"/>
      <c r="L999" s="247"/>
      <c r="M999" s="247"/>
      <c r="N999" s="247"/>
    </row>
    <row r="1000">
      <c r="A1000" s="311"/>
      <c r="B1000" s="311"/>
      <c r="C1000" s="311"/>
      <c r="D1000" s="311"/>
      <c r="E1000" s="311"/>
      <c r="F1000" s="311"/>
      <c r="G1000" s="247"/>
      <c r="H1000" s="247"/>
      <c r="I1000" s="247"/>
      <c r="J1000" s="247"/>
      <c r="K1000" s="247"/>
      <c r="L1000" s="247"/>
      <c r="M1000" s="247"/>
      <c r="N1000" s="247"/>
    </row>
    <row r="1001">
      <c r="A1001" s="311"/>
      <c r="B1001" s="311"/>
      <c r="C1001" s="311"/>
      <c r="D1001" s="311"/>
      <c r="E1001" s="311"/>
      <c r="F1001" s="311"/>
      <c r="G1001" s="247"/>
      <c r="H1001" s="247"/>
      <c r="I1001" s="247"/>
      <c r="J1001" s="247"/>
      <c r="K1001" s="247"/>
      <c r="L1001" s="247"/>
      <c r="M1001" s="247"/>
      <c r="N1001" s="247"/>
    </row>
  </sheetData>
  <mergeCells count="3">
    <mergeCell ref="A1:C1"/>
    <mergeCell ref="D1:F1"/>
    <mergeCell ref="G1:I1"/>
  </mergeCells>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12"/>
      <c r="B1" s="312" t="s">
        <v>676</v>
      </c>
      <c r="C1" s="72"/>
      <c r="D1" s="72"/>
      <c r="E1" s="72"/>
      <c r="F1" s="72"/>
      <c r="G1" s="72"/>
      <c r="H1" s="72"/>
      <c r="I1" s="72"/>
      <c r="J1" s="72"/>
      <c r="K1" s="72"/>
      <c r="L1" s="72"/>
      <c r="M1" s="72"/>
      <c r="N1" s="72"/>
      <c r="O1" s="72"/>
      <c r="P1" s="72"/>
      <c r="Q1" s="72"/>
      <c r="R1" s="72"/>
      <c r="S1" s="72"/>
      <c r="T1" s="72"/>
      <c r="U1" s="72"/>
      <c r="V1" s="72"/>
      <c r="W1" s="72"/>
      <c r="X1" s="72"/>
      <c r="Y1" s="72"/>
      <c r="Z1" s="234"/>
    </row>
    <row r="2">
      <c r="A2" s="313" t="s">
        <v>389</v>
      </c>
      <c r="B2" s="267" t="s">
        <v>15</v>
      </c>
      <c r="C2" s="267" t="s">
        <v>20</v>
      </c>
      <c r="D2" s="288" t="s">
        <v>24</v>
      </c>
      <c r="E2" s="267" t="s">
        <v>23</v>
      </c>
      <c r="F2" s="267" t="s">
        <v>33</v>
      </c>
      <c r="G2" s="267" t="s">
        <v>39</v>
      </c>
      <c r="H2" s="267" t="s">
        <v>42</v>
      </c>
      <c r="I2" s="267" t="s">
        <v>46</v>
      </c>
      <c r="J2" s="267" t="s">
        <v>47</v>
      </c>
      <c r="K2" s="267" t="s">
        <v>50</v>
      </c>
      <c r="L2" s="267" t="s">
        <v>54</v>
      </c>
      <c r="M2" s="267" t="s">
        <v>56</v>
      </c>
      <c r="N2" s="267" t="s">
        <v>60</v>
      </c>
      <c r="O2" s="267" t="s">
        <v>66</v>
      </c>
      <c r="P2" s="267" t="s">
        <v>68</v>
      </c>
      <c r="Q2" s="267" t="s">
        <v>72</v>
      </c>
      <c r="R2" s="267" t="s">
        <v>74</v>
      </c>
      <c r="S2" s="267" t="s">
        <v>75</v>
      </c>
      <c r="T2" s="314" t="s">
        <v>62</v>
      </c>
      <c r="U2" s="267" t="s">
        <v>79</v>
      </c>
      <c r="V2" s="267" t="s">
        <v>81</v>
      </c>
      <c r="W2" s="267"/>
      <c r="X2" s="267"/>
      <c r="Y2" s="267"/>
      <c r="Z2" s="267"/>
    </row>
    <row r="3">
      <c r="A3" s="296">
        <v>1895.0</v>
      </c>
      <c r="B3" s="267"/>
      <c r="C3" s="267"/>
      <c r="D3" s="267"/>
      <c r="E3" s="267"/>
      <c r="F3" s="267"/>
      <c r="G3" s="267"/>
      <c r="H3" s="267"/>
      <c r="I3" s="267"/>
      <c r="J3" s="267"/>
      <c r="K3" s="267"/>
      <c r="L3" s="267"/>
      <c r="M3" s="267"/>
      <c r="N3" s="267"/>
      <c r="O3" s="267"/>
      <c r="P3" s="267"/>
      <c r="Q3" s="267"/>
      <c r="R3" s="267"/>
      <c r="S3" s="267"/>
      <c r="T3" s="267"/>
      <c r="U3" s="259">
        <v>700.0</v>
      </c>
      <c r="V3" s="267"/>
      <c r="W3" s="267"/>
      <c r="X3" s="267"/>
      <c r="Y3" s="267"/>
      <c r="Z3" s="267"/>
    </row>
    <row r="4">
      <c r="A4" s="296">
        <v>1896.0</v>
      </c>
      <c r="B4" s="288"/>
      <c r="C4" s="267"/>
      <c r="D4" s="267"/>
      <c r="E4" s="267"/>
      <c r="F4" s="267"/>
      <c r="G4" s="267"/>
      <c r="H4" s="267"/>
      <c r="I4" s="267"/>
      <c r="J4" s="267"/>
      <c r="K4" s="267"/>
      <c r="L4" s="267"/>
      <c r="M4" s="267"/>
      <c r="N4" s="267"/>
      <c r="O4" s="267"/>
      <c r="P4" s="267"/>
      <c r="Q4" s="267"/>
      <c r="R4" s="267"/>
      <c r="S4" s="267"/>
      <c r="T4" s="267"/>
      <c r="U4" s="267"/>
      <c r="V4" s="267"/>
      <c r="W4" s="267"/>
      <c r="X4" s="267"/>
      <c r="Y4" s="267"/>
      <c r="Z4" s="267"/>
    </row>
    <row r="5">
      <c r="A5" s="296">
        <v>1897.0</v>
      </c>
      <c r="B5" s="267"/>
      <c r="C5" s="267"/>
      <c r="D5" s="267"/>
      <c r="E5" s="267"/>
      <c r="F5" s="267"/>
      <c r="G5" s="267"/>
      <c r="H5" s="267"/>
      <c r="I5" s="267"/>
      <c r="J5" s="267"/>
      <c r="K5" s="267"/>
      <c r="L5" s="267"/>
      <c r="M5" s="267"/>
      <c r="N5" s="267"/>
      <c r="O5" s="267"/>
      <c r="P5" s="267"/>
      <c r="Q5" s="267"/>
      <c r="R5" s="267"/>
      <c r="S5" s="267"/>
      <c r="T5" s="267"/>
      <c r="U5" s="267"/>
      <c r="V5" s="267"/>
      <c r="W5" s="267"/>
      <c r="X5" s="267"/>
      <c r="Y5" s="267"/>
      <c r="Z5" s="267"/>
    </row>
    <row r="6">
      <c r="A6" s="296">
        <v>1898.0</v>
      </c>
      <c r="B6" s="267"/>
      <c r="C6" s="267"/>
      <c r="D6" s="267"/>
      <c r="E6" s="267"/>
      <c r="F6" s="267"/>
      <c r="G6" s="267"/>
      <c r="H6" s="267"/>
      <c r="I6" s="267"/>
      <c r="J6" s="267"/>
      <c r="K6" s="267"/>
      <c r="L6" s="267"/>
      <c r="M6" s="267"/>
      <c r="N6" s="267"/>
      <c r="O6" s="267"/>
      <c r="P6" s="267"/>
      <c r="Q6" s="267"/>
      <c r="R6" s="267"/>
      <c r="S6" s="267"/>
      <c r="T6" s="267"/>
      <c r="U6" s="267"/>
      <c r="V6" s="267"/>
      <c r="W6" s="267"/>
      <c r="X6" s="267"/>
      <c r="Y6" s="267"/>
      <c r="Z6" s="267"/>
    </row>
    <row r="7">
      <c r="A7" s="296">
        <v>1899.0</v>
      </c>
      <c r="B7" s="267"/>
      <c r="C7" s="267"/>
      <c r="D7" s="267"/>
      <c r="E7" s="267"/>
      <c r="F7" s="267"/>
      <c r="G7" s="267"/>
      <c r="H7" s="267"/>
      <c r="I7" s="267"/>
      <c r="J7" s="267"/>
      <c r="K7" s="267"/>
      <c r="L7" s="267"/>
      <c r="M7" s="267"/>
      <c r="N7" s="267"/>
      <c r="O7" s="267"/>
      <c r="P7" s="267"/>
      <c r="Q7" s="267"/>
      <c r="R7" s="267"/>
      <c r="S7" s="267"/>
      <c r="T7" s="267"/>
      <c r="U7" s="267"/>
      <c r="V7" s="267"/>
      <c r="W7" s="267"/>
      <c r="X7" s="267"/>
      <c r="Y7" s="267"/>
      <c r="Z7" s="267"/>
    </row>
    <row r="8">
      <c r="A8" s="296">
        <v>1900.0</v>
      </c>
      <c r="B8" s="267"/>
      <c r="C8" s="267"/>
      <c r="D8" s="267"/>
      <c r="E8" s="267"/>
      <c r="F8" s="267"/>
      <c r="G8" s="267"/>
      <c r="H8" s="267"/>
      <c r="I8" s="267"/>
      <c r="J8" s="267"/>
      <c r="K8" s="267"/>
      <c r="L8" s="267"/>
      <c r="M8" s="267"/>
      <c r="N8" s="267"/>
      <c r="O8" s="267"/>
      <c r="P8" s="267"/>
      <c r="Q8" s="267"/>
      <c r="R8" s="267"/>
      <c r="S8" s="267"/>
      <c r="T8" s="267"/>
      <c r="U8" s="267"/>
      <c r="V8" s="267"/>
      <c r="W8" s="267"/>
      <c r="X8" s="267"/>
      <c r="Y8" s="267"/>
      <c r="Z8" s="267"/>
    </row>
    <row r="9">
      <c r="A9" s="296">
        <v>1901.0</v>
      </c>
      <c r="B9" s="267"/>
      <c r="C9" s="267"/>
      <c r="D9" s="267"/>
      <c r="E9" s="267"/>
      <c r="F9" s="267"/>
      <c r="G9" s="267"/>
      <c r="H9" s="267"/>
      <c r="I9" s="267"/>
      <c r="J9" s="267"/>
      <c r="K9" s="267"/>
      <c r="L9" s="267"/>
      <c r="M9" s="267"/>
      <c r="N9" s="267"/>
      <c r="O9" s="267"/>
      <c r="P9" s="267"/>
      <c r="Q9" s="267"/>
      <c r="R9" s="267"/>
      <c r="S9" s="267"/>
      <c r="T9" s="267"/>
      <c r="U9" s="267"/>
      <c r="V9" s="267"/>
      <c r="W9" s="267"/>
      <c r="X9" s="267"/>
      <c r="Y9" s="267"/>
      <c r="Z9" s="267"/>
    </row>
    <row r="10">
      <c r="A10" s="296">
        <v>1902.0</v>
      </c>
      <c r="B10" s="267"/>
      <c r="C10" s="267"/>
      <c r="D10" s="267"/>
      <c r="E10" s="267"/>
      <c r="F10" s="267"/>
      <c r="G10" s="267"/>
      <c r="H10" s="267"/>
      <c r="I10" s="267"/>
      <c r="J10" s="267"/>
      <c r="K10" s="267"/>
      <c r="L10" s="267"/>
      <c r="M10" s="267"/>
      <c r="N10" s="267"/>
      <c r="O10" s="267"/>
      <c r="P10" s="267"/>
      <c r="Q10" s="267"/>
      <c r="R10" s="267"/>
      <c r="S10" s="267"/>
      <c r="T10" s="267"/>
      <c r="U10" s="267"/>
      <c r="V10" s="267"/>
      <c r="W10" s="267"/>
      <c r="X10" s="267"/>
      <c r="Y10" s="267"/>
      <c r="Z10" s="267"/>
    </row>
    <row r="11">
      <c r="A11" s="296">
        <v>1903.0</v>
      </c>
      <c r="B11" s="267"/>
      <c r="C11" s="267"/>
      <c r="D11" s="267"/>
      <c r="E11" s="267"/>
      <c r="F11" s="267"/>
      <c r="G11" s="267"/>
      <c r="H11" s="267"/>
      <c r="I11" s="267"/>
      <c r="J11" s="267"/>
      <c r="K11" s="267"/>
      <c r="L11" s="267"/>
      <c r="M11" s="267"/>
      <c r="N11" s="267"/>
      <c r="O11" s="267"/>
      <c r="P11" s="267"/>
      <c r="Q11" s="267"/>
      <c r="R11" s="267"/>
      <c r="S11" s="267"/>
      <c r="T11" s="267"/>
      <c r="U11" s="267"/>
      <c r="V11" s="267"/>
      <c r="W11" s="267"/>
      <c r="X11" s="267"/>
      <c r="Y11" s="267"/>
      <c r="Z11" s="267"/>
    </row>
    <row r="12">
      <c r="A12" s="296">
        <v>1904.0</v>
      </c>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c r="A13" s="296">
        <v>1905.0</v>
      </c>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c r="A14" s="296">
        <v>1906.0</v>
      </c>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c r="A15" s="296">
        <v>1907.0</v>
      </c>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c r="A16" s="296">
        <v>1908.0</v>
      </c>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c r="A17" s="296">
        <v>1909.0</v>
      </c>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c r="A18" s="296">
        <v>1910.0</v>
      </c>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c r="A19" s="296">
        <v>1911.0</v>
      </c>
      <c r="B19" s="267"/>
      <c r="C19" s="267"/>
      <c r="D19" s="267"/>
      <c r="E19" s="267"/>
      <c r="F19" s="267"/>
      <c r="G19" s="267"/>
      <c r="H19" s="267"/>
      <c r="I19" s="267"/>
      <c r="J19" s="267"/>
      <c r="K19" s="267"/>
      <c r="L19" s="267"/>
      <c r="M19" s="267"/>
      <c r="N19" s="267"/>
      <c r="O19" s="267"/>
      <c r="P19" s="267"/>
      <c r="Q19" s="267"/>
      <c r="R19" s="267"/>
      <c r="S19" s="267"/>
      <c r="T19" s="267"/>
      <c r="U19" s="259">
        <v>1467.0</v>
      </c>
      <c r="V19" s="267"/>
      <c r="W19" s="267"/>
      <c r="X19" s="267"/>
      <c r="Y19" s="267"/>
      <c r="Z19" s="267"/>
    </row>
    <row r="20">
      <c r="A20" s="296">
        <v>1912.0</v>
      </c>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c r="A21" s="296">
        <v>1913.0</v>
      </c>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c r="A22" s="296">
        <v>1914.0</v>
      </c>
      <c r="B22" s="267"/>
      <c r="C22" s="267"/>
      <c r="D22" s="267"/>
      <c r="E22" s="267"/>
      <c r="F22" s="267"/>
      <c r="G22" s="267"/>
      <c r="H22" s="267"/>
      <c r="I22" s="267"/>
      <c r="J22" s="267"/>
      <c r="K22" s="267"/>
      <c r="L22" s="267"/>
      <c r="M22" s="267"/>
      <c r="N22" s="267"/>
      <c r="O22" s="267"/>
      <c r="P22" s="267"/>
      <c r="Q22" s="267"/>
      <c r="R22" s="267"/>
      <c r="S22" s="267"/>
      <c r="T22" s="267"/>
      <c r="U22" s="259">
        <f>((1500*2)+(3000*10))/12</f>
        <v>2750</v>
      </c>
      <c r="V22" s="267"/>
      <c r="W22" s="267"/>
      <c r="X22" s="267"/>
      <c r="Y22" s="267"/>
      <c r="Z22" s="267"/>
    </row>
    <row r="23">
      <c r="A23" s="296">
        <v>1915.0</v>
      </c>
      <c r="B23" s="267"/>
      <c r="C23" s="267"/>
      <c r="D23" s="316">
        <v>100.0</v>
      </c>
      <c r="E23" s="317">
        <v>100.0</v>
      </c>
      <c r="F23" s="318">
        <v>120.0</v>
      </c>
      <c r="G23" s="267">
        <v>90.0</v>
      </c>
      <c r="H23" s="267">
        <v>100.0</v>
      </c>
      <c r="I23" s="267">
        <v>100.0</v>
      </c>
      <c r="J23" s="267">
        <v>70.0</v>
      </c>
      <c r="K23" s="267">
        <v>65.0</v>
      </c>
      <c r="L23" s="267">
        <v>50.0</v>
      </c>
      <c r="M23" s="267">
        <v>80.0</v>
      </c>
      <c r="N23" s="267">
        <v>100.0</v>
      </c>
      <c r="O23" s="267">
        <v>65.0</v>
      </c>
      <c r="P23" s="267">
        <v>90.0</v>
      </c>
      <c r="Q23" s="267">
        <v>30.0</v>
      </c>
      <c r="R23" s="267">
        <v>60.0</v>
      </c>
      <c r="S23" s="267">
        <v>50.0</v>
      </c>
      <c r="T23" s="267"/>
      <c r="U23" s="267"/>
      <c r="V23" s="267"/>
      <c r="W23" s="267"/>
      <c r="X23" s="267"/>
      <c r="Y23" s="267"/>
      <c r="Z23" s="267"/>
    </row>
    <row r="24">
      <c r="A24" s="296">
        <v>1916.0</v>
      </c>
      <c r="B24" s="314"/>
      <c r="C24" s="314"/>
      <c r="D24" s="316">
        <v>100.0</v>
      </c>
      <c r="E24" s="316">
        <v>100.0</v>
      </c>
      <c r="F24" s="314">
        <v>120.0</v>
      </c>
      <c r="G24" s="314">
        <v>90.0</v>
      </c>
      <c r="H24" s="314">
        <v>100.0</v>
      </c>
      <c r="I24" s="314">
        <v>100.0</v>
      </c>
      <c r="J24" s="314">
        <v>70.0</v>
      </c>
      <c r="K24" s="314">
        <v>60.0</v>
      </c>
      <c r="L24" s="314">
        <v>50.0</v>
      </c>
      <c r="M24" s="314">
        <v>80.0</v>
      </c>
      <c r="N24" s="314">
        <v>100.0</v>
      </c>
      <c r="O24" s="314">
        <v>65.0</v>
      </c>
      <c r="P24" s="314">
        <v>80.0</v>
      </c>
      <c r="Q24" s="314">
        <v>30.0</v>
      </c>
      <c r="R24" s="314">
        <v>60.0</v>
      </c>
      <c r="S24" s="314">
        <v>50.0</v>
      </c>
      <c r="T24" s="267"/>
      <c r="U24" s="267"/>
      <c r="V24" s="267"/>
      <c r="W24" s="267"/>
      <c r="X24" s="267"/>
      <c r="Y24" s="267"/>
      <c r="Z24" s="267"/>
    </row>
    <row r="25">
      <c r="A25" s="296">
        <v>1917.0</v>
      </c>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c r="A26" s="296">
        <v>1918.0</v>
      </c>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c r="A27" s="296">
        <v>1919.0</v>
      </c>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c r="A28" s="296">
        <v>1920.0</v>
      </c>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c r="A29" s="296">
        <v>1921.0</v>
      </c>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c r="A30" s="296">
        <v>1922.0</v>
      </c>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c r="A31" s="296">
        <v>1923.0</v>
      </c>
      <c r="B31" s="267">
        <v>600.0</v>
      </c>
      <c r="C31" s="267">
        <v>600.0</v>
      </c>
      <c r="D31" s="314">
        <v>75.0</v>
      </c>
      <c r="E31" s="18">
        <v>100.0</v>
      </c>
      <c r="F31" s="314">
        <v>150.0</v>
      </c>
      <c r="G31" s="314">
        <v>90.0</v>
      </c>
      <c r="H31" s="314">
        <v>100.0</v>
      </c>
      <c r="I31" s="314">
        <v>100.0</v>
      </c>
      <c r="J31" s="267">
        <v>75.0</v>
      </c>
      <c r="K31" s="314">
        <v>75.0</v>
      </c>
      <c r="L31" s="314">
        <v>75.0</v>
      </c>
      <c r="M31" s="267"/>
      <c r="N31" s="267">
        <v>120.0</v>
      </c>
      <c r="O31" s="267"/>
      <c r="P31" s="267">
        <v>80.0</v>
      </c>
      <c r="Q31" s="267">
        <v>40.0</v>
      </c>
      <c r="R31" s="267">
        <v>60.0</v>
      </c>
      <c r="S31" s="267">
        <v>50.0</v>
      </c>
      <c r="T31" s="267">
        <v>75.0</v>
      </c>
      <c r="U31" s="267">
        <v>3000.0</v>
      </c>
      <c r="V31" s="267">
        <v>1200.0</v>
      </c>
      <c r="W31" s="267"/>
      <c r="X31" s="267"/>
      <c r="Y31" s="267"/>
      <c r="Z31" s="267"/>
    </row>
    <row r="32">
      <c r="A32" s="296">
        <v>1924.0</v>
      </c>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c r="A33" s="296">
        <v>1925.0</v>
      </c>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c r="A34" s="296">
        <v>1926.0</v>
      </c>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c r="A35" s="296">
        <v>1927.0</v>
      </c>
      <c r="B35" s="267"/>
      <c r="C35" s="267"/>
      <c r="D35" s="267"/>
      <c r="E35" s="267"/>
      <c r="F35" s="316"/>
      <c r="G35" s="267"/>
      <c r="H35" s="267"/>
      <c r="I35" s="267"/>
      <c r="J35" s="267"/>
      <c r="K35" s="316"/>
      <c r="L35" s="267"/>
      <c r="M35" s="267"/>
      <c r="N35" s="267"/>
      <c r="O35" s="267"/>
      <c r="P35" s="267"/>
      <c r="Q35" s="267"/>
      <c r="R35" s="267"/>
      <c r="S35" s="267"/>
      <c r="T35" s="267"/>
      <c r="U35" s="267"/>
      <c r="V35" s="267"/>
      <c r="W35" s="267"/>
      <c r="X35" s="267"/>
      <c r="Y35" s="267"/>
      <c r="Z35" s="267"/>
    </row>
    <row r="36">
      <c r="A36" s="296">
        <v>1928.0</v>
      </c>
      <c r="B36" s="314">
        <v>600.0</v>
      </c>
      <c r="C36" s="318">
        <v>600.0</v>
      </c>
      <c r="D36" s="316"/>
      <c r="E36" s="316">
        <v>120.0</v>
      </c>
      <c r="F36" s="316">
        <v>150.0</v>
      </c>
      <c r="G36" s="316">
        <v>120.0</v>
      </c>
      <c r="H36" s="267"/>
      <c r="I36" s="267"/>
      <c r="J36" s="267"/>
      <c r="K36" s="316">
        <v>150.0</v>
      </c>
      <c r="L36" s="316">
        <v>100.0</v>
      </c>
      <c r="M36" s="267"/>
      <c r="N36" s="267"/>
      <c r="O36" s="267"/>
      <c r="P36" s="267"/>
      <c r="Q36" s="267"/>
      <c r="R36" s="267"/>
      <c r="S36" s="267"/>
      <c r="T36" s="316">
        <v>120.0</v>
      </c>
      <c r="U36" s="318">
        <v>3000.0</v>
      </c>
      <c r="V36" s="267"/>
      <c r="W36" s="267"/>
      <c r="X36" s="267"/>
      <c r="Y36" s="267"/>
      <c r="Z36" s="267"/>
    </row>
    <row r="37">
      <c r="A37" s="296">
        <v>1929.0</v>
      </c>
      <c r="B37" s="319" t="s">
        <v>16</v>
      </c>
      <c r="C37" s="320" t="s">
        <v>16</v>
      </c>
      <c r="D37" s="320"/>
      <c r="E37" s="320" t="s">
        <v>16</v>
      </c>
      <c r="F37" s="320" t="s">
        <v>16</v>
      </c>
      <c r="G37" s="320" t="s">
        <v>16</v>
      </c>
      <c r="H37" s="267"/>
      <c r="I37" s="267"/>
      <c r="J37" s="267"/>
      <c r="K37" s="320" t="s">
        <v>16</v>
      </c>
      <c r="L37" s="320" t="s">
        <v>16</v>
      </c>
      <c r="M37" s="267"/>
      <c r="N37" s="267"/>
      <c r="O37" s="267"/>
      <c r="P37" s="267"/>
      <c r="Q37" s="267"/>
      <c r="R37" s="267"/>
      <c r="S37" s="267"/>
      <c r="T37" s="320" t="s">
        <v>16</v>
      </c>
      <c r="U37" s="320" t="s">
        <v>16</v>
      </c>
      <c r="V37" s="267"/>
      <c r="W37" s="267"/>
      <c r="X37" s="267"/>
      <c r="Y37" s="267"/>
      <c r="Z37" s="267"/>
    </row>
    <row r="38">
      <c r="A38" s="296">
        <v>1930.0</v>
      </c>
      <c r="B38" s="319" t="s">
        <v>16</v>
      </c>
      <c r="C38" s="320" t="s">
        <v>16</v>
      </c>
      <c r="D38" s="320"/>
      <c r="E38" s="320" t="s">
        <v>16</v>
      </c>
      <c r="F38" s="320" t="s">
        <v>16</v>
      </c>
      <c r="G38" s="320" t="s">
        <v>16</v>
      </c>
      <c r="H38" s="267"/>
      <c r="I38" s="267"/>
      <c r="J38" s="267"/>
      <c r="K38" s="320" t="s">
        <v>16</v>
      </c>
      <c r="L38" s="320" t="s">
        <v>16</v>
      </c>
      <c r="M38" s="267"/>
      <c r="N38" s="267"/>
      <c r="O38" s="267"/>
      <c r="P38" s="267"/>
      <c r="Q38" s="267"/>
      <c r="R38" s="267"/>
      <c r="S38" s="267"/>
      <c r="T38" s="320" t="s">
        <v>16</v>
      </c>
      <c r="U38" s="320" t="s">
        <v>16</v>
      </c>
      <c r="V38" s="267"/>
      <c r="W38" s="267"/>
      <c r="X38" s="267"/>
      <c r="Y38" s="267"/>
      <c r="Z38" s="267"/>
    </row>
    <row r="39">
      <c r="A39" s="296">
        <v>1931.0</v>
      </c>
      <c r="B39" s="319" t="s">
        <v>18</v>
      </c>
      <c r="C39" s="320" t="s">
        <v>18</v>
      </c>
      <c r="D39" s="318"/>
      <c r="E39" s="318">
        <v>120.0</v>
      </c>
      <c r="F39" s="318">
        <v>150.0</v>
      </c>
      <c r="G39" s="318">
        <v>120.0</v>
      </c>
      <c r="H39" s="267"/>
      <c r="I39" s="267"/>
      <c r="J39" s="267"/>
      <c r="K39" s="318">
        <v>150.0</v>
      </c>
      <c r="L39" s="318">
        <v>100.0</v>
      </c>
      <c r="M39" s="267"/>
      <c r="N39" s="267"/>
      <c r="O39" s="267"/>
      <c r="P39" s="267"/>
      <c r="Q39" s="267"/>
      <c r="R39" s="267"/>
      <c r="S39" s="267"/>
      <c r="T39" s="318">
        <v>120.0</v>
      </c>
      <c r="U39" s="318">
        <v>3000.0</v>
      </c>
      <c r="V39" s="267"/>
      <c r="W39" s="267"/>
      <c r="X39" s="267"/>
      <c r="Y39" s="267"/>
      <c r="Z39" s="267"/>
    </row>
    <row r="40">
      <c r="A40" s="321" t="s">
        <v>8</v>
      </c>
      <c r="B40" s="314">
        <v>600.0</v>
      </c>
      <c r="C40" s="318">
        <v>600.0</v>
      </c>
      <c r="D40" s="318"/>
      <c r="E40" s="318">
        <v>120.0</v>
      </c>
      <c r="F40" s="318">
        <v>150.0</v>
      </c>
      <c r="G40" s="318">
        <v>120.0</v>
      </c>
      <c r="H40" s="267"/>
      <c r="I40" s="267"/>
      <c r="J40" s="267"/>
      <c r="K40" s="318">
        <v>150.0</v>
      </c>
      <c r="L40" s="318">
        <v>100.0</v>
      </c>
      <c r="M40" s="267"/>
      <c r="N40" s="267"/>
      <c r="O40" s="267"/>
      <c r="P40" s="267"/>
      <c r="Q40" s="267"/>
      <c r="R40" s="267"/>
      <c r="S40" s="267"/>
      <c r="T40" s="318">
        <v>120.0</v>
      </c>
      <c r="U40" s="318">
        <v>3000.0</v>
      </c>
      <c r="V40" s="267"/>
      <c r="W40" s="267"/>
      <c r="X40" s="267"/>
      <c r="Y40" s="267"/>
      <c r="Z40" s="267"/>
    </row>
    <row r="41">
      <c r="A41" s="321" t="s">
        <v>9</v>
      </c>
      <c r="B41" s="314">
        <v>600.0</v>
      </c>
      <c r="C41" s="318">
        <v>600.0</v>
      </c>
      <c r="D41" s="318"/>
      <c r="E41" s="318">
        <v>120.0</v>
      </c>
      <c r="F41" s="320">
        <v>150.0</v>
      </c>
      <c r="G41" s="318">
        <v>120.0</v>
      </c>
      <c r="H41" s="267"/>
      <c r="I41" s="267"/>
      <c r="J41" s="267"/>
      <c r="K41" s="318">
        <v>150.0</v>
      </c>
      <c r="L41" s="320">
        <v>100.0</v>
      </c>
      <c r="M41" s="267"/>
      <c r="N41" s="267"/>
      <c r="O41" s="267"/>
      <c r="P41" s="267"/>
      <c r="Q41" s="267"/>
      <c r="R41" s="267"/>
      <c r="S41" s="267"/>
      <c r="T41" s="318">
        <v>120.0</v>
      </c>
      <c r="U41" s="318">
        <v>3000.0</v>
      </c>
      <c r="V41" s="267"/>
      <c r="W41" s="267"/>
      <c r="X41" s="267"/>
      <c r="Y41" s="267"/>
      <c r="Z41" s="267"/>
    </row>
    <row r="42">
      <c r="A42" s="296">
        <v>1933.0</v>
      </c>
      <c r="B42" s="314">
        <v>600.0</v>
      </c>
      <c r="C42" s="318">
        <v>600.0</v>
      </c>
      <c r="D42" s="318"/>
      <c r="E42" s="318">
        <v>120.0</v>
      </c>
      <c r="F42" s="320">
        <v>150.0</v>
      </c>
      <c r="G42" s="318">
        <v>120.0</v>
      </c>
      <c r="H42" s="267"/>
      <c r="I42" s="267"/>
      <c r="J42" s="267"/>
      <c r="K42" s="318">
        <v>150.0</v>
      </c>
      <c r="L42" s="320">
        <v>100.0</v>
      </c>
      <c r="M42" s="267"/>
      <c r="N42" s="267"/>
      <c r="O42" s="267"/>
      <c r="P42" s="267"/>
      <c r="Q42" s="267"/>
      <c r="R42" s="267"/>
      <c r="S42" s="267"/>
      <c r="T42" s="318">
        <v>140.0</v>
      </c>
      <c r="U42" s="318">
        <v>3000.0</v>
      </c>
      <c r="V42" s="267"/>
      <c r="W42" s="267"/>
      <c r="X42" s="267"/>
      <c r="Y42" s="267"/>
      <c r="Z42" s="267"/>
    </row>
    <row r="43">
      <c r="A43" s="296">
        <v>1934.0</v>
      </c>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c r="A44" s="296">
        <v>1935.0</v>
      </c>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c r="A45" s="296">
        <v>1936.0</v>
      </c>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c r="A46" s="296">
        <v>1937.0</v>
      </c>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c r="A47" s="296">
        <v>1938.0</v>
      </c>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c r="A48" s="296">
        <v>1939.0</v>
      </c>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c r="A49" s="296">
        <v>1940.0</v>
      </c>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c r="A50" s="296">
        <v>1941.0</v>
      </c>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c r="A51" s="296">
        <v>1942.0</v>
      </c>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c r="A52" s="296">
        <v>1943.0</v>
      </c>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c r="A53" s="296">
        <v>1944.0</v>
      </c>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c r="A54" s="296">
        <v>1945.0</v>
      </c>
      <c r="B54" s="314">
        <v>800.0</v>
      </c>
      <c r="C54" s="314">
        <v>800.0</v>
      </c>
      <c r="D54" s="267"/>
      <c r="E54" s="267">
        <v>150.0</v>
      </c>
      <c r="F54" s="304"/>
      <c r="G54" s="304"/>
      <c r="H54" s="267"/>
      <c r="I54" s="267"/>
      <c r="J54" s="267"/>
      <c r="K54" s="267"/>
      <c r="L54" s="267"/>
      <c r="M54" s="267"/>
      <c r="N54" s="267"/>
      <c r="O54" s="267"/>
      <c r="P54" s="267"/>
      <c r="Q54" s="267"/>
      <c r="R54" s="267"/>
      <c r="S54" s="267"/>
      <c r="T54" s="267"/>
      <c r="U54" s="267">
        <v>2000.0</v>
      </c>
      <c r="V54" s="267"/>
      <c r="W54" s="267"/>
      <c r="X54" s="267"/>
      <c r="Y54" s="267"/>
      <c r="Z54" s="267"/>
    </row>
    <row r="55">
      <c r="A55" s="296">
        <v>1946.0</v>
      </c>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row>
    <row r="56">
      <c r="A56" s="296">
        <v>1947.0</v>
      </c>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row>
    <row r="57">
      <c r="A57" s="296">
        <v>1948.0</v>
      </c>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row>
    <row r="58">
      <c r="A58" s="296">
        <v>1949.0</v>
      </c>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row>
    <row r="59">
      <c r="A59" s="296">
        <v>1950.0</v>
      </c>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row>
    <row r="60">
      <c r="A60" s="296">
        <v>1951.0</v>
      </c>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row>
    <row r="61">
      <c r="A61" s="296">
        <v>1952.0</v>
      </c>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row>
    <row r="62">
      <c r="A62" s="296">
        <v>1953.0</v>
      </c>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row>
    <row r="63">
      <c r="A63" s="296">
        <v>1954.0</v>
      </c>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row>
    <row r="64">
      <c r="A64" s="296">
        <v>1955.0</v>
      </c>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row>
    <row r="65">
      <c r="A65" s="296">
        <v>1956.0</v>
      </c>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row>
    <row r="66">
      <c r="A66" s="296">
        <v>1957.0</v>
      </c>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row>
    <row r="67">
      <c r="A67" s="296">
        <v>1958.0</v>
      </c>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row>
    <row r="68">
      <c r="A68" s="296">
        <v>1959.0</v>
      </c>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row>
    <row r="69">
      <c r="A69" s="296">
        <v>1960.0</v>
      </c>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row>
    <row r="70">
      <c r="A70" s="296">
        <v>1961.0</v>
      </c>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row>
    <row r="71">
      <c r="A71" s="296">
        <v>1962.0</v>
      </c>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row>
    <row r="72">
      <c r="A72" s="296">
        <v>1963.0</v>
      </c>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row>
    <row r="73">
      <c r="A73" s="296">
        <v>1964.0</v>
      </c>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row>
    <row r="74">
      <c r="A74" s="296">
        <v>1965.0</v>
      </c>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row>
    <row r="75">
      <c r="A75" s="296">
        <v>1966.0</v>
      </c>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row>
    <row r="76">
      <c r="A76" s="296">
        <v>1967.0</v>
      </c>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row>
    <row r="77">
      <c r="A77" s="296">
        <v>1968.0</v>
      </c>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row>
    <row r="78">
      <c r="A78" s="296">
        <v>1969.0</v>
      </c>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row>
    <row r="79">
      <c r="A79" s="296">
        <v>1970.0</v>
      </c>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row>
    <row r="80">
      <c r="A80" s="296">
        <v>1971.0</v>
      </c>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row>
    <row r="81">
      <c r="A81" s="296">
        <v>1972.0</v>
      </c>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row>
    <row r="82">
      <c r="A82" s="296">
        <v>1973.0</v>
      </c>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row>
    <row r="83">
      <c r="A83" s="296">
        <v>1974.0</v>
      </c>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row>
    <row r="84">
      <c r="A84" s="296">
        <v>1975.0</v>
      </c>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row>
    <row r="85">
      <c r="A85" s="296">
        <v>1976.0</v>
      </c>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row>
    <row r="86">
      <c r="A86" s="296">
        <v>1977.0</v>
      </c>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row>
    <row r="87">
      <c r="A87" s="296">
        <v>1978.0</v>
      </c>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row>
    <row r="88">
      <c r="A88" s="296">
        <v>1979.0</v>
      </c>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row>
    <row r="89">
      <c r="A89" s="296">
        <v>1980.0</v>
      </c>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row>
    <row r="90">
      <c r="A90" s="296">
        <v>1981.0</v>
      </c>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row>
    <row r="91">
      <c r="A91" s="296">
        <v>1982.0</v>
      </c>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row>
    <row r="92">
      <c r="A92" s="296">
        <v>1983.0</v>
      </c>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row>
    <row r="93">
      <c r="A93" s="296">
        <v>1984.0</v>
      </c>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row>
    <row r="94">
      <c r="A94" s="296">
        <v>1985.0</v>
      </c>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row>
    <row r="95">
      <c r="A95" s="296">
        <v>1986.0</v>
      </c>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row>
    <row r="96">
      <c r="A96" s="311"/>
    </row>
    <row r="97">
      <c r="A97" s="311"/>
    </row>
    <row r="98">
      <c r="A98" s="311"/>
    </row>
    <row r="99">
      <c r="A99" s="311"/>
    </row>
    <row r="100">
      <c r="A100" s="311"/>
    </row>
    <row r="101">
      <c r="A101" s="311"/>
    </row>
    <row r="102">
      <c r="A102" s="311"/>
    </row>
    <row r="103">
      <c r="A103" s="311"/>
    </row>
    <row r="104">
      <c r="A104" s="311"/>
    </row>
    <row r="105">
      <c r="A105" s="311"/>
    </row>
    <row r="106">
      <c r="A106" s="311"/>
    </row>
    <row r="107">
      <c r="A107" s="311"/>
    </row>
    <row r="108">
      <c r="A108" s="311"/>
    </row>
    <row r="109">
      <c r="A109" s="311"/>
    </row>
    <row r="110">
      <c r="A110" s="311"/>
    </row>
    <row r="111">
      <c r="A111" s="311"/>
    </row>
    <row r="112">
      <c r="A112" s="311"/>
    </row>
    <row r="113">
      <c r="A113" s="311"/>
    </row>
    <row r="114">
      <c r="A114" s="311"/>
    </row>
    <row r="115">
      <c r="A115" s="311"/>
    </row>
    <row r="116">
      <c r="A116" s="311"/>
    </row>
    <row r="117">
      <c r="A117" s="311"/>
    </row>
    <row r="118">
      <c r="A118" s="311"/>
    </row>
    <row r="119">
      <c r="A119" s="311"/>
    </row>
    <row r="120">
      <c r="A120" s="311"/>
    </row>
    <row r="121">
      <c r="A121" s="311"/>
    </row>
    <row r="122">
      <c r="A122" s="311"/>
    </row>
    <row r="123">
      <c r="A123" s="311"/>
    </row>
    <row r="124">
      <c r="A124" s="311"/>
    </row>
    <row r="125">
      <c r="A125" s="311"/>
    </row>
    <row r="126">
      <c r="A126" s="311"/>
    </row>
    <row r="127">
      <c r="A127" s="311"/>
    </row>
    <row r="128">
      <c r="A128" s="311"/>
    </row>
    <row r="129">
      <c r="A129" s="311"/>
    </row>
    <row r="130">
      <c r="A130" s="311"/>
    </row>
    <row r="131">
      <c r="A131" s="311"/>
    </row>
    <row r="132">
      <c r="A132" s="311"/>
    </row>
    <row r="133">
      <c r="A133" s="311"/>
    </row>
    <row r="134">
      <c r="A134" s="311"/>
    </row>
    <row r="135">
      <c r="A135" s="311"/>
    </row>
    <row r="136">
      <c r="A136" s="311"/>
    </row>
    <row r="137">
      <c r="A137" s="311"/>
    </row>
    <row r="138">
      <c r="A138" s="311"/>
    </row>
    <row r="139">
      <c r="A139" s="311"/>
    </row>
    <row r="140">
      <c r="A140" s="311"/>
    </row>
    <row r="141">
      <c r="A141" s="311"/>
    </row>
    <row r="142">
      <c r="A142" s="311"/>
    </row>
    <row r="143">
      <c r="A143" s="311"/>
    </row>
    <row r="144">
      <c r="A144" s="311"/>
    </row>
    <row r="145">
      <c r="A145" s="311"/>
    </row>
    <row r="146">
      <c r="A146" s="311"/>
    </row>
    <row r="147">
      <c r="A147" s="311"/>
    </row>
    <row r="148">
      <c r="A148" s="311"/>
    </row>
    <row r="149">
      <c r="A149" s="311"/>
    </row>
    <row r="150">
      <c r="A150" s="311"/>
    </row>
    <row r="151">
      <c r="A151" s="311"/>
    </row>
    <row r="152">
      <c r="A152" s="311"/>
    </row>
    <row r="153">
      <c r="A153" s="311"/>
    </row>
    <row r="154">
      <c r="A154" s="311"/>
    </row>
    <row r="155">
      <c r="A155" s="311"/>
    </row>
    <row r="156">
      <c r="A156" s="311"/>
    </row>
    <row r="157">
      <c r="A157" s="311"/>
    </row>
    <row r="158">
      <c r="A158" s="311"/>
    </row>
    <row r="159">
      <c r="A159" s="311"/>
    </row>
    <row r="160">
      <c r="A160" s="311"/>
    </row>
    <row r="161">
      <c r="A161" s="311"/>
    </row>
    <row r="162">
      <c r="A162" s="311"/>
    </row>
    <row r="163">
      <c r="A163" s="311"/>
    </row>
    <row r="164">
      <c r="A164" s="311"/>
    </row>
    <row r="165">
      <c r="A165" s="311"/>
    </row>
    <row r="166">
      <c r="A166" s="311"/>
    </row>
    <row r="167">
      <c r="A167" s="311"/>
    </row>
    <row r="168">
      <c r="A168" s="311"/>
    </row>
    <row r="169">
      <c r="A169" s="311"/>
    </row>
    <row r="170">
      <c r="A170" s="311"/>
    </row>
    <row r="171">
      <c r="A171" s="311"/>
    </row>
    <row r="172">
      <c r="A172" s="311"/>
    </row>
    <row r="173">
      <c r="A173" s="311"/>
    </row>
    <row r="174">
      <c r="A174" s="311"/>
    </row>
    <row r="175">
      <c r="A175" s="311"/>
    </row>
    <row r="176">
      <c r="A176" s="311"/>
    </row>
    <row r="177">
      <c r="A177" s="311"/>
    </row>
    <row r="178">
      <c r="A178" s="311"/>
    </row>
    <row r="179">
      <c r="A179" s="311"/>
    </row>
    <row r="180">
      <c r="A180" s="311"/>
    </row>
    <row r="181">
      <c r="A181" s="311"/>
    </row>
    <row r="182">
      <c r="A182" s="311"/>
    </row>
    <row r="183">
      <c r="A183" s="311"/>
    </row>
    <row r="184">
      <c r="A184" s="311"/>
    </row>
    <row r="185">
      <c r="A185" s="311"/>
    </row>
    <row r="186">
      <c r="A186" s="311"/>
    </row>
    <row r="187">
      <c r="A187" s="311"/>
    </row>
    <row r="188">
      <c r="A188" s="311"/>
    </row>
    <row r="189">
      <c r="A189" s="311"/>
    </row>
    <row r="190">
      <c r="A190" s="311"/>
    </row>
    <row r="191">
      <c r="A191" s="311"/>
    </row>
    <row r="192">
      <c r="A192" s="311"/>
    </row>
    <row r="193">
      <c r="A193" s="311"/>
    </row>
    <row r="194">
      <c r="A194" s="311"/>
    </row>
    <row r="195">
      <c r="A195" s="311"/>
    </row>
    <row r="196">
      <c r="A196" s="311"/>
    </row>
    <row r="197">
      <c r="A197" s="311"/>
    </row>
    <row r="198">
      <c r="A198" s="311"/>
    </row>
    <row r="199">
      <c r="A199" s="311"/>
    </row>
    <row r="200">
      <c r="A200" s="311"/>
    </row>
    <row r="201">
      <c r="A201" s="311"/>
    </row>
    <row r="202">
      <c r="A202" s="311"/>
    </row>
    <row r="203">
      <c r="A203" s="311"/>
    </row>
    <row r="204">
      <c r="A204" s="311"/>
    </row>
    <row r="205">
      <c r="A205" s="311"/>
    </row>
    <row r="206">
      <c r="A206" s="311"/>
    </row>
    <row r="207">
      <c r="A207" s="311"/>
    </row>
    <row r="208">
      <c r="A208" s="311"/>
    </row>
    <row r="209">
      <c r="A209" s="311"/>
    </row>
    <row r="210">
      <c r="A210" s="311"/>
    </row>
    <row r="211">
      <c r="A211" s="311"/>
    </row>
    <row r="212">
      <c r="A212" s="311"/>
    </row>
    <row r="213">
      <c r="A213" s="311"/>
    </row>
    <row r="214">
      <c r="A214" s="311"/>
    </row>
    <row r="215">
      <c r="A215" s="311"/>
    </row>
    <row r="216">
      <c r="A216" s="311"/>
    </row>
    <row r="217">
      <c r="A217" s="311"/>
    </row>
    <row r="218">
      <c r="A218" s="311"/>
    </row>
    <row r="219">
      <c r="A219" s="311"/>
    </row>
    <row r="220">
      <c r="A220" s="311"/>
    </row>
    <row r="221">
      <c r="A221" s="311"/>
    </row>
    <row r="222">
      <c r="A222" s="311"/>
    </row>
    <row r="223">
      <c r="A223" s="311"/>
    </row>
    <row r="224">
      <c r="A224" s="311"/>
    </row>
    <row r="225">
      <c r="A225" s="311"/>
    </row>
    <row r="226">
      <c r="A226" s="311"/>
    </row>
    <row r="227">
      <c r="A227" s="311"/>
    </row>
    <row r="228">
      <c r="A228" s="311"/>
    </row>
    <row r="229">
      <c r="A229" s="311"/>
    </row>
    <row r="230">
      <c r="A230" s="311"/>
    </row>
    <row r="231">
      <c r="A231" s="311"/>
    </row>
    <row r="232">
      <c r="A232" s="311"/>
    </row>
    <row r="233">
      <c r="A233" s="311"/>
    </row>
    <row r="234">
      <c r="A234" s="311"/>
    </row>
    <row r="235">
      <c r="A235" s="311"/>
    </row>
    <row r="236">
      <c r="A236" s="311"/>
    </row>
    <row r="237">
      <c r="A237" s="311"/>
    </row>
    <row r="238">
      <c r="A238" s="311"/>
    </row>
    <row r="239">
      <c r="A239" s="311"/>
    </row>
    <row r="240">
      <c r="A240" s="311"/>
    </row>
    <row r="241">
      <c r="A241" s="311"/>
    </row>
    <row r="242">
      <c r="A242" s="311"/>
    </row>
    <row r="243">
      <c r="A243" s="311"/>
    </row>
    <row r="244">
      <c r="A244" s="311"/>
    </row>
    <row r="245">
      <c r="A245" s="311"/>
    </row>
    <row r="246">
      <c r="A246" s="311"/>
    </row>
    <row r="247">
      <c r="A247" s="311"/>
    </row>
    <row r="248">
      <c r="A248" s="311"/>
    </row>
    <row r="249">
      <c r="A249" s="311"/>
    </row>
    <row r="250">
      <c r="A250" s="311"/>
    </row>
    <row r="251">
      <c r="A251" s="311"/>
    </row>
    <row r="252">
      <c r="A252" s="311"/>
    </row>
    <row r="253">
      <c r="A253" s="311"/>
    </row>
    <row r="254">
      <c r="A254" s="311"/>
    </row>
    <row r="255">
      <c r="A255" s="311"/>
    </row>
    <row r="256">
      <c r="A256" s="311"/>
    </row>
    <row r="257">
      <c r="A257" s="311"/>
    </row>
    <row r="258">
      <c r="A258" s="311"/>
    </row>
    <row r="259">
      <c r="A259" s="311"/>
    </row>
    <row r="260">
      <c r="A260" s="311"/>
    </row>
    <row r="261">
      <c r="A261" s="311"/>
    </row>
    <row r="262">
      <c r="A262" s="311"/>
    </row>
    <row r="263">
      <c r="A263" s="311"/>
    </row>
    <row r="264">
      <c r="A264" s="311"/>
    </row>
    <row r="265">
      <c r="A265" s="311"/>
    </row>
    <row r="266">
      <c r="A266" s="311"/>
    </row>
    <row r="267">
      <c r="A267" s="311"/>
    </row>
    <row r="268">
      <c r="A268" s="311"/>
    </row>
    <row r="269">
      <c r="A269" s="311"/>
    </row>
    <row r="270">
      <c r="A270" s="311"/>
    </row>
    <row r="271">
      <c r="A271" s="311"/>
    </row>
    <row r="272">
      <c r="A272" s="311"/>
    </row>
    <row r="273">
      <c r="A273" s="311"/>
    </row>
    <row r="274">
      <c r="A274" s="311"/>
    </row>
    <row r="275">
      <c r="A275" s="311"/>
    </row>
    <row r="276">
      <c r="A276" s="311"/>
    </row>
    <row r="277">
      <c r="A277" s="311"/>
    </row>
    <row r="278">
      <c r="A278" s="311"/>
    </row>
    <row r="279">
      <c r="A279" s="311"/>
    </row>
    <row r="280">
      <c r="A280" s="311"/>
    </row>
    <row r="281">
      <c r="A281" s="311"/>
    </row>
    <row r="282">
      <c r="A282" s="311"/>
    </row>
    <row r="283">
      <c r="A283" s="311"/>
    </row>
    <row r="284">
      <c r="A284" s="311"/>
    </row>
    <row r="285">
      <c r="A285" s="311"/>
    </row>
    <row r="286">
      <c r="A286" s="311"/>
    </row>
    <row r="287">
      <c r="A287" s="311"/>
    </row>
    <row r="288">
      <c r="A288" s="311"/>
    </row>
    <row r="289">
      <c r="A289" s="311"/>
    </row>
    <row r="290">
      <c r="A290" s="311"/>
    </row>
    <row r="291">
      <c r="A291" s="311"/>
    </row>
    <row r="292">
      <c r="A292" s="311"/>
    </row>
    <row r="293">
      <c r="A293" s="311"/>
    </row>
    <row r="294">
      <c r="A294" s="311"/>
    </row>
    <row r="295">
      <c r="A295" s="311"/>
    </row>
    <row r="296">
      <c r="A296" s="311"/>
    </row>
    <row r="297">
      <c r="A297" s="311"/>
    </row>
    <row r="298">
      <c r="A298" s="311"/>
    </row>
    <row r="299">
      <c r="A299" s="311"/>
    </row>
    <row r="300">
      <c r="A300" s="311"/>
    </row>
    <row r="301">
      <c r="A301" s="311"/>
    </row>
    <row r="302">
      <c r="A302" s="311"/>
    </row>
    <row r="303">
      <c r="A303" s="311"/>
    </row>
    <row r="304">
      <c r="A304" s="311"/>
    </row>
    <row r="305">
      <c r="A305" s="311"/>
    </row>
    <row r="306">
      <c r="A306" s="311"/>
    </row>
    <row r="307">
      <c r="A307" s="311"/>
    </row>
    <row r="308">
      <c r="A308" s="311"/>
    </row>
    <row r="309">
      <c r="A309" s="311"/>
    </row>
    <row r="310">
      <c r="A310" s="311"/>
    </row>
    <row r="311">
      <c r="A311" s="311"/>
    </row>
    <row r="312">
      <c r="A312" s="311"/>
    </row>
    <row r="313">
      <c r="A313" s="311"/>
    </row>
    <row r="314">
      <c r="A314" s="311"/>
    </row>
    <row r="315">
      <c r="A315" s="311"/>
    </row>
    <row r="316">
      <c r="A316" s="311"/>
    </row>
    <row r="317">
      <c r="A317" s="311"/>
    </row>
    <row r="318">
      <c r="A318" s="311"/>
    </row>
    <row r="319">
      <c r="A319" s="311"/>
    </row>
    <row r="320">
      <c r="A320" s="311"/>
    </row>
    <row r="321">
      <c r="A321" s="311"/>
    </row>
    <row r="322">
      <c r="A322" s="311"/>
    </row>
    <row r="323">
      <c r="A323" s="311"/>
    </row>
    <row r="324">
      <c r="A324" s="311"/>
    </row>
    <row r="325">
      <c r="A325" s="311"/>
    </row>
    <row r="326">
      <c r="A326" s="311"/>
    </row>
    <row r="327">
      <c r="A327" s="311"/>
    </row>
    <row r="328">
      <c r="A328" s="311"/>
    </row>
    <row r="329">
      <c r="A329" s="311"/>
    </row>
    <row r="330">
      <c r="A330" s="311"/>
    </row>
    <row r="331">
      <c r="A331" s="311"/>
    </row>
    <row r="332">
      <c r="A332" s="311"/>
    </row>
    <row r="333">
      <c r="A333" s="311"/>
    </row>
    <row r="334">
      <c r="A334" s="311"/>
    </row>
    <row r="335">
      <c r="A335" s="311"/>
    </row>
    <row r="336">
      <c r="A336" s="311"/>
    </row>
    <row r="337">
      <c r="A337" s="311"/>
    </row>
    <row r="338">
      <c r="A338" s="311"/>
    </row>
    <row r="339">
      <c r="A339" s="311"/>
    </row>
    <row r="340">
      <c r="A340" s="311"/>
    </row>
    <row r="341">
      <c r="A341" s="311"/>
    </row>
    <row r="342">
      <c r="A342" s="311"/>
    </row>
    <row r="343">
      <c r="A343" s="311"/>
    </row>
    <row r="344">
      <c r="A344" s="311"/>
    </row>
    <row r="345">
      <c r="A345" s="311"/>
    </row>
    <row r="346">
      <c r="A346" s="311"/>
    </row>
    <row r="347">
      <c r="A347" s="311"/>
    </row>
    <row r="348">
      <c r="A348" s="311"/>
    </row>
    <row r="349">
      <c r="A349" s="311"/>
    </row>
    <row r="350">
      <c r="A350" s="311"/>
    </row>
    <row r="351">
      <c r="A351" s="311"/>
    </row>
    <row r="352">
      <c r="A352" s="311"/>
    </row>
    <row r="353">
      <c r="A353" s="311"/>
    </row>
    <row r="354">
      <c r="A354" s="311"/>
    </row>
    <row r="355">
      <c r="A355" s="311"/>
    </row>
    <row r="356">
      <c r="A356" s="311"/>
    </row>
    <row r="357">
      <c r="A357" s="311"/>
    </row>
    <row r="358">
      <c r="A358" s="311"/>
    </row>
    <row r="359">
      <c r="A359" s="311"/>
    </row>
    <row r="360">
      <c r="A360" s="311"/>
    </row>
    <row r="361">
      <c r="A361" s="311"/>
    </row>
    <row r="362">
      <c r="A362" s="311"/>
    </row>
    <row r="363">
      <c r="A363" s="311"/>
    </row>
    <row r="364">
      <c r="A364" s="311"/>
    </row>
    <row r="365">
      <c r="A365" s="311"/>
    </row>
    <row r="366">
      <c r="A366" s="311"/>
    </row>
    <row r="367">
      <c r="A367" s="311"/>
    </row>
    <row r="368">
      <c r="A368" s="311"/>
    </row>
    <row r="369">
      <c r="A369" s="311"/>
    </row>
    <row r="370">
      <c r="A370" s="311"/>
    </row>
    <row r="371">
      <c r="A371" s="311"/>
    </row>
    <row r="372">
      <c r="A372" s="311"/>
    </row>
    <row r="373">
      <c r="A373" s="311"/>
    </row>
    <row r="374">
      <c r="A374" s="311"/>
    </row>
    <row r="375">
      <c r="A375" s="311"/>
    </row>
    <row r="376">
      <c r="A376" s="311"/>
    </row>
    <row r="377">
      <c r="A377" s="311"/>
    </row>
    <row r="378">
      <c r="A378" s="311"/>
    </row>
    <row r="379">
      <c r="A379" s="311"/>
    </row>
    <row r="380">
      <c r="A380" s="311"/>
    </row>
    <row r="381">
      <c r="A381" s="311"/>
    </row>
    <row r="382">
      <c r="A382" s="311"/>
    </row>
    <row r="383">
      <c r="A383" s="311"/>
    </row>
    <row r="384">
      <c r="A384" s="311"/>
    </row>
    <row r="385">
      <c r="A385" s="311"/>
    </row>
    <row r="386">
      <c r="A386" s="311"/>
    </row>
    <row r="387">
      <c r="A387" s="311"/>
    </row>
    <row r="388">
      <c r="A388" s="311"/>
    </row>
    <row r="389">
      <c r="A389" s="311"/>
    </row>
    <row r="390">
      <c r="A390" s="311"/>
    </row>
    <row r="391">
      <c r="A391" s="311"/>
    </row>
    <row r="392">
      <c r="A392" s="311"/>
    </row>
    <row r="393">
      <c r="A393" s="311"/>
    </row>
    <row r="394">
      <c r="A394" s="311"/>
    </row>
    <row r="395">
      <c r="A395" s="311"/>
    </row>
    <row r="396">
      <c r="A396" s="311"/>
    </row>
    <row r="397">
      <c r="A397" s="311"/>
    </row>
    <row r="398">
      <c r="A398" s="311"/>
    </row>
    <row r="399">
      <c r="A399" s="311"/>
    </row>
    <row r="400">
      <c r="A400" s="311"/>
    </row>
    <row r="401">
      <c r="A401" s="311"/>
    </row>
    <row r="402">
      <c r="A402" s="311"/>
    </row>
    <row r="403">
      <c r="A403" s="311"/>
    </row>
    <row r="404">
      <c r="A404" s="311"/>
    </row>
    <row r="405">
      <c r="A405" s="311"/>
    </row>
    <row r="406">
      <c r="A406" s="311"/>
    </row>
    <row r="407">
      <c r="A407" s="311"/>
    </row>
    <row r="408">
      <c r="A408" s="311"/>
    </row>
    <row r="409">
      <c r="A409" s="311"/>
    </row>
    <row r="410">
      <c r="A410" s="311"/>
    </row>
    <row r="411">
      <c r="A411" s="311"/>
    </row>
    <row r="412">
      <c r="A412" s="311"/>
    </row>
    <row r="413">
      <c r="A413" s="311"/>
    </row>
    <row r="414">
      <c r="A414" s="311"/>
    </row>
    <row r="415">
      <c r="A415" s="311"/>
    </row>
    <row r="416">
      <c r="A416" s="311"/>
    </row>
    <row r="417">
      <c r="A417" s="311"/>
    </row>
    <row r="418">
      <c r="A418" s="311"/>
    </row>
    <row r="419">
      <c r="A419" s="311"/>
    </row>
    <row r="420">
      <c r="A420" s="311"/>
    </row>
    <row r="421">
      <c r="A421" s="311"/>
    </row>
    <row r="422">
      <c r="A422" s="311"/>
    </row>
    <row r="423">
      <c r="A423" s="311"/>
    </row>
    <row r="424">
      <c r="A424" s="311"/>
    </row>
    <row r="425">
      <c r="A425" s="311"/>
    </row>
    <row r="426">
      <c r="A426" s="311"/>
    </row>
    <row r="427">
      <c r="A427" s="311"/>
    </row>
    <row r="428">
      <c r="A428" s="311"/>
    </row>
    <row r="429">
      <c r="A429" s="311"/>
    </row>
    <row r="430">
      <c r="A430" s="311"/>
    </row>
    <row r="431">
      <c r="A431" s="311"/>
    </row>
    <row r="432">
      <c r="A432" s="311"/>
    </row>
    <row r="433">
      <c r="A433" s="311"/>
    </row>
    <row r="434">
      <c r="A434" s="311"/>
    </row>
    <row r="435">
      <c r="A435" s="311"/>
    </row>
    <row r="436">
      <c r="A436" s="311"/>
    </row>
    <row r="437">
      <c r="A437" s="311"/>
    </row>
    <row r="438">
      <c r="A438" s="311"/>
    </row>
    <row r="439">
      <c r="A439" s="311"/>
    </row>
    <row r="440">
      <c r="A440" s="311"/>
    </row>
    <row r="441">
      <c r="A441" s="311"/>
    </row>
    <row r="442">
      <c r="A442" s="311"/>
    </row>
    <row r="443">
      <c r="A443" s="311"/>
    </row>
    <row r="444">
      <c r="A444" s="311"/>
    </row>
    <row r="445">
      <c r="A445" s="311"/>
    </row>
    <row r="446">
      <c r="A446" s="311"/>
    </row>
    <row r="447">
      <c r="A447" s="311"/>
    </row>
    <row r="448">
      <c r="A448" s="311"/>
    </row>
    <row r="449">
      <c r="A449" s="311"/>
    </row>
    <row r="450">
      <c r="A450" s="311"/>
    </row>
    <row r="451">
      <c r="A451" s="311"/>
    </row>
    <row r="452">
      <c r="A452" s="311"/>
    </row>
    <row r="453">
      <c r="A453" s="311"/>
    </row>
    <row r="454">
      <c r="A454" s="311"/>
    </row>
    <row r="455">
      <c r="A455" s="311"/>
    </row>
    <row r="456">
      <c r="A456" s="311"/>
    </row>
    <row r="457">
      <c r="A457" s="311"/>
    </row>
    <row r="458">
      <c r="A458" s="311"/>
    </row>
    <row r="459">
      <c r="A459" s="311"/>
    </row>
    <row r="460">
      <c r="A460" s="311"/>
    </row>
    <row r="461">
      <c r="A461" s="311"/>
    </row>
    <row r="462">
      <c r="A462" s="311"/>
    </row>
    <row r="463">
      <c r="A463" s="311"/>
    </row>
    <row r="464">
      <c r="A464" s="311"/>
    </row>
    <row r="465">
      <c r="A465" s="311"/>
    </row>
    <row r="466">
      <c r="A466" s="311"/>
    </row>
    <row r="467">
      <c r="A467" s="311"/>
    </row>
    <row r="468">
      <c r="A468" s="311"/>
    </row>
    <row r="469">
      <c r="A469" s="311"/>
    </row>
    <row r="470">
      <c r="A470" s="311"/>
    </row>
    <row r="471">
      <c r="A471" s="311"/>
    </row>
    <row r="472">
      <c r="A472" s="311"/>
    </row>
    <row r="473">
      <c r="A473" s="311"/>
    </row>
    <row r="474">
      <c r="A474" s="311"/>
    </row>
    <row r="475">
      <c r="A475" s="311"/>
    </row>
    <row r="476">
      <c r="A476" s="311"/>
    </row>
    <row r="477">
      <c r="A477" s="311"/>
    </row>
    <row r="478">
      <c r="A478" s="311"/>
    </row>
    <row r="479">
      <c r="A479" s="311"/>
    </row>
    <row r="480">
      <c r="A480" s="311"/>
    </row>
    <row r="481">
      <c r="A481" s="311"/>
    </row>
    <row r="482">
      <c r="A482" s="311"/>
    </row>
    <row r="483">
      <c r="A483" s="311"/>
    </row>
    <row r="484">
      <c r="A484" s="311"/>
    </row>
    <row r="485">
      <c r="A485" s="311"/>
    </row>
    <row r="486">
      <c r="A486" s="311"/>
    </row>
    <row r="487">
      <c r="A487" s="311"/>
    </row>
    <row r="488">
      <c r="A488" s="311"/>
    </row>
    <row r="489">
      <c r="A489" s="311"/>
    </row>
    <row r="490">
      <c r="A490" s="311"/>
    </row>
    <row r="491">
      <c r="A491" s="311"/>
    </row>
    <row r="492">
      <c r="A492" s="311"/>
    </row>
    <row r="493">
      <c r="A493" s="311"/>
    </row>
    <row r="494">
      <c r="A494" s="311"/>
    </row>
    <row r="495">
      <c r="A495" s="311"/>
    </row>
    <row r="496">
      <c r="A496" s="311"/>
    </row>
    <row r="497">
      <c r="A497" s="311"/>
    </row>
    <row r="498">
      <c r="A498" s="311"/>
    </row>
    <row r="499">
      <c r="A499" s="311"/>
    </row>
    <row r="500">
      <c r="A500" s="311"/>
    </row>
    <row r="501">
      <c r="A501" s="311"/>
    </row>
    <row r="502">
      <c r="A502" s="311"/>
    </row>
    <row r="503">
      <c r="A503" s="311"/>
    </row>
    <row r="504">
      <c r="A504" s="311"/>
    </row>
    <row r="505">
      <c r="A505" s="311"/>
    </row>
    <row r="506">
      <c r="A506" s="311"/>
    </row>
    <row r="507">
      <c r="A507" s="311"/>
    </row>
    <row r="508">
      <c r="A508" s="311"/>
    </row>
    <row r="509">
      <c r="A509" s="311"/>
    </row>
    <row r="510">
      <c r="A510" s="311"/>
    </row>
    <row r="511">
      <c r="A511" s="311"/>
    </row>
    <row r="512">
      <c r="A512" s="311"/>
    </row>
    <row r="513">
      <c r="A513" s="311"/>
    </row>
    <row r="514">
      <c r="A514" s="311"/>
    </row>
    <row r="515">
      <c r="A515" s="311"/>
    </row>
    <row r="516">
      <c r="A516" s="311"/>
    </row>
    <row r="517">
      <c r="A517" s="311"/>
    </row>
    <row r="518">
      <c r="A518" s="311"/>
    </row>
    <row r="519">
      <c r="A519" s="311"/>
    </row>
    <row r="520">
      <c r="A520" s="311"/>
    </row>
    <row r="521">
      <c r="A521" s="311"/>
    </row>
    <row r="522">
      <c r="A522" s="311"/>
    </row>
    <row r="523">
      <c r="A523" s="311"/>
    </row>
    <row r="524">
      <c r="A524" s="311"/>
    </row>
    <row r="525">
      <c r="A525" s="311"/>
    </row>
    <row r="526">
      <c r="A526" s="311"/>
    </row>
    <row r="527">
      <c r="A527" s="311"/>
    </row>
    <row r="528">
      <c r="A528" s="311"/>
    </row>
    <row r="529">
      <c r="A529" s="311"/>
    </row>
    <row r="530">
      <c r="A530" s="311"/>
    </row>
    <row r="531">
      <c r="A531" s="311"/>
    </row>
    <row r="532">
      <c r="A532" s="311"/>
    </row>
    <row r="533">
      <c r="A533" s="311"/>
    </row>
    <row r="534">
      <c r="A534" s="311"/>
    </row>
    <row r="535">
      <c r="A535" s="311"/>
    </row>
    <row r="536">
      <c r="A536" s="311"/>
    </row>
    <row r="537">
      <c r="A537" s="311"/>
    </row>
    <row r="538">
      <c r="A538" s="311"/>
    </row>
    <row r="539">
      <c r="A539" s="311"/>
    </row>
    <row r="540">
      <c r="A540" s="311"/>
    </row>
    <row r="541">
      <c r="A541" s="311"/>
    </row>
    <row r="542">
      <c r="A542" s="311"/>
    </row>
    <row r="543">
      <c r="A543" s="311"/>
    </row>
    <row r="544">
      <c r="A544" s="311"/>
    </row>
    <row r="545">
      <c r="A545" s="311"/>
    </row>
    <row r="546">
      <c r="A546" s="311"/>
    </row>
    <row r="547">
      <c r="A547" s="311"/>
    </row>
    <row r="548">
      <c r="A548" s="311"/>
    </row>
    <row r="549">
      <c r="A549" s="311"/>
    </row>
    <row r="550">
      <c r="A550" s="311"/>
    </row>
    <row r="551">
      <c r="A551" s="311"/>
    </row>
    <row r="552">
      <c r="A552" s="311"/>
    </row>
    <row r="553">
      <c r="A553" s="311"/>
    </row>
    <row r="554">
      <c r="A554" s="311"/>
    </row>
    <row r="555">
      <c r="A555" s="311"/>
    </row>
    <row r="556">
      <c r="A556" s="311"/>
    </row>
    <row r="557">
      <c r="A557" s="311"/>
    </row>
    <row r="558">
      <c r="A558" s="311"/>
    </row>
    <row r="559">
      <c r="A559" s="311"/>
    </row>
    <row r="560">
      <c r="A560" s="311"/>
    </row>
    <row r="561">
      <c r="A561" s="311"/>
    </row>
    <row r="562">
      <c r="A562" s="311"/>
    </row>
    <row r="563">
      <c r="A563" s="311"/>
    </row>
    <row r="564">
      <c r="A564" s="311"/>
    </row>
    <row r="565">
      <c r="A565" s="311"/>
    </row>
    <row r="566">
      <c r="A566" s="311"/>
    </row>
    <row r="567">
      <c r="A567" s="311"/>
    </row>
    <row r="568">
      <c r="A568" s="311"/>
    </row>
    <row r="569">
      <c r="A569" s="311"/>
    </row>
    <row r="570">
      <c r="A570" s="311"/>
    </row>
    <row r="571">
      <c r="A571" s="311"/>
    </row>
    <row r="572">
      <c r="A572" s="311"/>
    </row>
    <row r="573">
      <c r="A573" s="311"/>
    </row>
    <row r="574">
      <c r="A574" s="311"/>
    </row>
    <row r="575">
      <c r="A575" s="311"/>
    </row>
    <row r="576">
      <c r="A576" s="311"/>
    </row>
    <row r="577">
      <c r="A577" s="311"/>
    </row>
    <row r="578">
      <c r="A578" s="311"/>
    </row>
    <row r="579">
      <c r="A579" s="311"/>
    </row>
    <row r="580">
      <c r="A580" s="311"/>
    </row>
    <row r="581">
      <c r="A581" s="311"/>
    </row>
    <row r="582">
      <c r="A582" s="311"/>
    </row>
    <row r="583">
      <c r="A583" s="311"/>
    </row>
    <row r="584">
      <c r="A584" s="311"/>
    </row>
    <row r="585">
      <c r="A585" s="311"/>
    </row>
    <row r="586">
      <c r="A586" s="311"/>
    </row>
    <row r="587">
      <c r="A587" s="311"/>
    </row>
    <row r="588">
      <c r="A588" s="311"/>
    </row>
    <row r="589">
      <c r="A589" s="311"/>
    </row>
    <row r="590">
      <c r="A590" s="311"/>
    </row>
    <row r="591">
      <c r="A591" s="311"/>
    </row>
    <row r="592">
      <c r="A592" s="311"/>
    </row>
    <row r="593">
      <c r="A593" s="311"/>
    </row>
    <row r="594">
      <c r="A594" s="311"/>
    </row>
    <row r="595">
      <c r="A595" s="311"/>
    </row>
    <row r="596">
      <c r="A596" s="311"/>
    </row>
    <row r="597">
      <c r="A597" s="311"/>
    </row>
    <row r="598">
      <c r="A598" s="311"/>
    </row>
    <row r="599">
      <c r="A599" s="311"/>
    </row>
    <row r="600">
      <c r="A600" s="311"/>
    </row>
    <row r="601">
      <c r="A601" s="311"/>
    </row>
    <row r="602">
      <c r="A602" s="311"/>
    </row>
    <row r="603">
      <c r="A603" s="311"/>
    </row>
    <row r="604">
      <c r="A604" s="311"/>
    </row>
    <row r="605">
      <c r="A605" s="311"/>
    </row>
    <row r="606">
      <c r="A606" s="311"/>
    </row>
    <row r="607">
      <c r="A607" s="311"/>
    </row>
    <row r="608">
      <c r="A608" s="311"/>
    </row>
    <row r="609">
      <c r="A609" s="311"/>
    </row>
    <row r="610">
      <c r="A610" s="311"/>
    </row>
    <row r="611">
      <c r="A611" s="311"/>
    </row>
    <row r="612">
      <c r="A612" s="311"/>
    </row>
    <row r="613">
      <c r="A613" s="311"/>
    </row>
    <row r="614">
      <c r="A614" s="311"/>
    </row>
    <row r="615">
      <c r="A615" s="311"/>
    </row>
    <row r="616">
      <c r="A616" s="311"/>
    </row>
    <row r="617">
      <c r="A617" s="311"/>
    </row>
    <row r="618">
      <c r="A618" s="311"/>
    </row>
    <row r="619">
      <c r="A619" s="311"/>
    </row>
    <row r="620">
      <c r="A620" s="311"/>
    </row>
    <row r="621">
      <c r="A621" s="311"/>
    </row>
    <row r="622">
      <c r="A622" s="311"/>
    </row>
    <row r="623">
      <c r="A623" s="311"/>
    </row>
    <row r="624">
      <c r="A624" s="311"/>
    </row>
    <row r="625">
      <c r="A625" s="311"/>
    </row>
    <row r="626">
      <c r="A626" s="311"/>
    </row>
    <row r="627">
      <c r="A627" s="311"/>
    </row>
    <row r="628">
      <c r="A628" s="311"/>
    </row>
    <row r="629">
      <c r="A629" s="311"/>
    </row>
    <row r="630">
      <c r="A630" s="311"/>
    </row>
    <row r="631">
      <c r="A631" s="311"/>
    </row>
    <row r="632">
      <c r="A632" s="311"/>
    </row>
    <row r="633">
      <c r="A633" s="311"/>
    </row>
    <row r="634">
      <c r="A634" s="311"/>
    </row>
    <row r="635">
      <c r="A635" s="311"/>
    </row>
    <row r="636">
      <c r="A636" s="311"/>
    </row>
    <row r="637">
      <c r="A637" s="311"/>
    </row>
    <row r="638">
      <c r="A638" s="311"/>
    </row>
    <row r="639">
      <c r="A639" s="311"/>
    </row>
    <row r="640">
      <c r="A640" s="311"/>
    </row>
    <row r="641">
      <c r="A641" s="311"/>
    </row>
    <row r="642">
      <c r="A642" s="311"/>
    </row>
    <row r="643">
      <c r="A643" s="311"/>
    </row>
    <row r="644">
      <c r="A644" s="311"/>
    </row>
    <row r="645">
      <c r="A645" s="311"/>
    </row>
    <row r="646">
      <c r="A646" s="311"/>
    </row>
    <row r="647">
      <c r="A647" s="311"/>
    </row>
    <row r="648">
      <c r="A648" s="311"/>
    </row>
    <row r="649">
      <c r="A649" s="311"/>
    </row>
    <row r="650">
      <c r="A650" s="311"/>
    </row>
    <row r="651">
      <c r="A651" s="311"/>
    </row>
    <row r="652">
      <c r="A652" s="311"/>
    </row>
    <row r="653">
      <c r="A653" s="311"/>
    </row>
    <row r="654">
      <c r="A654" s="311"/>
    </row>
    <row r="655">
      <c r="A655" s="311"/>
    </row>
    <row r="656">
      <c r="A656" s="311"/>
    </row>
    <row r="657">
      <c r="A657" s="311"/>
    </row>
    <row r="658">
      <c r="A658" s="311"/>
    </row>
    <row r="659">
      <c r="A659" s="311"/>
    </row>
    <row r="660">
      <c r="A660" s="311"/>
    </row>
    <row r="661">
      <c r="A661" s="311"/>
    </row>
    <row r="662">
      <c r="A662" s="311"/>
    </row>
    <row r="663">
      <c r="A663" s="311"/>
    </row>
    <row r="664">
      <c r="A664" s="311"/>
    </row>
    <row r="665">
      <c r="A665" s="311"/>
    </row>
    <row r="666">
      <c r="A666" s="311"/>
    </row>
    <row r="667">
      <c r="A667" s="311"/>
    </row>
    <row r="668">
      <c r="A668" s="311"/>
    </row>
    <row r="669">
      <c r="A669" s="311"/>
    </row>
    <row r="670">
      <c r="A670" s="311"/>
    </row>
    <row r="671">
      <c r="A671" s="311"/>
    </row>
    <row r="672">
      <c r="A672" s="311"/>
    </row>
    <row r="673">
      <c r="A673" s="311"/>
    </row>
    <row r="674">
      <c r="A674" s="311"/>
    </row>
    <row r="675">
      <c r="A675" s="311"/>
    </row>
    <row r="676">
      <c r="A676" s="311"/>
    </row>
    <row r="677">
      <c r="A677" s="311"/>
    </row>
    <row r="678">
      <c r="A678" s="311"/>
    </row>
    <row r="679">
      <c r="A679" s="311"/>
    </row>
    <row r="680">
      <c r="A680" s="311"/>
    </row>
    <row r="681">
      <c r="A681" s="311"/>
    </row>
    <row r="682">
      <c r="A682" s="311"/>
    </row>
    <row r="683">
      <c r="A683" s="311"/>
    </row>
    <row r="684">
      <c r="A684" s="311"/>
    </row>
    <row r="685">
      <c r="A685" s="311"/>
    </row>
    <row r="686">
      <c r="A686" s="311"/>
    </row>
    <row r="687">
      <c r="A687" s="311"/>
    </row>
    <row r="688">
      <c r="A688" s="311"/>
    </row>
    <row r="689">
      <c r="A689" s="311"/>
    </row>
    <row r="690">
      <c r="A690" s="311"/>
    </row>
    <row r="691">
      <c r="A691" s="311"/>
    </row>
    <row r="692">
      <c r="A692" s="311"/>
    </row>
    <row r="693">
      <c r="A693" s="311"/>
    </row>
    <row r="694">
      <c r="A694" s="311"/>
    </row>
    <row r="695">
      <c r="A695" s="311"/>
    </row>
    <row r="696">
      <c r="A696" s="311"/>
    </row>
    <row r="697">
      <c r="A697" s="311"/>
    </row>
    <row r="698">
      <c r="A698" s="311"/>
    </row>
    <row r="699">
      <c r="A699" s="311"/>
    </row>
    <row r="700">
      <c r="A700" s="311"/>
    </row>
    <row r="701">
      <c r="A701" s="311"/>
    </row>
    <row r="702">
      <c r="A702" s="311"/>
    </row>
    <row r="703">
      <c r="A703" s="311"/>
    </row>
    <row r="704">
      <c r="A704" s="311"/>
    </row>
    <row r="705">
      <c r="A705" s="311"/>
    </row>
    <row r="706">
      <c r="A706" s="311"/>
    </row>
    <row r="707">
      <c r="A707" s="311"/>
    </row>
    <row r="708">
      <c r="A708" s="311"/>
    </row>
    <row r="709">
      <c r="A709" s="311"/>
    </row>
    <row r="710">
      <c r="A710" s="311"/>
    </row>
    <row r="711">
      <c r="A711" s="311"/>
    </row>
    <row r="712">
      <c r="A712" s="311"/>
    </row>
    <row r="713">
      <c r="A713" s="311"/>
    </row>
    <row r="714">
      <c r="A714" s="311"/>
    </row>
    <row r="715">
      <c r="A715" s="311"/>
    </row>
    <row r="716">
      <c r="A716" s="311"/>
    </row>
    <row r="717">
      <c r="A717" s="311"/>
    </row>
    <row r="718">
      <c r="A718" s="311"/>
    </row>
    <row r="719">
      <c r="A719" s="311"/>
    </row>
    <row r="720">
      <c r="A720" s="311"/>
    </row>
    <row r="721">
      <c r="A721" s="311"/>
    </row>
    <row r="722">
      <c r="A722" s="311"/>
    </row>
    <row r="723">
      <c r="A723" s="311"/>
    </row>
    <row r="724">
      <c r="A724" s="311"/>
    </row>
    <row r="725">
      <c r="A725" s="311"/>
    </row>
    <row r="726">
      <c r="A726" s="311"/>
    </row>
    <row r="727">
      <c r="A727" s="311"/>
    </row>
    <row r="728">
      <c r="A728" s="311"/>
    </row>
    <row r="729">
      <c r="A729" s="311"/>
    </row>
    <row r="730">
      <c r="A730" s="311"/>
    </row>
    <row r="731">
      <c r="A731" s="311"/>
    </row>
    <row r="732">
      <c r="A732" s="311"/>
    </row>
    <row r="733">
      <c r="A733" s="311"/>
    </row>
    <row r="734">
      <c r="A734" s="311"/>
    </row>
    <row r="735">
      <c r="A735" s="311"/>
    </row>
    <row r="736">
      <c r="A736" s="311"/>
    </row>
    <row r="737">
      <c r="A737" s="311"/>
    </row>
    <row r="738">
      <c r="A738" s="311"/>
    </row>
    <row r="739">
      <c r="A739" s="311"/>
    </row>
    <row r="740">
      <c r="A740" s="311"/>
    </row>
    <row r="741">
      <c r="A741" s="311"/>
    </row>
    <row r="742">
      <c r="A742" s="311"/>
    </row>
    <row r="743">
      <c r="A743" s="311"/>
    </row>
    <row r="744">
      <c r="A744" s="311"/>
    </row>
    <row r="745">
      <c r="A745" s="311"/>
    </row>
    <row r="746">
      <c r="A746" s="311"/>
    </row>
    <row r="747">
      <c r="A747" s="311"/>
    </row>
    <row r="748">
      <c r="A748" s="311"/>
    </row>
    <row r="749">
      <c r="A749" s="311"/>
    </row>
    <row r="750">
      <c r="A750" s="311"/>
    </row>
    <row r="751">
      <c r="A751" s="311"/>
    </row>
    <row r="752">
      <c r="A752" s="311"/>
    </row>
    <row r="753">
      <c r="A753" s="311"/>
    </row>
    <row r="754">
      <c r="A754" s="311"/>
    </row>
    <row r="755">
      <c r="A755" s="311"/>
    </row>
    <row r="756">
      <c r="A756" s="311"/>
    </row>
    <row r="757">
      <c r="A757" s="311"/>
    </row>
    <row r="758">
      <c r="A758" s="311"/>
    </row>
    <row r="759">
      <c r="A759" s="311"/>
    </row>
    <row r="760">
      <c r="A760" s="311"/>
    </row>
    <row r="761">
      <c r="A761" s="311"/>
    </row>
    <row r="762">
      <c r="A762" s="311"/>
    </row>
    <row r="763">
      <c r="A763" s="311"/>
    </row>
    <row r="764">
      <c r="A764" s="311"/>
    </row>
    <row r="765">
      <c r="A765" s="311"/>
    </row>
    <row r="766">
      <c r="A766" s="311"/>
    </row>
    <row r="767">
      <c r="A767" s="311"/>
    </row>
    <row r="768">
      <c r="A768" s="311"/>
    </row>
    <row r="769">
      <c r="A769" s="311"/>
    </row>
    <row r="770">
      <c r="A770" s="311"/>
    </row>
    <row r="771">
      <c r="A771" s="311"/>
    </row>
    <row r="772">
      <c r="A772" s="311"/>
    </row>
    <row r="773">
      <c r="A773" s="311"/>
    </row>
    <row r="774">
      <c r="A774" s="311"/>
    </row>
    <row r="775">
      <c r="A775" s="311"/>
    </row>
    <row r="776">
      <c r="A776" s="311"/>
    </row>
    <row r="777">
      <c r="A777" s="311"/>
    </row>
    <row r="778">
      <c r="A778" s="311"/>
    </row>
    <row r="779">
      <c r="A779" s="311"/>
    </row>
    <row r="780">
      <c r="A780" s="311"/>
    </row>
    <row r="781">
      <c r="A781" s="311"/>
    </row>
    <row r="782">
      <c r="A782" s="311"/>
    </row>
    <row r="783">
      <c r="A783" s="311"/>
    </row>
    <row r="784">
      <c r="A784" s="311"/>
    </row>
    <row r="785">
      <c r="A785" s="311"/>
    </row>
    <row r="786">
      <c r="A786" s="311"/>
    </row>
    <row r="787">
      <c r="A787" s="311"/>
    </row>
    <row r="788">
      <c r="A788" s="311"/>
    </row>
    <row r="789">
      <c r="A789" s="311"/>
    </row>
    <row r="790">
      <c r="A790" s="311"/>
    </row>
    <row r="791">
      <c r="A791" s="311"/>
    </row>
    <row r="792">
      <c r="A792" s="311"/>
    </row>
    <row r="793">
      <c r="A793" s="311"/>
    </row>
    <row r="794">
      <c r="A794" s="311"/>
    </row>
    <row r="795">
      <c r="A795" s="311"/>
    </row>
    <row r="796">
      <c r="A796" s="311"/>
    </row>
    <row r="797">
      <c r="A797" s="311"/>
    </row>
    <row r="798">
      <c r="A798" s="311"/>
    </row>
    <row r="799">
      <c r="A799" s="311"/>
    </row>
    <row r="800">
      <c r="A800" s="311"/>
    </row>
    <row r="801">
      <c r="A801" s="311"/>
    </row>
    <row r="802">
      <c r="A802" s="311"/>
    </row>
    <row r="803">
      <c r="A803" s="311"/>
    </row>
    <row r="804">
      <c r="A804" s="311"/>
    </row>
    <row r="805">
      <c r="A805" s="311"/>
    </row>
    <row r="806">
      <c r="A806" s="311"/>
    </row>
    <row r="807">
      <c r="A807" s="311"/>
    </row>
    <row r="808">
      <c r="A808" s="311"/>
    </row>
    <row r="809">
      <c r="A809" s="311"/>
    </row>
    <row r="810">
      <c r="A810" s="311"/>
    </row>
    <row r="811">
      <c r="A811" s="311"/>
    </row>
    <row r="812">
      <c r="A812" s="311"/>
    </row>
    <row r="813">
      <c r="A813" s="311"/>
    </row>
    <row r="814">
      <c r="A814" s="311"/>
    </row>
    <row r="815">
      <c r="A815" s="311"/>
    </row>
    <row r="816">
      <c r="A816" s="311"/>
    </row>
    <row r="817">
      <c r="A817" s="311"/>
    </row>
    <row r="818">
      <c r="A818" s="311"/>
    </row>
    <row r="819">
      <c r="A819" s="311"/>
    </row>
    <row r="820">
      <c r="A820" s="311"/>
    </row>
    <row r="821">
      <c r="A821" s="311"/>
    </row>
    <row r="822">
      <c r="A822" s="311"/>
    </row>
    <row r="823">
      <c r="A823" s="311"/>
    </row>
    <row r="824">
      <c r="A824" s="311"/>
    </row>
    <row r="825">
      <c r="A825" s="311"/>
    </row>
    <row r="826">
      <c r="A826" s="311"/>
    </row>
    <row r="827">
      <c r="A827" s="311"/>
    </row>
    <row r="828">
      <c r="A828" s="311"/>
    </row>
    <row r="829">
      <c r="A829" s="311"/>
    </row>
    <row r="830">
      <c r="A830" s="311"/>
    </row>
    <row r="831">
      <c r="A831" s="311"/>
    </row>
    <row r="832">
      <c r="A832" s="311"/>
    </row>
    <row r="833">
      <c r="A833" s="311"/>
    </row>
    <row r="834">
      <c r="A834" s="311"/>
    </row>
    <row r="835">
      <c r="A835" s="311"/>
    </row>
    <row r="836">
      <c r="A836" s="311"/>
    </row>
    <row r="837">
      <c r="A837" s="311"/>
    </row>
    <row r="838">
      <c r="A838" s="311"/>
    </row>
    <row r="839">
      <c r="A839" s="311"/>
    </row>
    <row r="840">
      <c r="A840" s="311"/>
    </row>
    <row r="841">
      <c r="A841" s="311"/>
    </row>
    <row r="842">
      <c r="A842" s="311"/>
    </row>
    <row r="843">
      <c r="A843" s="311"/>
    </row>
    <row r="844">
      <c r="A844" s="311"/>
    </row>
    <row r="845">
      <c r="A845" s="311"/>
    </row>
    <row r="846">
      <c r="A846" s="311"/>
    </row>
    <row r="847">
      <c r="A847" s="311"/>
    </row>
    <row r="848">
      <c r="A848" s="311"/>
    </row>
    <row r="849">
      <c r="A849" s="311"/>
    </row>
    <row r="850">
      <c r="A850" s="311"/>
    </row>
    <row r="851">
      <c r="A851" s="311"/>
    </row>
    <row r="852">
      <c r="A852" s="311"/>
    </row>
    <row r="853">
      <c r="A853" s="311"/>
    </row>
    <row r="854">
      <c r="A854" s="311"/>
    </row>
    <row r="855">
      <c r="A855" s="311"/>
    </row>
    <row r="856">
      <c r="A856" s="311"/>
    </row>
    <row r="857">
      <c r="A857" s="311"/>
    </row>
    <row r="858">
      <c r="A858" s="311"/>
    </row>
    <row r="859">
      <c r="A859" s="311"/>
    </row>
    <row r="860">
      <c r="A860" s="311"/>
    </row>
    <row r="861">
      <c r="A861" s="311"/>
    </row>
    <row r="862">
      <c r="A862" s="311"/>
    </row>
    <row r="863">
      <c r="A863" s="311"/>
    </row>
    <row r="864">
      <c r="A864" s="311"/>
    </row>
    <row r="865">
      <c r="A865" s="311"/>
    </row>
    <row r="866">
      <c r="A866" s="311"/>
    </row>
    <row r="867">
      <c r="A867" s="311"/>
    </row>
    <row r="868">
      <c r="A868" s="311"/>
    </row>
    <row r="869">
      <c r="A869" s="311"/>
    </row>
    <row r="870">
      <c r="A870" s="311"/>
    </row>
    <row r="871">
      <c r="A871" s="311"/>
    </row>
    <row r="872">
      <c r="A872" s="311"/>
    </row>
    <row r="873">
      <c r="A873" s="311"/>
    </row>
    <row r="874">
      <c r="A874" s="311"/>
    </row>
    <row r="875">
      <c r="A875" s="311"/>
    </row>
    <row r="876">
      <c r="A876" s="311"/>
    </row>
    <row r="877">
      <c r="A877" s="311"/>
    </row>
    <row r="878">
      <c r="A878" s="311"/>
    </row>
    <row r="879">
      <c r="A879" s="311"/>
    </row>
    <row r="880">
      <c r="A880" s="311"/>
    </row>
    <row r="881">
      <c r="A881" s="311"/>
    </row>
    <row r="882">
      <c r="A882" s="311"/>
    </row>
    <row r="883">
      <c r="A883" s="311"/>
    </row>
    <row r="884">
      <c r="A884" s="311"/>
    </row>
    <row r="885">
      <c r="A885" s="311"/>
    </row>
    <row r="886">
      <c r="A886" s="311"/>
    </row>
    <row r="887">
      <c r="A887" s="311"/>
    </row>
    <row r="888">
      <c r="A888" s="311"/>
    </row>
    <row r="889">
      <c r="A889" s="311"/>
    </row>
    <row r="890">
      <c r="A890" s="311"/>
    </row>
    <row r="891">
      <c r="A891" s="311"/>
    </row>
    <row r="892">
      <c r="A892" s="311"/>
    </row>
    <row r="893">
      <c r="A893" s="311"/>
    </row>
    <row r="894">
      <c r="A894" s="311"/>
    </row>
    <row r="895">
      <c r="A895" s="311"/>
    </row>
    <row r="896">
      <c r="A896" s="311"/>
    </row>
    <row r="897">
      <c r="A897" s="311"/>
    </row>
    <row r="898">
      <c r="A898" s="311"/>
    </row>
    <row r="899">
      <c r="A899" s="311"/>
    </row>
    <row r="900">
      <c r="A900" s="311"/>
    </row>
    <row r="901">
      <c r="A901" s="311"/>
    </row>
    <row r="902">
      <c r="A902" s="311"/>
    </row>
    <row r="903">
      <c r="A903" s="311"/>
    </row>
    <row r="904">
      <c r="A904" s="311"/>
    </row>
    <row r="905">
      <c r="A905" s="311"/>
    </row>
    <row r="906">
      <c r="A906" s="311"/>
    </row>
    <row r="907">
      <c r="A907" s="311"/>
    </row>
    <row r="908">
      <c r="A908" s="311"/>
    </row>
    <row r="909">
      <c r="A909" s="311"/>
    </row>
    <row r="910">
      <c r="A910" s="311"/>
    </row>
    <row r="911">
      <c r="A911" s="311"/>
    </row>
    <row r="912">
      <c r="A912" s="311"/>
    </row>
    <row r="913">
      <c r="A913" s="311"/>
    </row>
    <row r="914">
      <c r="A914" s="311"/>
    </row>
    <row r="915">
      <c r="A915" s="311"/>
    </row>
    <row r="916">
      <c r="A916" s="311"/>
    </row>
    <row r="917">
      <c r="A917" s="311"/>
    </row>
    <row r="918">
      <c r="A918" s="311"/>
    </row>
    <row r="919">
      <c r="A919" s="311"/>
    </row>
    <row r="920">
      <c r="A920" s="311"/>
    </row>
    <row r="921">
      <c r="A921" s="311"/>
    </row>
    <row r="922">
      <c r="A922" s="311"/>
    </row>
    <row r="923">
      <c r="A923" s="311"/>
    </row>
    <row r="924">
      <c r="A924" s="311"/>
    </row>
    <row r="925">
      <c r="A925" s="311"/>
    </row>
    <row r="926">
      <c r="A926" s="311"/>
    </row>
    <row r="927">
      <c r="A927" s="311"/>
    </row>
    <row r="928">
      <c r="A928" s="311"/>
    </row>
    <row r="929">
      <c r="A929" s="311"/>
    </row>
    <row r="930">
      <c r="A930" s="311"/>
    </row>
    <row r="931">
      <c r="A931" s="311"/>
    </row>
    <row r="932">
      <c r="A932" s="311"/>
    </row>
    <row r="933">
      <c r="A933" s="311"/>
    </row>
    <row r="934">
      <c r="A934" s="311"/>
    </row>
    <row r="935">
      <c r="A935" s="311"/>
    </row>
    <row r="936">
      <c r="A936" s="311"/>
    </row>
    <row r="937">
      <c r="A937" s="311"/>
    </row>
    <row r="938">
      <c r="A938" s="311"/>
    </row>
    <row r="939">
      <c r="A939" s="311"/>
    </row>
    <row r="940">
      <c r="A940" s="311"/>
    </row>
    <row r="941">
      <c r="A941" s="311"/>
    </row>
    <row r="942">
      <c r="A942" s="311"/>
    </row>
    <row r="943">
      <c r="A943" s="311"/>
    </row>
    <row r="944">
      <c r="A944" s="311"/>
    </row>
    <row r="945">
      <c r="A945" s="311"/>
    </row>
    <row r="946">
      <c r="A946" s="311"/>
    </row>
    <row r="947">
      <c r="A947" s="311"/>
    </row>
    <row r="948">
      <c r="A948" s="311"/>
    </row>
    <row r="949">
      <c r="A949" s="311"/>
    </row>
    <row r="950">
      <c r="A950" s="311"/>
    </row>
    <row r="951">
      <c r="A951" s="311"/>
    </row>
    <row r="952">
      <c r="A952" s="311"/>
    </row>
    <row r="953">
      <c r="A953" s="311"/>
    </row>
    <row r="954">
      <c r="A954" s="311"/>
    </row>
    <row r="955">
      <c r="A955" s="311"/>
    </row>
    <row r="956">
      <c r="A956" s="311"/>
    </row>
    <row r="957">
      <c r="A957" s="311"/>
    </row>
    <row r="958">
      <c r="A958" s="311"/>
    </row>
    <row r="959">
      <c r="A959" s="311"/>
    </row>
    <row r="960">
      <c r="A960" s="311"/>
    </row>
    <row r="961">
      <c r="A961" s="311"/>
    </row>
    <row r="962">
      <c r="A962" s="311"/>
    </row>
    <row r="963">
      <c r="A963" s="311"/>
    </row>
    <row r="964">
      <c r="A964" s="311"/>
    </row>
    <row r="965">
      <c r="A965" s="311"/>
    </row>
    <row r="966">
      <c r="A966" s="311"/>
    </row>
    <row r="967">
      <c r="A967" s="311"/>
    </row>
    <row r="968">
      <c r="A968" s="311"/>
    </row>
    <row r="969">
      <c r="A969" s="311"/>
    </row>
    <row r="970">
      <c r="A970" s="311"/>
    </row>
    <row r="971">
      <c r="A971" s="311"/>
    </row>
    <row r="972">
      <c r="A972" s="311"/>
    </row>
    <row r="973">
      <c r="A973" s="311"/>
    </row>
    <row r="974">
      <c r="A974" s="311"/>
    </row>
    <row r="975">
      <c r="A975" s="311"/>
    </row>
    <row r="976">
      <c r="A976" s="311"/>
    </row>
    <row r="977">
      <c r="A977" s="311"/>
    </row>
    <row r="978">
      <c r="A978" s="311"/>
    </row>
    <row r="979">
      <c r="A979" s="311"/>
    </row>
    <row r="980">
      <c r="A980" s="311"/>
    </row>
    <row r="981">
      <c r="A981" s="311"/>
    </row>
    <row r="982">
      <c r="A982" s="311"/>
    </row>
    <row r="983">
      <c r="A983" s="311"/>
    </row>
    <row r="984">
      <c r="A984" s="311"/>
    </row>
    <row r="985">
      <c r="A985" s="311"/>
    </row>
    <row r="986">
      <c r="A986" s="311"/>
    </row>
    <row r="987">
      <c r="A987" s="311"/>
    </row>
    <row r="988">
      <c r="A988" s="311"/>
    </row>
    <row r="989">
      <c r="A989" s="311"/>
    </row>
    <row r="990">
      <c r="A990" s="311"/>
    </row>
    <row r="991">
      <c r="A991" s="311"/>
    </row>
    <row r="992">
      <c r="A992" s="311"/>
    </row>
    <row r="993">
      <c r="A993" s="311"/>
    </row>
    <row r="994">
      <c r="A994" s="311"/>
    </row>
    <row r="995">
      <c r="A995" s="311"/>
    </row>
    <row r="996">
      <c r="A996" s="311"/>
    </row>
    <row r="997">
      <c r="A997" s="311"/>
    </row>
    <row r="998">
      <c r="A998" s="311"/>
    </row>
    <row r="999">
      <c r="A999" s="311"/>
    </row>
    <row r="1000">
      <c r="A1000" s="311"/>
    </row>
    <row r="1001">
      <c r="A1001" s="311"/>
    </row>
    <row r="1002">
      <c r="A1002" s="311"/>
    </row>
  </sheetData>
  <mergeCells count="1">
    <mergeCell ref="B1:Z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2021-12-22T20:32:41Z</dcterms:created>
  <dc:creator>Patricia Elizabeth Olguin</dc:creator>
</cp:coreProperties>
</file>